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luis perez\Documents\Documents Lluis\UPC-2023\Convocatòria PlaTIC 2023\"/>
    </mc:Choice>
  </mc:AlternateContent>
  <bookViews>
    <workbookView xWindow="0" yWindow="0" windowWidth="12108" windowHeight="5136"/>
  </bookViews>
  <sheets>
    <sheet name=" Peticions ET" sheetId="1" r:id="rId1"/>
    <sheet name="Formules" sheetId="7" r:id="rId2"/>
    <sheet name="Llistes" sheetId="3" r:id="rId3"/>
    <sheet name="Finançament" sheetId="4" r:id="rId4"/>
    <sheet name="Calculs" sheetId="5" r:id="rId5"/>
    <sheet name="Resum" sheetId="6" r:id="rId6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Llistes!$W$2:$W$6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Llistes!$C$2:$C$7</definedName>
    <definedName name="Tipus_PC">Llistes!$G$2:$G$8</definedName>
    <definedName name="Tipus_portàtil">Llistes!$E$2:$E$7</definedName>
    <definedName name="Tipus_usuari">Llistes!$A$2:$A$7</definedName>
    <definedName name="Unitat">Finançament!$A$3:$A$75</definedName>
    <definedName name="Webcam">Llistes!$S$2:$S$5</definedName>
  </definedNames>
  <calcPr calcId="162913"/>
</workbook>
</file>

<file path=xl/calcChain.xml><?xml version="1.0" encoding="utf-8"?>
<calcChain xmlns="http://schemas.openxmlformats.org/spreadsheetml/2006/main">
  <c r="B506" i="7" l="1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I36" i="7" s="1"/>
  <c r="B35" i="7"/>
  <c r="BI35" i="7" s="1"/>
  <c r="B34" i="7"/>
  <c r="B33" i="7"/>
  <c r="AW33" i="7" s="1"/>
  <c r="B32" i="7"/>
  <c r="B31" i="7"/>
  <c r="B30" i="7"/>
  <c r="B29" i="7"/>
  <c r="B28" i="7"/>
  <c r="BI28" i="7" s="1"/>
  <c r="B27" i="7"/>
  <c r="BI27" i="7" s="1"/>
  <c r="B26" i="7"/>
  <c r="B25" i="7"/>
  <c r="AW25" i="7" s="1"/>
  <c r="B24" i="7"/>
  <c r="B23" i="7"/>
  <c r="B22" i="7"/>
  <c r="B21" i="7"/>
  <c r="B20" i="7"/>
  <c r="B19" i="7"/>
  <c r="BI19" i="7" s="1"/>
  <c r="B18" i="7"/>
  <c r="BL36" i="7"/>
  <c r="AU36" i="7"/>
  <c r="AO36" i="7"/>
  <c r="Y36" i="7"/>
  <c r="BN36" i="7" s="1"/>
  <c r="X36" i="7"/>
  <c r="BM36" i="7" s="1"/>
  <c r="W36" i="7"/>
  <c r="V36" i="7"/>
  <c r="BQ36" i="7" s="1"/>
  <c r="U36" i="7"/>
  <c r="BO36" i="7" s="1"/>
  <c r="BP36" i="7" s="1"/>
  <c r="T36" i="7"/>
  <c r="BK36" i="7" s="1"/>
  <c r="S36" i="7"/>
  <c r="BS36" i="7" s="1"/>
  <c r="R36" i="7"/>
  <c r="BG36" i="7" s="1"/>
  <c r="Q36" i="7"/>
  <c r="BF36" i="7" s="1"/>
  <c r="P36" i="7"/>
  <c r="O36" i="7"/>
  <c r="N36" i="7"/>
  <c r="BC36" i="7" s="1"/>
  <c r="BE36" i="7" s="1"/>
  <c r="M36" i="7"/>
  <c r="BB36" i="7" s="1"/>
  <c r="L36" i="7"/>
  <c r="BA36" i="7" s="1"/>
  <c r="K36" i="7"/>
  <c r="AZ36" i="7" s="1"/>
  <c r="J36" i="7"/>
  <c r="I36" i="7"/>
  <c r="AX36" i="7" s="1"/>
  <c r="AY36" i="7" s="1"/>
  <c r="H36" i="7"/>
  <c r="G36" i="7"/>
  <c r="F36" i="7"/>
  <c r="E36" i="7"/>
  <c r="D36" i="7"/>
  <c r="C36" i="7"/>
  <c r="BW36" i="7" s="1"/>
  <c r="BO35" i="7"/>
  <c r="BP35" i="7" s="1"/>
  <c r="AO35" i="7"/>
  <c r="Y35" i="7"/>
  <c r="BN35" i="7" s="1"/>
  <c r="X35" i="7"/>
  <c r="BM35" i="7" s="1"/>
  <c r="W35" i="7"/>
  <c r="BL35" i="7" s="1"/>
  <c r="V35" i="7"/>
  <c r="BQ35" i="7" s="1"/>
  <c r="U35" i="7"/>
  <c r="T35" i="7"/>
  <c r="BK35" i="7" s="1"/>
  <c r="S35" i="7"/>
  <c r="BS35" i="7" s="1"/>
  <c r="R35" i="7"/>
  <c r="BG35" i="7" s="1"/>
  <c r="Q35" i="7"/>
  <c r="BF35" i="7" s="1"/>
  <c r="P35" i="7"/>
  <c r="O35" i="7"/>
  <c r="N35" i="7"/>
  <c r="BC35" i="7" s="1"/>
  <c r="BD35" i="7" s="1"/>
  <c r="M35" i="7"/>
  <c r="BB35" i="7" s="1"/>
  <c r="L35" i="7"/>
  <c r="BA35" i="7" s="1"/>
  <c r="K35" i="7"/>
  <c r="AZ35" i="7" s="1"/>
  <c r="J35" i="7"/>
  <c r="I35" i="7"/>
  <c r="AX35" i="7" s="1"/>
  <c r="H35" i="7"/>
  <c r="G35" i="7"/>
  <c r="F35" i="7"/>
  <c r="E35" i="7"/>
  <c r="D35" i="7"/>
  <c r="C35" i="7"/>
  <c r="AU35" i="7" s="1"/>
  <c r="BQ34" i="7"/>
  <c r="BP34" i="7"/>
  <c r="BI34" i="7"/>
  <c r="AO34" i="7"/>
  <c r="Y34" i="7"/>
  <c r="BN34" i="7" s="1"/>
  <c r="X34" i="7"/>
  <c r="BM34" i="7" s="1"/>
  <c r="W34" i="7"/>
  <c r="BL34" i="7" s="1"/>
  <c r="V34" i="7"/>
  <c r="U34" i="7"/>
  <c r="BO34" i="7" s="1"/>
  <c r="T34" i="7"/>
  <c r="BK34" i="7" s="1"/>
  <c r="S34" i="7"/>
  <c r="BS34" i="7" s="1"/>
  <c r="BH34" i="7" s="1"/>
  <c r="R34" i="7"/>
  <c r="BG34" i="7" s="1"/>
  <c r="Q34" i="7"/>
  <c r="BF34" i="7" s="1"/>
  <c r="P34" i="7"/>
  <c r="O34" i="7"/>
  <c r="N34" i="7"/>
  <c r="BC34" i="7" s="1"/>
  <c r="M34" i="7"/>
  <c r="BB34" i="7" s="1"/>
  <c r="L34" i="7"/>
  <c r="BA34" i="7" s="1"/>
  <c r="K34" i="7"/>
  <c r="AZ34" i="7" s="1"/>
  <c r="J34" i="7"/>
  <c r="I34" i="7"/>
  <c r="AX34" i="7" s="1"/>
  <c r="AY34" i="7" s="1"/>
  <c r="H34" i="7"/>
  <c r="G34" i="7"/>
  <c r="F34" i="7"/>
  <c r="E34" i="7"/>
  <c r="D34" i="7"/>
  <c r="C34" i="7"/>
  <c r="AW34" i="7"/>
  <c r="BK33" i="7"/>
  <c r="BC33" i="7"/>
  <c r="BE33" i="7" s="1"/>
  <c r="AO33" i="7"/>
  <c r="Y33" i="7"/>
  <c r="BN33" i="7" s="1"/>
  <c r="X33" i="7"/>
  <c r="BM33" i="7" s="1"/>
  <c r="W33" i="7"/>
  <c r="BL33" i="7" s="1"/>
  <c r="V33" i="7"/>
  <c r="BQ33" i="7" s="1"/>
  <c r="U33" i="7"/>
  <c r="BO33" i="7" s="1"/>
  <c r="BP33" i="7" s="1"/>
  <c r="T33" i="7"/>
  <c r="S33" i="7"/>
  <c r="BJ33" i="7" s="1"/>
  <c r="R33" i="7"/>
  <c r="BG33" i="7" s="1"/>
  <c r="Q33" i="7"/>
  <c r="BF33" i="7" s="1"/>
  <c r="P33" i="7"/>
  <c r="O33" i="7"/>
  <c r="N33" i="7"/>
  <c r="M33" i="7"/>
  <c r="BB33" i="7" s="1"/>
  <c r="L33" i="7"/>
  <c r="BA33" i="7" s="1"/>
  <c r="K33" i="7"/>
  <c r="AZ33" i="7" s="1"/>
  <c r="J33" i="7"/>
  <c r="I33" i="7"/>
  <c r="AX33" i="7" s="1"/>
  <c r="H33" i="7"/>
  <c r="G33" i="7"/>
  <c r="F33" i="7"/>
  <c r="E33" i="7"/>
  <c r="D33" i="7"/>
  <c r="C33" i="7"/>
  <c r="AT33" i="7" s="1"/>
  <c r="BO32" i="7"/>
  <c r="BP32" i="7" s="1"/>
  <c r="BN32" i="7"/>
  <c r="BF32" i="7"/>
  <c r="AO32" i="7"/>
  <c r="Y32" i="7"/>
  <c r="X32" i="7"/>
  <c r="BM32" i="7" s="1"/>
  <c r="W32" i="7"/>
  <c r="BL32" i="7" s="1"/>
  <c r="V32" i="7"/>
  <c r="BQ32" i="7" s="1"/>
  <c r="U32" i="7"/>
  <c r="T32" i="7"/>
  <c r="BK32" i="7" s="1"/>
  <c r="S32" i="7"/>
  <c r="R32" i="7"/>
  <c r="BG32" i="7" s="1"/>
  <c r="Q32" i="7"/>
  <c r="P32" i="7"/>
  <c r="O32" i="7"/>
  <c r="N32" i="7"/>
  <c r="BC32" i="7" s="1"/>
  <c r="M32" i="7"/>
  <c r="BB32" i="7" s="1"/>
  <c r="L32" i="7"/>
  <c r="BA32" i="7" s="1"/>
  <c r="K32" i="7"/>
  <c r="AZ32" i="7" s="1"/>
  <c r="J32" i="7"/>
  <c r="I32" i="7"/>
  <c r="AX32" i="7" s="1"/>
  <c r="H32" i="7"/>
  <c r="G32" i="7"/>
  <c r="F32" i="7"/>
  <c r="E32" i="7"/>
  <c r="D32" i="7"/>
  <c r="C32" i="7"/>
  <c r="BS31" i="7"/>
  <c r="CA31" i="7" s="1"/>
  <c r="BJ31" i="7"/>
  <c r="BI31" i="7"/>
  <c r="BA31" i="7"/>
  <c r="AU31" i="7"/>
  <c r="AO31" i="7"/>
  <c r="Y31" i="7"/>
  <c r="BN31" i="7" s="1"/>
  <c r="X31" i="7"/>
  <c r="BM31" i="7" s="1"/>
  <c r="W31" i="7"/>
  <c r="BL31" i="7" s="1"/>
  <c r="V31" i="7"/>
  <c r="BQ31" i="7" s="1"/>
  <c r="U31" i="7"/>
  <c r="BO31" i="7" s="1"/>
  <c r="BP31" i="7" s="1"/>
  <c r="T31" i="7"/>
  <c r="BK31" i="7" s="1"/>
  <c r="S31" i="7"/>
  <c r="R31" i="7"/>
  <c r="BG31" i="7" s="1"/>
  <c r="Q31" i="7"/>
  <c r="BF31" i="7" s="1"/>
  <c r="P31" i="7"/>
  <c r="O31" i="7"/>
  <c r="N31" i="7"/>
  <c r="BC31" i="7" s="1"/>
  <c r="M31" i="7"/>
  <c r="BB31" i="7" s="1"/>
  <c r="L31" i="7"/>
  <c r="K31" i="7"/>
  <c r="AZ31" i="7" s="1"/>
  <c r="J31" i="7"/>
  <c r="I31" i="7"/>
  <c r="AX31" i="7" s="1"/>
  <c r="AY31" i="7" s="1"/>
  <c r="H31" i="7"/>
  <c r="G31" i="7"/>
  <c r="F31" i="7"/>
  <c r="E31" i="7"/>
  <c r="D31" i="7"/>
  <c r="C31" i="7"/>
  <c r="BW31" i="7" s="1"/>
  <c r="AW31" i="7"/>
  <c r="BW30" i="7"/>
  <c r="BO30" i="7"/>
  <c r="BP30" i="7" s="1"/>
  <c r="AW30" i="7"/>
  <c r="AO30" i="7"/>
  <c r="Y30" i="7"/>
  <c r="BN30" i="7" s="1"/>
  <c r="X30" i="7"/>
  <c r="BM30" i="7" s="1"/>
  <c r="W30" i="7"/>
  <c r="BL30" i="7" s="1"/>
  <c r="V30" i="7"/>
  <c r="BQ30" i="7" s="1"/>
  <c r="U30" i="7"/>
  <c r="T30" i="7"/>
  <c r="BK30" i="7" s="1"/>
  <c r="S30" i="7"/>
  <c r="BS30" i="7" s="1"/>
  <c r="R30" i="7"/>
  <c r="BG30" i="7" s="1"/>
  <c r="Q30" i="7"/>
  <c r="BF30" i="7" s="1"/>
  <c r="P30" i="7"/>
  <c r="O30" i="7"/>
  <c r="N30" i="7"/>
  <c r="BC30" i="7" s="1"/>
  <c r="BE30" i="7" s="1"/>
  <c r="M30" i="7"/>
  <c r="BB30" i="7" s="1"/>
  <c r="L30" i="7"/>
  <c r="BA30" i="7" s="1"/>
  <c r="K30" i="7"/>
  <c r="AZ30" i="7" s="1"/>
  <c r="J30" i="7"/>
  <c r="I30" i="7"/>
  <c r="AX30" i="7" s="1"/>
  <c r="H30" i="7"/>
  <c r="G30" i="7"/>
  <c r="F30" i="7"/>
  <c r="E30" i="7"/>
  <c r="D30" i="7"/>
  <c r="C30" i="7"/>
  <c r="AU30" i="7" s="1"/>
  <c r="BI30" i="7"/>
  <c r="BQ29" i="7"/>
  <c r="BP29" i="7"/>
  <c r="BO29" i="7"/>
  <c r="BG29" i="7"/>
  <c r="AY29" i="7"/>
  <c r="AO29" i="7"/>
  <c r="Y29" i="7"/>
  <c r="BN29" i="7" s="1"/>
  <c r="X29" i="7"/>
  <c r="BM29" i="7" s="1"/>
  <c r="W29" i="7"/>
  <c r="BL29" i="7" s="1"/>
  <c r="V29" i="7"/>
  <c r="U29" i="7"/>
  <c r="T29" i="7"/>
  <c r="BK29" i="7" s="1"/>
  <c r="S29" i="7"/>
  <c r="R29" i="7"/>
  <c r="Q29" i="7"/>
  <c r="BF29" i="7" s="1"/>
  <c r="P29" i="7"/>
  <c r="O29" i="7"/>
  <c r="N29" i="7"/>
  <c r="BC29" i="7" s="1"/>
  <c r="M29" i="7"/>
  <c r="BB29" i="7" s="1"/>
  <c r="L29" i="7"/>
  <c r="BA29" i="7" s="1"/>
  <c r="K29" i="7"/>
  <c r="AZ29" i="7" s="1"/>
  <c r="J29" i="7"/>
  <c r="I29" i="7"/>
  <c r="AX29" i="7" s="1"/>
  <c r="H29" i="7"/>
  <c r="G29" i="7"/>
  <c r="F29" i="7"/>
  <c r="E29" i="7"/>
  <c r="D29" i="7"/>
  <c r="C29" i="7"/>
  <c r="AW29" i="7"/>
  <c r="BS28" i="7"/>
  <c r="BK28" i="7"/>
  <c r="AO28" i="7"/>
  <c r="Y28" i="7"/>
  <c r="BN28" i="7" s="1"/>
  <c r="X28" i="7"/>
  <c r="BM28" i="7" s="1"/>
  <c r="W28" i="7"/>
  <c r="BL28" i="7" s="1"/>
  <c r="V28" i="7"/>
  <c r="BQ28" i="7" s="1"/>
  <c r="U28" i="7"/>
  <c r="BO28" i="7" s="1"/>
  <c r="BP28" i="7" s="1"/>
  <c r="T28" i="7"/>
  <c r="S28" i="7"/>
  <c r="BJ28" i="7" s="1"/>
  <c r="R28" i="7"/>
  <c r="BG28" i="7" s="1"/>
  <c r="Q28" i="7"/>
  <c r="BF28" i="7" s="1"/>
  <c r="P28" i="7"/>
  <c r="O28" i="7"/>
  <c r="N28" i="7"/>
  <c r="BC28" i="7" s="1"/>
  <c r="M28" i="7"/>
  <c r="BB28" i="7" s="1"/>
  <c r="L28" i="7"/>
  <c r="BA28" i="7" s="1"/>
  <c r="K28" i="7"/>
  <c r="AZ28" i="7" s="1"/>
  <c r="J28" i="7"/>
  <c r="I28" i="7"/>
  <c r="AX28" i="7" s="1"/>
  <c r="AY28" i="7" s="1"/>
  <c r="H28" i="7"/>
  <c r="G28" i="7"/>
  <c r="F28" i="7"/>
  <c r="E28" i="7"/>
  <c r="D28" i="7"/>
  <c r="C28" i="7"/>
  <c r="AU28" i="7" s="1"/>
  <c r="BO27" i="7"/>
  <c r="BP27" i="7" s="1"/>
  <c r="AX27" i="7"/>
  <c r="AO27" i="7"/>
  <c r="Y27" i="7"/>
  <c r="BN27" i="7" s="1"/>
  <c r="X27" i="7"/>
  <c r="BM27" i="7" s="1"/>
  <c r="W27" i="7"/>
  <c r="BL27" i="7" s="1"/>
  <c r="V27" i="7"/>
  <c r="BQ27" i="7" s="1"/>
  <c r="U27" i="7"/>
  <c r="T27" i="7"/>
  <c r="BK27" i="7" s="1"/>
  <c r="S27" i="7"/>
  <c r="BS27" i="7" s="1"/>
  <c r="R27" i="7"/>
  <c r="BG27" i="7" s="1"/>
  <c r="Q27" i="7"/>
  <c r="BF27" i="7" s="1"/>
  <c r="P27" i="7"/>
  <c r="O27" i="7"/>
  <c r="N27" i="7"/>
  <c r="BC27" i="7" s="1"/>
  <c r="BD27" i="7" s="1"/>
  <c r="M27" i="7"/>
  <c r="BB27" i="7" s="1"/>
  <c r="L27" i="7"/>
  <c r="BA27" i="7" s="1"/>
  <c r="K27" i="7"/>
  <c r="AZ27" i="7" s="1"/>
  <c r="J27" i="7"/>
  <c r="I27" i="7"/>
  <c r="H27" i="7"/>
  <c r="G27" i="7"/>
  <c r="F27" i="7"/>
  <c r="E27" i="7"/>
  <c r="D27" i="7"/>
  <c r="C27" i="7"/>
  <c r="AU27" i="7" s="1"/>
  <c r="CA26" i="7"/>
  <c r="BQ26" i="7"/>
  <c r="BI26" i="7"/>
  <c r="BH26" i="7"/>
  <c r="AZ26" i="7"/>
  <c r="AO26" i="7"/>
  <c r="Y26" i="7"/>
  <c r="BN26" i="7" s="1"/>
  <c r="X26" i="7"/>
  <c r="BM26" i="7" s="1"/>
  <c r="W26" i="7"/>
  <c r="BL26" i="7" s="1"/>
  <c r="V26" i="7"/>
  <c r="U26" i="7"/>
  <c r="BO26" i="7" s="1"/>
  <c r="BP26" i="7" s="1"/>
  <c r="T26" i="7"/>
  <c r="BK26" i="7" s="1"/>
  <c r="S26" i="7"/>
  <c r="BS26" i="7" s="1"/>
  <c r="R26" i="7"/>
  <c r="BG26" i="7" s="1"/>
  <c r="Q26" i="7"/>
  <c r="BF26" i="7" s="1"/>
  <c r="P26" i="7"/>
  <c r="O26" i="7"/>
  <c r="N26" i="7"/>
  <c r="BC26" i="7" s="1"/>
  <c r="M26" i="7"/>
  <c r="BB26" i="7" s="1"/>
  <c r="L26" i="7"/>
  <c r="BA26" i="7" s="1"/>
  <c r="K26" i="7"/>
  <c r="J26" i="7"/>
  <c r="I26" i="7"/>
  <c r="AX26" i="7" s="1"/>
  <c r="AY26" i="7" s="1"/>
  <c r="H26" i="7"/>
  <c r="G26" i="7"/>
  <c r="F26" i="7"/>
  <c r="E26" i="7"/>
  <c r="D26" i="7"/>
  <c r="C26" i="7"/>
  <c r="AT26" i="7" s="1"/>
  <c r="AW26" i="7"/>
  <c r="BW25" i="7"/>
  <c r="BS25" i="7"/>
  <c r="BL25" i="7"/>
  <c r="AO25" i="7"/>
  <c r="Y25" i="7"/>
  <c r="BN25" i="7" s="1"/>
  <c r="X25" i="7"/>
  <c r="BM25" i="7" s="1"/>
  <c r="W25" i="7"/>
  <c r="V25" i="7"/>
  <c r="BQ25" i="7" s="1"/>
  <c r="U25" i="7"/>
  <c r="BO25" i="7" s="1"/>
  <c r="BP25" i="7" s="1"/>
  <c r="T25" i="7"/>
  <c r="BK25" i="7" s="1"/>
  <c r="S25" i="7"/>
  <c r="BJ25" i="7" s="1"/>
  <c r="R25" i="7"/>
  <c r="BG25" i="7" s="1"/>
  <c r="Q25" i="7"/>
  <c r="BF25" i="7" s="1"/>
  <c r="P25" i="7"/>
  <c r="O25" i="7"/>
  <c r="N25" i="7"/>
  <c r="BC25" i="7" s="1"/>
  <c r="M25" i="7"/>
  <c r="BB25" i="7" s="1"/>
  <c r="L25" i="7"/>
  <c r="BA25" i="7" s="1"/>
  <c r="K25" i="7"/>
  <c r="AZ25" i="7" s="1"/>
  <c r="J25" i="7"/>
  <c r="I25" i="7"/>
  <c r="AX25" i="7" s="1"/>
  <c r="H25" i="7"/>
  <c r="G25" i="7"/>
  <c r="F25" i="7"/>
  <c r="E25" i="7"/>
  <c r="D25" i="7"/>
  <c r="C25" i="7"/>
  <c r="AT25" i="7" s="1"/>
  <c r="BI25" i="7"/>
  <c r="BQ24" i="7"/>
  <c r="BP24" i="7"/>
  <c r="BO24" i="7"/>
  <c r="AZ24" i="7"/>
  <c r="AO24" i="7"/>
  <c r="Y24" i="7"/>
  <c r="BN24" i="7" s="1"/>
  <c r="X24" i="7"/>
  <c r="BM24" i="7" s="1"/>
  <c r="W24" i="7"/>
  <c r="BL24" i="7" s="1"/>
  <c r="V24" i="7"/>
  <c r="U24" i="7"/>
  <c r="T24" i="7"/>
  <c r="BK24" i="7" s="1"/>
  <c r="S24" i="7"/>
  <c r="R24" i="7"/>
  <c r="BG24" i="7" s="1"/>
  <c r="Q24" i="7"/>
  <c r="BF24" i="7" s="1"/>
  <c r="P24" i="7"/>
  <c r="O24" i="7"/>
  <c r="N24" i="7"/>
  <c r="BC24" i="7" s="1"/>
  <c r="M24" i="7"/>
  <c r="BB24" i="7" s="1"/>
  <c r="L24" i="7"/>
  <c r="BA24" i="7" s="1"/>
  <c r="K24" i="7"/>
  <c r="J24" i="7"/>
  <c r="I24" i="7"/>
  <c r="AX24" i="7" s="1"/>
  <c r="BR24" i="7" s="1"/>
  <c r="AV24" i="7" s="1"/>
  <c r="H24" i="7"/>
  <c r="G24" i="7"/>
  <c r="F24" i="7"/>
  <c r="E24" i="7"/>
  <c r="D24" i="7"/>
  <c r="C24" i="7"/>
  <c r="BK23" i="7"/>
  <c r="BJ23" i="7"/>
  <c r="BI23" i="7"/>
  <c r="AW23" i="7"/>
  <c r="AU23" i="7"/>
  <c r="AO23" i="7"/>
  <c r="Y23" i="7"/>
  <c r="BN23" i="7" s="1"/>
  <c r="X23" i="7"/>
  <c r="BM23" i="7" s="1"/>
  <c r="W23" i="7"/>
  <c r="BL23" i="7" s="1"/>
  <c r="V23" i="7"/>
  <c r="BQ23" i="7" s="1"/>
  <c r="U23" i="7"/>
  <c r="BO23" i="7" s="1"/>
  <c r="BP23" i="7" s="1"/>
  <c r="T23" i="7"/>
  <c r="S23" i="7"/>
  <c r="BS23" i="7" s="1"/>
  <c r="CA23" i="7" s="1"/>
  <c r="R23" i="7"/>
  <c r="BG23" i="7" s="1"/>
  <c r="Q23" i="7"/>
  <c r="BF23" i="7" s="1"/>
  <c r="P23" i="7"/>
  <c r="O23" i="7"/>
  <c r="N23" i="7"/>
  <c r="BC23" i="7" s="1"/>
  <c r="M23" i="7"/>
  <c r="BB23" i="7" s="1"/>
  <c r="L23" i="7"/>
  <c r="BA23" i="7" s="1"/>
  <c r="K23" i="7"/>
  <c r="AZ23" i="7" s="1"/>
  <c r="J23" i="7"/>
  <c r="I23" i="7"/>
  <c r="AX23" i="7" s="1"/>
  <c r="AY23" i="7" s="1"/>
  <c r="H23" i="7"/>
  <c r="G23" i="7"/>
  <c r="F23" i="7"/>
  <c r="E23" i="7"/>
  <c r="D23" i="7"/>
  <c r="C23" i="7"/>
  <c r="AT23" i="7" s="1"/>
  <c r="BG22" i="7"/>
  <c r="BE22" i="7"/>
  <c r="BD22" i="7"/>
  <c r="AO22" i="7"/>
  <c r="Y22" i="7"/>
  <c r="BN22" i="7" s="1"/>
  <c r="X22" i="7"/>
  <c r="BM22" i="7" s="1"/>
  <c r="W22" i="7"/>
  <c r="BL22" i="7" s="1"/>
  <c r="V22" i="7"/>
  <c r="BQ22" i="7" s="1"/>
  <c r="U22" i="7"/>
  <c r="BO22" i="7" s="1"/>
  <c r="BP22" i="7" s="1"/>
  <c r="T22" i="7"/>
  <c r="BK22" i="7" s="1"/>
  <c r="S22" i="7"/>
  <c r="BS22" i="7" s="1"/>
  <c r="R22" i="7"/>
  <c r="Q22" i="7"/>
  <c r="BF22" i="7" s="1"/>
  <c r="P22" i="7"/>
  <c r="O22" i="7"/>
  <c r="N22" i="7"/>
  <c r="BC22" i="7" s="1"/>
  <c r="M22" i="7"/>
  <c r="BB22" i="7" s="1"/>
  <c r="L22" i="7"/>
  <c r="BA22" i="7" s="1"/>
  <c r="K22" i="7"/>
  <c r="AZ22" i="7" s="1"/>
  <c r="J22" i="7"/>
  <c r="I22" i="7"/>
  <c r="AX22" i="7" s="1"/>
  <c r="H22" i="7"/>
  <c r="G22" i="7"/>
  <c r="F22" i="7"/>
  <c r="E22" i="7"/>
  <c r="D22" i="7"/>
  <c r="C22" i="7"/>
  <c r="AU22" i="7" s="1"/>
  <c r="BQ21" i="7"/>
  <c r="AO21" i="7"/>
  <c r="Y21" i="7"/>
  <c r="BN21" i="7" s="1"/>
  <c r="X21" i="7"/>
  <c r="BM21" i="7" s="1"/>
  <c r="W21" i="7"/>
  <c r="BL21" i="7" s="1"/>
  <c r="V21" i="7"/>
  <c r="U21" i="7"/>
  <c r="BO21" i="7" s="1"/>
  <c r="BP21" i="7" s="1"/>
  <c r="T21" i="7"/>
  <c r="BK21" i="7" s="1"/>
  <c r="S21" i="7"/>
  <c r="BS21" i="7" s="1"/>
  <c r="R21" i="7"/>
  <c r="BG21" i="7" s="1"/>
  <c r="Q21" i="7"/>
  <c r="BF21" i="7" s="1"/>
  <c r="P21" i="7"/>
  <c r="O21" i="7"/>
  <c r="N21" i="7"/>
  <c r="BC21" i="7" s="1"/>
  <c r="M21" i="7"/>
  <c r="BB21" i="7" s="1"/>
  <c r="L21" i="7"/>
  <c r="BA21" i="7" s="1"/>
  <c r="K21" i="7"/>
  <c r="AZ21" i="7" s="1"/>
  <c r="J21" i="7"/>
  <c r="I21" i="7"/>
  <c r="AX21" i="7" s="1"/>
  <c r="H21" i="7"/>
  <c r="G21" i="7"/>
  <c r="F21" i="7"/>
  <c r="E21" i="7"/>
  <c r="D21" i="7"/>
  <c r="C21" i="7"/>
  <c r="AT21" i="7" s="1"/>
  <c r="AW21" i="7"/>
  <c r="BS20" i="7"/>
  <c r="AO20" i="7"/>
  <c r="Y20" i="7"/>
  <c r="BN20" i="7" s="1"/>
  <c r="X20" i="7"/>
  <c r="BM20" i="7" s="1"/>
  <c r="W20" i="7"/>
  <c r="BL20" i="7" s="1"/>
  <c r="V20" i="7"/>
  <c r="BQ20" i="7" s="1"/>
  <c r="U20" i="7"/>
  <c r="BO20" i="7" s="1"/>
  <c r="BP20" i="7" s="1"/>
  <c r="T20" i="7"/>
  <c r="BK20" i="7" s="1"/>
  <c r="S20" i="7"/>
  <c r="BJ20" i="7" s="1"/>
  <c r="R20" i="7"/>
  <c r="BG20" i="7" s="1"/>
  <c r="Q20" i="7"/>
  <c r="BF20" i="7" s="1"/>
  <c r="P20" i="7"/>
  <c r="O20" i="7"/>
  <c r="N20" i="7"/>
  <c r="BC20" i="7" s="1"/>
  <c r="M20" i="7"/>
  <c r="BB20" i="7" s="1"/>
  <c r="L20" i="7"/>
  <c r="BA20" i="7" s="1"/>
  <c r="K20" i="7"/>
  <c r="AZ20" i="7" s="1"/>
  <c r="J20" i="7"/>
  <c r="I20" i="7"/>
  <c r="AX20" i="7" s="1"/>
  <c r="AY20" i="7" s="1"/>
  <c r="H20" i="7"/>
  <c r="G20" i="7"/>
  <c r="F20" i="7"/>
  <c r="E20" i="7"/>
  <c r="D20" i="7"/>
  <c r="C20" i="7"/>
  <c r="BQ19" i="7"/>
  <c r="BF19" i="7"/>
  <c r="AO19" i="7"/>
  <c r="Y19" i="7"/>
  <c r="BN19" i="7" s="1"/>
  <c r="X19" i="7"/>
  <c r="BM19" i="7" s="1"/>
  <c r="W19" i="7"/>
  <c r="BL19" i="7" s="1"/>
  <c r="V19" i="7"/>
  <c r="U19" i="7"/>
  <c r="BO19" i="7" s="1"/>
  <c r="BP19" i="7" s="1"/>
  <c r="T19" i="7"/>
  <c r="BK19" i="7" s="1"/>
  <c r="S19" i="7"/>
  <c r="R19" i="7"/>
  <c r="BG19" i="7" s="1"/>
  <c r="Q19" i="7"/>
  <c r="P19" i="7"/>
  <c r="O19" i="7"/>
  <c r="N19" i="7"/>
  <c r="BC19" i="7" s="1"/>
  <c r="BD19" i="7" s="1"/>
  <c r="M19" i="7"/>
  <c r="BB19" i="7" s="1"/>
  <c r="L19" i="7"/>
  <c r="BA19" i="7" s="1"/>
  <c r="K19" i="7"/>
  <c r="AZ19" i="7" s="1"/>
  <c r="J19" i="7"/>
  <c r="I19" i="7"/>
  <c r="AX19" i="7" s="1"/>
  <c r="H19" i="7"/>
  <c r="G19" i="7"/>
  <c r="F19" i="7"/>
  <c r="E19" i="7"/>
  <c r="D19" i="7"/>
  <c r="C19" i="7"/>
  <c r="BK18" i="7"/>
  <c r="BJ18" i="7"/>
  <c r="AO18" i="7"/>
  <c r="Y18" i="7"/>
  <c r="BN18" i="7" s="1"/>
  <c r="X18" i="7"/>
  <c r="BM18" i="7" s="1"/>
  <c r="W18" i="7"/>
  <c r="BL18" i="7" s="1"/>
  <c r="V18" i="7"/>
  <c r="BQ18" i="7" s="1"/>
  <c r="U18" i="7"/>
  <c r="BO18" i="7" s="1"/>
  <c r="BP18" i="7" s="1"/>
  <c r="T18" i="7"/>
  <c r="S18" i="7"/>
  <c r="BS18" i="7" s="1"/>
  <c r="R18" i="7"/>
  <c r="BG18" i="7" s="1"/>
  <c r="Q18" i="7"/>
  <c r="BF18" i="7" s="1"/>
  <c r="P18" i="7"/>
  <c r="O18" i="7"/>
  <c r="N18" i="7"/>
  <c r="BC18" i="7" s="1"/>
  <c r="M18" i="7"/>
  <c r="BB18" i="7" s="1"/>
  <c r="L18" i="7"/>
  <c r="BA18" i="7" s="1"/>
  <c r="K18" i="7"/>
  <c r="AZ18" i="7" s="1"/>
  <c r="J18" i="7"/>
  <c r="I18" i="7"/>
  <c r="AX18" i="7" s="1"/>
  <c r="AY18" i="7" s="1"/>
  <c r="H18" i="7"/>
  <c r="G18" i="7"/>
  <c r="F18" i="7"/>
  <c r="E18" i="7"/>
  <c r="D18" i="7"/>
  <c r="C18" i="7"/>
  <c r="AW18" i="7"/>
  <c r="BO506" i="7"/>
  <c r="BO505" i="7"/>
  <c r="BO504" i="7"/>
  <c r="BO503" i="7"/>
  <c r="BO502" i="7"/>
  <c r="BO501" i="7"/>
  <c r="BO500" i="7"/>
  <c r="BO499" i="7"/>
  <c r="BO498" i="7"/>
  <c r="BO497" i="7"/>
  <c r="BO496" i="7"/>
  <c r="BO495" i="7"/>
  <c r="BO494" i="7"/>
  <c r="BO493" i="7"/>
  <c r="BO492" i="7"/>
  <c r="BO491" i="7"/>
  <c r="BO490" i="7"/>
  <c r="BO489" i="7"/>
  <c r="BO488" i="7"/>
  <c r="BO487" i="7"/>
  <c r="BO486" i="7"/>
  <c r="BO485" i="7"/>
  <c r="BO484" i="7"/>
  <c r="BO483" i="7"/>
  <c r="BO482" i="7"/>
  <c r="BO481" i="7"/>
  <c r="BO480" i="7"/>
  <c r="BO479" i="7"/>
  <c r="BO478" i="7"/>
  <c r="BO477" i="7"/>
  <c r="BO476" i="7"/>
  <c r="BO475" i="7"/>
  <c r="BO474" i="7"/>
  <c r="BO473" i="7"/>
  <c r="BO472" i="7"/>
  <c r="BO471" i="7"/>
  <c r="BO470" i="7"/>
  <c r="BO469" i="7"/>
  <c r="BO468" i="7"/>
  <c r="BO467" i="7"/>
  <c r="BO466" i="7"/>
  <c r="BO465" i="7"/>
  <c r="BO464" i="7"/>
  <c r="BO463" i="7"/>
  <c r="BO462" i="7"/>
  <c r="BO461" i="7"/>
  <c r="BO460" i="7"/>
  <c r="BO459" i="7"/>
  <c r="BO458" i="7"/>
  <c r="BO457" i="7"/>
  <c r="BO456" i="7"/>
  <c r="BO455" i="7"/>
  <c r="BO454" i="7"/>
  <c r="BO453" i="7"/>
  <c r="BO452" i="7"/>
  <c r="BO451" i="7"/>
  <c r="BO450" i="7"/>
  <c r="BO449" i="7"/>
  <c r="BO448" i="7"/>
  <c r="BO447" i="7"/>
  <c r="BO446" i="7"/>
  <c r="BO445" i="7"/>
  <c r="BO444" i="7"/>
  <c r="BO443" i="7"/>
  <c r="BO442" i="7"/>
  <c r="BO441" i="7"/>
  <c r="BO440" i="7"/>
  <c r="BO439" i="7"/>
  <c r="BO438" i="7"/>
  <c r="BO437" i="7"/>
  <c r="BO436" i="7"/>
  <c r="BO435" i="7"/>
  <c r="BO434" i="7"/>
  <c r="BO433" i="7"/>
  <c r="BO432" i="7"/>
  <c r="BO431" i="7"/>
  <c r="BO430" i="7"/>
  <c r="BO429" i="7"/>
  <c r="BO428" i="7"/>
  <c r="BO427" i="7"/>
  <c r="BO426" i="7"/>
  <c r="BO425" i="7"/>
  <c r="BO424" i="7"/>
  <c r="BO423" i="7"/>
  <c r="BO422" i="7"/>
  <c r="BO421" i="7"/>
  <c r="BO420" i="7"/>
  <c r="BO419" i="7"/>
  <c r="BO418" i="7"/>
  <c r="BO417" i="7"/>
  <c r="BO416" i="7"/>
  <c r="BO415" i="7"/>
  <c r="BO414" i="7"/>
  <c r="BO413" i="7"/>
  <c r="BO412" i="7"/>
  <c r="BO411" i="7"/>
  <c r="BO410" i="7"/>
  <c r="BO409" i="7"/>
  <c r="BO408" i="7"/>
  <c r="BO407" i="7"/>
  <c r="BO406" i="7"/>
  <c r="BO405" i="7"/>
  <c r="BO404" i="7"/>
  <c r="BO403" i="7"/>
  <c r="BO402" i="7"/>
  <c r="BO401" i="7"/>
  <c r="BO400" i="7"/>
  <c r="BO399" i="7"/>
  <c r="BO398" i="7"/>
  <c r="BO397" i="7"/>
  <c r="BO396" i="7"/>
  <c r="BO395" i="7"/>
  <c r="BO394" i="7"/>
  <c r="BO393" i="7"/>
  <c r="BO392" i="7"/>
  <c r="BO391" i="7"/>
  <c r="BO390" i="7"/>
  <c r="BO389" i="7"/>
  <c r="BO388" i="7"/>
  <c r="BO387" i="7"/>
  <c r="BO386" i="7"/>
  <c r="BO385" i="7"/>
  <c r="BO384" i="7"/>
  <c r="BO383" i="7"/>
  <c r="BO382" i="7"/>
  <c r="BO381" i="7"/>
  <c r="BO380" i="7"/>
  <c r="BO379" i="7"/>
  <c r="BO378" i="7"/>
  <c r="BO377" i="7"/>
  <c r="BO376" i="7"/>
  <c r="BO375" i="7"/>
  <c r="BO374" i="7"/>
  <c r="BO373" i="7"/>
  <c r="BO372" i="7"/>
  <c r="BO371" i="7"/>
  <c r="BO370" i="7"/>
  <c r="BO369" i="7"/>
  <c r="BO368" i="7"/>
  <c r="BO367" i="7"/>
  <c r="BO366" i="7"/>
  <c r="BO365" i="7"/>
  <c r="BO364" i="7"/>
  <c r="BO363" i="7"/>
  <c r="BO362" i="7"/>
  <c r="BO361" i="7"/>
  <c r="BO360" i="7"/>
  <c r="BO359" i="7"/>
  <c r="BO358" i="7"/>
  <c r="BO357" i="7"/>
  <c r="BO356" i="7"/>
  <c r="BO355" i="7"/>
  <c r="BO354" i="7"/>
  <c r="BO353" i="7"/>
  <c r="BO352" i="7"/>
  <c r="BO351" i="7"/>
  <c r="BO350" i="7"/>
  <c r="BO349" i="7"/>
  <c r="BO348" i="7"/>
  <c r="BO347" i="7"/>
  <c r="BO346" i="7"/>
  <c r="BO345" i="7"/>
  <c r="BO344" i="7"/>
  <c r="BO343" i="7"/>
  <c r="BO342" i="7"/>
  <c r="BO341" i="7"/>
  <c r="BO340" i="7"/>
  <c r="BO339" i="7"/>
  <c r="BO338" i="7"/>
  <c r="BO337" i="7"/>
  <c r="BO336" i="7"/>
  <c r="BO335" i="7"/>
  <c r="BO334" i="7"/>
  <c r="BO333" i="7"/>
  <c r="BO332" i="7"/>
  <c r="BO331" i="7"/>
  <c r="BO330" i="7"/>
  <c r="BO329" i="7"/>
  <c r="BO328" i="7"/>
  <c r="BO327" i="7"/>
  <c r="BO326" i="7"/>
  <c r="BO325" i="7"/>
  <c r="BO324" i="7"/>
  <c r="BO323" i="7"/>
  <c r="BO322" i="7"/>
  <c r="BO321" i="7"/>
  <c r="BO320" i="7"/>
  <c r="BO319" i="7"/>
  <c r="BO318" i="7"/>
  <c r="BO317" i="7"/>
  <c r="BO316" i="7"/>
  <c r="BO315" i="7"/>
  <c r="BO314" i="7"/>
  <c r="BO313" i="7"/>
  <c r="BO312" i="7"/>
  <c r="BO311" i="7"/>
  <c r="BO310" i="7"/>
  <c r="BO309" i="7"/>
  <c r="BO308" i="7"/>
  <c r="BO307" i="7"/>
  <c r="BO306" i="7"/>
  <c r="BO305" i="7"/>
  <c r="BO304" i="7"/>
  <c r="BO303" i="7"/>
  <c r="BO302" i="7"/>
  <c r="BO301" i="7"/>
  <c r="BO300" i="7"/>
  <c r="BO299" i="7"/>
  <c r="BO298" i="7"/>
  <c r="BO297" i="7"/>
  <c r="BO296" i="7"/>
  <c r="BO295" i="7"/>
  <c r="BO294" i="7"/>
  <c r="BO293" i="7"/>
  <c r="BO292" i="7"/>
  <c r="BO291" i="7"/>
  <c r="BO290" i="7"/>
  <c r="BO289" i="7"/>
  <c r="BO288" i="7"/>
  <c r="BO287" i="7"/>
  <c r="BO286" i="7"/>
  <c r="BO285" i="7"/>
  <c r="BO284" i="7"/>
  <c r="BO283" i="7"/>
  <c r="BO282" i="7"/>
  <c r="BO281" i="7"/>
  <c r="BO280" i="7"/>
  <c r="BO279" i="7"/>
  <c r="BO278" i="7"/>
  <c r="BO277" i="7"/>
  <c r="BO276" i="7"/>
  <c r="BO275" i="7"/>
  <c r="BO274" i="7"/>
  <c r="BO273" i="7"/>
  <c r="BO272" i="7"/>
  <c r="BO271" i="7"/>
  <c r="BO270" i="7"/>
  <c r="BO269" i="7"/>
  <c r="BO268" i="7"/>
  <c r="BO267" i="7"/>
  <c r="BO266" i="7"/>
  <c r="BO265" i="7"/>
  <c r="BO264" i="7"/>
  <c r="BO263" i="7"/>
  <c r="BO262" i="7"/>
  <c r="BO261" i="7"/>
  <c r="BO260" i="7"/>
  <c r="BO259" i="7"/>
  <c r="BO258" i="7"/>
  <c r="BO257" i="7"/>
  <c r="BO256" i="7"/>
  <c r="BO255" i="7"/>
  <c r="BO254" i="7"/>
  <c r="BO253" i="7"/>
  <c r="BO252" i="7"/>
  <c r="BO251" i="7"/>
  <c r="BO250" i="7"/>
  <c r="BO249" i="7"/>
  <c r="BO248" i="7"/>
  <c r="BO247" i="7"/>
  <c r="BO246" i="7"/>
  <c r="BO245" i="7"/>
  <c r="BO244" i="7"/>
  <c r="BO243" i="7"/>
  <c r="BO242" i="7"/>
  <c r="BO241" i="7"/>
  <c r="BO240" i="7"/>
  <c r="BO239" i="7"/>
  <c r="BO238" i="7"/>
  <c r="BO237" i="7"/>
  <c r="BO236" i="7"/>
  <c r="BO235" i="7"/>
  <c r="BO234" i="7"/>
  <c r="BO233" i="7"/>
  <c r="BO232" i="7"/>
  <c r="BO231" i="7"/>
  <c r="BO230" i="7"/>
  <c r="BO229" i="7"/>
  <c r="BO228" i="7"/>
  <c r="BO227" i="7"/>
  <c r="BO226" i="7"/>
  <c r="BO225" i="7"/>
  <c r="BO224" i="7"/>
  <c r="BO223" i="7"/>
  <c r="BO222" i="7"/>
  <c r="BO221" i="7"/>
  <c r="BO220" i="7"/>
  <c r="BO219" i="7"/>
  <c r="BO218" i="7"/>
  <c r="BO217" i="7"/>
  <c r="BO216" i="7"/>
  <c r="BO215" i="7"/>
  <c r="BO214" i="7"/>
  <c r="BO213" i="7"/>
  <c r="BO212" i="7"/>
  <c r="BO211" i="7"/>
  <c r="BO210" i="7"/>
  <c r="BO209" i="7"/>
  <c r="BO208" i="7"/>
  <c r="BO207" i="7"/>
  <c r="BO206" i="7"/>
  <c r="BO205" i="7"/>
  <c r="BO204" i="7"/>
  <c r="BO203" i="7"/>
  <c r="BO202" i="7"/>
  <c r="BO201" i="7"/>
  <c r="BO200" i="7"/>
  <c r="BO199" i="7"/>
  <c r="BO198" i="7"/>
  <c r="BO197" i="7"/>
  <c r="BO196" i="7"/>
  <c r="BO195" i="7"/>
  <c r="BO194" i="7"/>
  <c r="BO193" i="7"/>
  <c r="BO192" i="7"/>
  <c r="BO191" i="7"/>
  <c r="BO190" i="7"/>
  <c r="BO189" i="7"/>
  <c r="BO188" i="7"/>
  <c r="BO187" i="7"/>
  <c r="BO186" i="7"/>
  <c r="BO185" i="7"/>
  <c r="BO184" i="7"/>
  <c r="BO183" i="7"/>
  <c r="BO182" i="7"/>
  <c r="BO181" i="7"/>
  <c r="BO180" i="7"/>
  <c r="BO179" i="7"/>
  <c r="BO178" i="7"/>
  <c r="BO177" i="7"/>
  <c r="BO176" i="7"/>
  <c r="BO175" i="7"/>
  <c r="BO174" i="7"/>
  <c r="BO173" i="7"/>
  <c r="BO172" i="7"/>
  <c r="BO171" i="7"/>
  <c r="BO170" i="7"/>
  <c r="BO169" i="7"/>
  <c r="BO168" i="7"/>
  <c r="BO167" i="7"/>
  <c r="BO166" i="7"/>
  <c r="BO165" i="7"/>
  <c r="BO164" i="7"/>
  <c r="BO163" i="7"/>
  <c r="BO162" i="7"/>
  <c r="BO161" i="7"/>
  <c r="BO160" i="7"/>
  <c r="BO159" i="7"/>
  <c r="BO158" i="7"/>
  <c r="BO157" i="7"/>
  <c r="BO156" i="7"/>
  <c r="BO155" i="7"/>
  <c r="BO154" i="7"/>
  <c r="BO153" i="7"/>
  <c r="BO152" i="7"/>
  <c r="BO151" i="7"/>
  <c r="BO150" i="7"/>
  <c r="BO149" i="7"/>
  <c r="BO148" i="7"/>
  <c r="BO147" i="7"/>
  <c r="BO146" i="7"/>
  <c r="BO145" i="7"/>
  <c r="BO144" i="7"/>
  <c r="BO143" i="7"/>
  <c r="BO142" i="7"/>
  <c r="BO141" i="7"/>
  <c r="BO140" i="7"/>
  <c r="BO139" i="7"/>
  <c r="BO138" i="7"/>
  <c r="BO137" i="7"/>
  <c r="BO136" i="7"/>
  <c r="BO135" i="7"/>
  <c r="BO134" i="7"/>
  <c r="BO133" i="7"/>
  <c r="BO132" i="7"/>
  <c r="BO131" i="7"/>
  <c r="BO130" i="7"/>
  <c r="BO129" i="7"/>
  <c r="BO128" i="7"/>
  <c r="BO127" i="7"/>
  <c r="BO126" i="7"/>
  <c r="BO125" i="7"/>
  <c r="BO124" i="7"/>
  <c r="BO123" i="7"/>
  <c r="BO122" i="7"/>
  <c r="BO121" i="7"/>
  <c r="BO120" i="7"/>
  <c r="BO119" i="7"/>
  <c r="BO118" i="7"/>
  <c r="BO117" i="7"/>
  <c r="BO116" i="7"/>
  <c r="BO115" i="7"/>
  <c r="BO114" i="7"/>
  <c r="BO113" i="7"/>
  <c r="BO112" i="7"/>
  <c r="BO111" i="7"/>
  <c r="BO110" i="7"/>
  <c r="BO109" i="7"/>
  <c r="BO108" i="7"/>
  <c r="BO107" i="7"/>
  <c r="BO106" i="7"/>
  <c r="BO105" i="7"/>
  <c r="BO104" i="7"/>
  <c r="BO103" i="7"/>
  <c r="BO102" i="7"/>
  <c r="BO101" i="7"/>
  <c r="BO100" i="7"/>
  <c r="BO99" i="7"/>
  <c r="BO98" i="7"/>
  <c r="BO97" i="7"/>
  <c r="BO96" i="7"/>
  <c r="BO95" i="7"/>
  <c r="BO94" i="7"/>
  <c r="BO93" i="7"/>
  <c r="BO92" i="7"/>
  <c r="BO91" i="7"/>
  <c r="BO90" i="7"/>
  <c r="BO89" i="7"/>
  <c r="BO88" i="7"/>
  <c r="BO87" i="7"/>
  <c r="BO86" i="7"/>
  <c r="BO85" i="7"/>
  <c r="BO84" i="7"/>
  <c r="BO83" i="7"/>
  <c r="BO82" i="7"/>
  <c r="BO81" i="7"/>
  <c r="BO80" i="7"/>
  <c r="BO79" i="7"/>
  <c r="BO78" i="7"/>
  <c r="BO77" i="7"/>
  <c r="BO76" i="7"/>
  <c r="BO75" i="7"/>
  <c r="BO74" i="7"/>
  <c r="BO73" i="7"/>
  <c r="BO72" i="7"/>
  <c r="BO71" i="7"/>
  <c r="BO70" i="7"/>
  <c r="BO69" i="7"/>
  <c r="BO68" i="7"/>
  <c r="BO67" i="7"/>
  <c r="BO66" i="7"/>
  <c r="BO65" i="7"/>
  <c r="BO64" i="7"/>
  <c r="BO63" i="7"/>
  <c r="BO62" i="7"/>
  <c r="BO61" i="7"/>
  <c r="BO60" i="7"/>
  <c r="BO59" i="7"/>
  <c r="BO58" i="7"/>
  <c r="BO57" i="7"/>
  <c r="BO56" i="7"/>
  <c r="BO55" i="7"/>
  <c r="BO54" i="7"/>
  <c r="BO53" i="7"/>
  <c r="BO52" i="7"/>
  <c r="BO51" i="7"/>
  <c r="BO50" i="7"/>
  <c r="BO49" i="7"/>
  <c r="BO48" i="7"/>
  <c r="BO47" i="7"/>
  <c r="BO46" i="7"/>
  <c r="BO45" i="7"/>
  <c r="BO44" i="7"/>
  <c r="BO43" i="7"/>
  <c r="BO42" i="7"/>
  <c r="BO41" i="7"/>
  <c r="BO40" i="7"/>
  <c r="BO39" i="7"/>
  <c r="BO38" i="7"/>
  <c r="BO37" i="7"/>
  <c r="AW36" i="7" l="1"/>
  <c r="BY27" i="7"/>
  <c r="BW23" i="7"/>
  <c r="AU25" i="7"/>
  <c r="BW28" i="7"/>
  <c r="AT31" i="7"/>
  <c r="BS33" i="7"/>
  <c r="CA33" i="7" s="1"/>
  <c r="CA34" i="7"/>
  <c r="BJ36" i="7"/>
  <c r="BR21" i="7"/>
  <c r="BW27" i="7"/>
  <c r="BW33" i="7"/>
  <c r="BE35" i="7"/>
  <c r="AT28" i="7"/>
  <c r="BE19" i="7"/>
  <c r="AY21" i="7"/>
  <c r="BR26" i="7"/>
  <c r="AV26" i="7" s="1"/>
  <c r="BW35" i="7"/>
  <c r="AT36" i="7"/>
  <c r="AU33" i="7"/>
  <c r="AT18" i="7"/>
  <c r="AT20" i="7"/>
  <c r="BY26" i="7"/>
  <c r="AU18" i="7"/>
  <c r="AW20" i="7"/>
  <c r="AW28" i="7"/>
  <c r="BI33" i="7"/>
  <c r="BE20" i="7"/>
  <c r="BT20" i="7" s="1"/>
  <c r="BD20" i="7"/>
  <c r="BD23" i="7"/>
  <c r="BE23" i="7"/>
  <c r="BT23" i="7" s="1"/>
  <c r="BR23" i="7"/>
  <c r="BX26" i="7"/>
  <c r="BZ26" i="7"/>
  <c r="BE28" i="7"/>
  <c r="BT28" i="7" s="1"/>
  <c r="BD28" i="7"/>
  <c r="BR28" i="7"/>
  <c r="BE31" i="7"/>
  <c r="BT31" i="7" s="1"/>
  <c r="BD31" i="7"/>
  <c r="BR31" i="7"/>
  <c r="BD18" i="7"/>
  <c r="BE18" i="7"/>
  <c r="BT18" i="7" s="1"/>
  <c r="BD25" i="7"/>
  <c r="BE25" i="7"/>
  <c r="BR35" i="7"/>
  <c r="AY35" i="7"/>
  <c r="CA18" i="7"/>
  <c r="BH18" i="7"/>
  <c r="BR22" i="7"/>
  <c r="AY22" i="7"/>
  <c r="BT36" i="7"/>
  <c r="BR19" i="7"/>
  <c r="AY19" i="7"/>
  <c r="BR32" i="7"/>
  <c r="AY32" i="7"/>
  <c r="BX21" i="7"/>
  <c r="AV21" i="7"/>
  <c r="BZ21" i="7"/>
  <c r="AT19" i="7"/>
  <c r="AY24" i="7"/>
  <c r="BT34" i="7"/>
  <c r="BJ21" i="7"/>
  <c r="BH23" i="7"/>
  <c r="BY23" i="7"/>
  <c r="CA25" i="7"/>
  <c r="BH25" i="7"/>
  <c r="BY25" i="7"/>
  <c r="BE27" i="7"/>
  <c r="CA28" i="7"/>
  <c r="BH28" i="7"/>
  <c r="BY28" i="7"/>
  <c r="BD30" i="7"/>
  <c r="BR33" i="7"/>
  <c r="AY33" i="7"/>
  <c r="BT33" i="7" s="1"/>
  <c r="BD33" i="7"/>
  <c r="CA35" i="7"/>
  <c r="BH35" i="7"/>
  <c r="BR27" i="7"/>
  <c r="BS19" i="7"/>
  <c r="BJ19" i="7"/>
  <c r="AY27" i="7"/>
  <c r="BE29" i="7"/>
  <c r="BT29" i="7" s="1"/>
  <c r="BD29" i="7"/>
  <c r="BR30" i="7"/>
  <c r="AY30" i="7"/>
  <c r="BH31" i="7"/>
  <c r="BY31" i="7"/>
  <c r="BD36" i="7"/>
  <c r="AW19" i="7"/>
  <c r="BW19" i="7" s="1"/>
  <c r="BR20" i="7"/>
  <c r="BE21" i="7"/>
  <c r="BD21" i="7"/>
  <c r="CA22" i="7"/>
  <c r="BH22" i="7"/>
  <c r="AW32" i="7"/>
  <c r="BI32" i="7"/>
  <c r="BW34" i="7"/>
  <c r="AU34" i="7"/>
  <c r="BY34" i="7"/>
  <c r="BJ34" i="7"/>
  <c r="BW32" i="7"/>
  <c r="AU32" i="7"/>
  <c r="AT32" i="7"/>
  <c r="BR18" i="7"/>
  <c r="BR25" i="7"/>
  <c r="AY25" i="7"/>
  <c r="BT26" i="7"/>
  <c r="BR29" i="7"/>
  <c r="BS32" i="7"/>
  <c r="BJ32" i="7"/>
  <c r="AW35" i="7"/>
  <c r="AW24" i="7"/>
  <c r="BX24" i="7" s="1"/>
  <c r="BI24" i="7"/>
  <c r="CA27" i="7"/>
  <c r="BH27" i="7"/>
  <c r="BI29" i="7"/>
  <c r="CA30" i="7"/>
  <c r="BH30" i="7"/>
  <c r="BY30" i="7"/>
  <c r="AT34" i="7"/>
  <c r="BR36" i="7"/>
  <c r="AU21" i="7"/>
  <c r="CA21" i="7" s="1"/>
  <c r="BE24" i="7"/>
  <c r="BD24" i="7"/>
  <c r="BE26" i="7"/>
  <c r="BD26" i="7"/>
  <c r="BZ24" i="7"/>
  <c r="AW22" i="7"/>
  <c r="BW24" i="7"/>
  <c r="AU24" i="7"/>
  <c r="AT24" i="7"/>
  <c r="BS24" i="7"/>
  <c r="BJ24" i="7"/>
  <c r="BW26" i="7"/>
  <c r="AU26" i="7"/>
  <c r="BJ26" i="7"/>
  <c r="BW29" i="7"/>
  <c r="AU29" i="7"/>
  <c r="AT29" i="7"/>
  <c r="BS29" i="7"/>
  <c r="BJ29" i="7"/>
  <c r="BE34" i="7"/>
  <c r="BD34" i="7"/>
  <c r="BR34" i="7"/>
  <c r="CA36" i="7"/>
  <c r="BH36" i="7"/>
  <c r="BY36" i="7"/>
  <c r="AW27" i="7"/>
  <c r="BE32" i="7"/>
  <c r="BD32" i="7"/>
  <c r="BY35" i="7"/>
  <c r="AT27" i="7"/>
  <c r="BJ27" i="7"/>
  <c r="AT35" i="7"/>
  <c r="BJ35" i="7"/>
  <c r="AT22" i="7"/>
  <c r="BJ22" i="7"/>
  <c r="AT30" i="7"/>
  <c r="BJ30" i="7"/>
  <c r="BD506" i="7"/>
  <c r="BD505" i="7"/>
  <c r="BD504" i="7"/>
  <c r="BD503" i="7"/>
  <c r="BD502" i="7"/>
  <c r="BD501" i="7"/>
  <c r="BD500" i="7"/>
  <c r="BD499" i="7"/>
  <c r="BD498" i="7"/>
  <c r="BD497" i="7"/>
  <c r="BD496" i="7"/>
  <c r="BD495" i="7"/>
  <c r="BD494" i="7"/>
  <c r="BD493" i="7"/>
  <c r="BD492" i="7"/>
  <c r="BD491" i="7"/>
  <c r="BD490" i="7"/>
  <c r="BD489" i="7"/>
  <c r="BD488" i="7"/>
  <c r="BD487" i="7"/>
  <c r="BD486" i="7"/>
  <c r="BD485" i="7"/>
  <c r="BD484" i="7"/>
  <c r="BD483" i="7"/>
  <c r="BD482" i="7"/>
  <c r="BD481" i="7"/>
  <c r="BD480" i="7"/>
  <c r="BD479" i="7"/>
  <c r="BD478" i="7"/>
  <c r="BD477" i="7"/>
  <c r="BD476" i="7"/>
  <c r="BD475" i="7"/>
  <c r="BD474" i="7"/>
  <c r="BD473" i="7"/>
  <c r="BD472" i="7"/>
  <c r="BD471" i="7"/>
  <c r="BD470" i="7"/>
  <c r="BD469" i="7"/>
  <c r="BD468" i="7"/>
  <c r="BD467" i="7"/>
  <c r="BD466" i="7"/>
  <c r="BD465" i="7"/>
  <c r="BD464" i="7"/>
  <c r="BD463" i="7"/>
  <c r="BD462" i="7"/>
  <c r="BD461" i="7"/>
  <c r="BD460" i="7"/>
  <c r="BD459" i="7"/>
  <c r="BD458" i="7"/>
  <c r="BD457" i="7"/>
  <c r="BD456" i="7"/>
  <c r="BD455" i="7"/>
  <c r="BD454" i="7"/>
  <c r="BD453" i="7"/>
  <c r="BD452" i="7"/>
  <c r="BD451" i="7"/>
  <c r="BD450" i="7"/>
  <c r="BD449" i="7"/>
  <c r="BD448" i="7"/>
  <c r="BD447" i="7"/>
  <c r="BD446" i="7"/>
  <c r="BD445" i="7"/>
  <c r="BD444" i="7"/>
  <c r="BD443" i="7"/>
  <c r="BD442" i="7"/>
  <c r="BD441" i="7"/>
  <c r="BD440" i="7"/>
  <c r="BD439" i="7"/>
  <c r="BD438" i="7"/>
  <c r="BD437" i="7"/>
  <c r="BD436" i="7"/>
  <c r="BD435" i="7"/>
  <c r="BD434" i="7"/>
  <c r="BD433" i="7"/>
  <c r="BD432" i="7"/>
  <c r="BD431" i="7"/>
  <c r="BD430" i="7"/>
  <c r="BD429" i="7"/>
  <c r="BD428" i="7"/>
  <c r="BD427" i="7"/>
  <c r="BD426" i="7"/>
  <c r="BD425" i="7"/>
  <c r="BD424" i="7"/>
  <c r="BD423" i="7"/>
  <c r="BD422" i="7"/>
  <c r="BD421" i="7"/>
  <c r="BD420" i="7"/>
  <c r="BD419" i="7"/>
  <c r="BD418" i="7"/>
  <c r="BD417" i="7"/>
  <c r="BD416" i="7"/>
  <c r="BD415" i="7"/>
  <c r="BD414" i="7"/>
  <c r="BD413" i="7"/>
  <c r="BD412" i="7"/>
  <c r="BD411" i="7"/>
  <c r="BD410" i="7"/>
  <c r="BD409" i="7"/>
  <c r="BD408" i="7"/>
  <c r="BD407" i="7"/>
  <c r="BD406" i="7"/>
  <c r="BD405" i="7"/>
  <c r="BD404" i="7"/>
  <c r="BD403" i="7"/>
  <c r="BD402" i="7"/>
  <c r="BD401" i="7"/>
  <c r="BD400" i="7"/>
  <c r="BD399" i="7"/>
  <c r="BD398" i="7"/>
  <c r="BD397" i="7"/>
  <c r="BD396" i="7"/>
  <c r="BD395" i="7"/>
  <c r="BD394" i="7"/>
  <c r="BD393" i="7"/>
  <c r="BD392" i="7"/>
  <c r="BD391" i="7"/>
  <c r="BD390" i="7"/>
  <c r="BD389" i="7"/>
  <c r="BD388" i="7"/>
  <c r="BD387" i="7"/>
  <c r="BD386" i="7"/>
  <c r="BD385" i="7"/>
  <c r="BD384" i="7"/>
  <c r="BD383" i="7"/>
  <c r="BD382" i="7"/>
  <c r="BD381" i="7"/>
  <c r="BD380" i="7"/>
  <c r="BD379" i="7"/>
  <c r="BD378" i="7"/>
  <c r="BD377" i="7"/>
  <c r="BD376" i="7"/>
  <c r="BD375" i="7"/>
  <c r="BD374" i="7"/>
  <c r="BD373" i="7"/>
  <c r="BD372" i="7"/>
  <c r="BD371" i="7"/>
  <c r="BD370" i="7"/>
  <c r="BD369" i="7"/>
  <c r="BD368" i="7"/>
  <c r="BD367" i="7"/>
  <c r="BD366" i="7"/>
  <c r="BD365" i="7"/>
  <c r="BD364" i="7"/>
  <c r="BD363" i="7"/>
  <c r="BD362" i="7"/>
  <c r="BD361" i="7"/>
  <c r="BD360" i="7"/>
  <c r="BD359" i="7"/>
  <c r="BD358" i="7"/>
  <c r="BD357" i="7"/>
  <c r="BD356" i="7"/>
  <c r="BD355" i="7"/>
  <c r="BD354" i="7"/>
  <c r="BD353" i="7"/>
  <c r="BD352" i="7"/>
  <c r="BD351" i="7"/>
  <c r="BD350" i="7"/>
  <c r="BD349" i="7"/>
  <c r="BD348" i="7"/>
  <c r="BD347" i="7"/>
  <c r="BD346" i="7"/>
  <c r="BD345" i="7"/>
  <c r="BD344" i="7"/>
  <c r="BD343" i="7"/>
  <c r="BD342" i="7"/>
  <c r="BD341" i="7"/>
  <c r="BD340" i="7"/>
  <c r="BD339" i="7"/>
  <c r="BD338" i="7"/>
  <c r="BD337" i="7"/>
  <c r="BD336" i="7"/>
  <c r="BD335" i="7"/>
  <c r="BD334" i="7"/>
  <c r="BD333" i="7"/>
  <c r="BD332" i="7"/>
  <c r="BD331" i="7"/>
  <c r="BD330" i="7"/>
  <c r="BD329" i="7"/>
  <c r="BD328" i="7"/>
  <c r="BD327" i="7"/>
  <c r="BD326" i="7"/>
  <c r="BD325" i="7"/>
  <c r="BD324" i="7"/>
  <c r="BD323" i="7"/>
  <c r="BD322" i="7"/>
  <c r="BD321" i="7"/>
  <c r="BD320" i="7"/>
  <c r="BD319" i="7"/>
  <c r="BD318" i="7"/>
  <c r="BD317" i="7"/>
  <c r="BD316" i="7"/>
  <c r="BD315" i="7"/>
  <c r="BD314" i="7"/>
  <c r="BD313" i="7"/>
  <c r="BD312" i="7"/>
  <c r="BD311" i="7"/>
  <c r="BD310" i="7"/>
  <c r="BD309" i="7"/>
  <c r="BD308" i="7"/>
  <c r="BD307" i="7"/>
  <c r="BD306" i="7"/>
  <c r="BD305" i="7"/>
  <c r="BD304" i="7"/>
  <c r="BD303" i="7"/>
  <c r="BD302" i="7"/>
  <c r="BD301" i="7"/>
  <c r="BD300" i="7"/>
  <c r="BD299" i="7"/>
  <c r="BD298" i="7"/>
  <c r="BD297" i="7"/>
  <c r="BD296" i="7"/>
  <c r="BD295" i="7"/>
  <c r="BD294" i="7"/>
  <c r="BD293" i="7"/>
  <c r="BD292" i="7"/>
  <c r="BD291" i="7"/>
  <c r="BD290" i="7"/>
  <c r="BD289" i="7"/>
  <c r="BD288" i="7"/>
  <c r="BD287" i="7"/>
  <c r="BD286" i="7"/>
  <c r="BD285" i="7"/>
  <c r="BD284" i="7"/>
  <c r="BD283" i="7"/>
  <c r="BD282" i="7"/>
  <c r="BD281" i="7"/>
  <c r="BD280" i="7"/>
  <c r="BD279" i="7"/>
  <c r="BD278" i="7"/>
  <c r="BD277" i="7"/>
  <c r="BD276" i="7"/>
  <c r="BD275" i="7"/>
  <c r="BD274" i="7"/>
  <c r="BD273" i="7"/>
  <c r="BD272" i="7"/>
  <c r="BD271" i="7"/>
  <c r="BD270" i="7"/>
  <c r="BD269" i="7"/>
  <c r="BD268" i="7"/>
  <c r="BD267" i="7"/>
  <c r="BD266" i="7"/>
  <c r="BD265" i="7"/>
  <c r="BD264" i="7"/>
  <c r="BD263" i="7"/>
  <c r="BD262" i="7"/>
  <c r="BD261" i="7"/>
  <c r="BD260" i="7"/>
  <c r="BD259" i="7"/>
  <c r="BD258" i="7"/>
  <c r="BD257" i="7"/>
  <c r="BD256" i="7"/>
  <c r="BD255" i="7"/>
  <c r="BD254" i="7"/>
  <c r="BD253" i="7"/>
  <c r="BD252" i="7"/>
  <c r="BD251" i="7"/>
  <c r="BD250" i="7"/>
  <c r="BD249" i="7"/>
  <c r="BD248" i="7"/>
  <c r="BD247" i="7"/>
  <c r="BD246" i="7"/>
  <c r="BD245" i="7"/>
  <c r="BD244" i="7"/>
  <c r="BD243" i="7"/>
  <c r="BD242" i="7"/>
  <c r="BD241" i="7"/>
  <c r="BD240" i="7"/>
  <c r="BD239" i="7"/>
  <c r="BD238" i="7"/>
  <c r="BD237" i="7"/>
  <c r="BD236" i="7"/>
  <c r="BD235" i="7"/>
  <c r="BD234" i="7"/>
  <c r="BD233" i="7"/>
  <c r="BD232" i="7"/>
  <c r="BD231" i="7"/>
  <c r="BD230" i="7"/>
  <c r="BD229" i="7"/>
  <c r="BD228" i="7"/>
  <c r="BD227" i="7"/>
  <c r="BD226" i="7"/>
  <c r="BD225" i="7"/>
  <c r="BD224" i="7"/>
  <c r="BD223" i="7"/>
  <c r="BD222" i="7"/>
  <c r="BD221" i="7"/>
  <c r="BD220" i="7"/>
  <c r="BD219" i="7"/>
  <c r="BD218" i="7"/>
  <c r="BD217" i="7"/>
  <c r="BD216" i="7"/>
  <c r="BD215" i="7"/>
  <c r="BD214" i="7"/>
  <c r="BD213" i="7"/>
  <c r="BD212" i="7"/>
  <c r="BD211" i="7"/>
  <c r="BD210" i="7"/>
  <c r="BD209" i="7"/>
  <c r="BD208" i="7"/>
  <c r="BD207" i="7"/>
  <c r="BD206" i="7"/>
  <c r="BD205" i="7"/>
  <c r="BD204" i="7"/>
  <c r="BD203" i="7"/>
  <c r="BD202" i="7"/>
  <c r="BD201" i="7"/>
  <c r="BD200" i="7"/>
  <c r="BD199" i="7"/>
  <c r="BD198" i="7"/>
  <c r="BD197" i="7"/>
  <c r="BD196" i="7"/>
  <c r="BD195" i="7"/>
  <c r="BD194" i="7"/>
  <c r="BD193" i="7"/>
  <c r="BD192" i="7"/>
  <c r="BD191" i="7"/>
  <c r="BD190" i="7"/>
  <c r="BD189" i="7"/>
  <c r="BD188" i="7"/>
  <c r="BD187" i="7"/>
  <c r="BD186" i="7"/>
  <c r="BD185" i="7"/>
  <c r="BD184" i="7"/>
  <c r="BD183" i="7"/>
  <c r="BD182" i="7"/>
  <c r="BD181" i="7"/>
  <c r="BD180" i="7"/>
  <c r="BD179" i="7"/>
  <c r="BD178" i="7"/>
  <c r="BD177" i="7"/>
  <c r="BD176" i="7"/>
  <c r="BD175" i="7"/>
  <c r="BD174" i="7"/>
  <c r="BD173" i="7"/>
  <c r="BD172" i="7"/>
  <c r="BD171" i="7"/>
  <c r="BD170" i="7"/>
  <c r="BD169" i="7"/>
  <c r="BD168" i="7"/>
  <c r="BD167" i="7"/>
  <c r="BD166" i="7"/>
  <c r="BD165" i="7"/>
  <c r="BD164" i="7"/>
  <c r="BD163" i="7"/>
  <c r="BD162" i="7"/>
  <c r="BD161" i="7"/>
  <c r="BD160" i="7"/>
  <c r="BD159" i="7"/>
  <c r="BD158" i="7"/>
  <c r="BD157" i="7"/>
  <c r="BD156" i="7"/>
  <c r="BD155" i="7"/>
  <c r="BD154" i="7"/>
  <c r="BD153" i="7"/>
  <c r="BD152" i="7"/>
  <c r="BD151" i="7"/>
  <c r="BD150" i="7"/>
  <c r="BD149" i="7"/>
  <c r="BD148" i="7"/>
  <c r="BD147" i="7"/>
  <c r="BD146" i="7"/>
  <c r="BD145" i="7"/>
  <c r="BD144" i="7"/>
  <c r="BD143" i="7"/>
  <c r="BD142" i="7"/>
  <c r="BD141" i="7"/>
  <c r="BD140" i="7"/>
  <c r="BD139" i="7"/>
  <c r="BD138" i="7"/>
  <c r="BD137" i="7"/>
  <c r="BD136" i="7"/>
  <c r="BD135" i="7"/>
  <c r="BD134" i="7"/>
  <c r="BD133" i="7"/>
  <c r="BD132" i="7"/>
  <c r="BD131" i="7"/>
  <c r="BD130" i="7"/>
  <c r="BD129" i="7"/>
  <c r="BD128" i="7"/>
  <c r="BD127" i="7"/>
  <c r="BD126" i="7"/>
  <c r="BD125" i="7"/>
  <c r="BD124" i="7"/>
  <c r="BD123" i="7"/>
  <c r="BD122" i="7"/>
  <c r="BD121" i="7"/>
  <c r="BD120" i="7"/>
  <c r="BD119" i="7"/>
  <c r="BD118" i="7"/>
  <c r="BD117" i="7"/>
  <c r="BD116" i="7"/>
  <c r="BD115" i="7"/>
  <c r="BD114" i="7"/>
  <c r="BD113" i="7"/>
  <c r="BD112" i="7"/>
  <c r="BD111" i="7"/>
  <c r="BD110" i="7"/>
  <c r="BD109" i="7"/>
  <c r="BD108" i="7"/>
  <c r="BD107" i="7"/>
  <c r="BD106" i="7"/>
  <c r="BD105" i="7"/>
  <c r="BD104" i="7"/>
  <c r="BD103" i="7"/>
  <c r="BD102" i="7"/>
  <c r="BD101" i="7"/>
  <c r="BD100" i="7"/>
  <c r="BD99" i="7"/>
  <c r="BD98" i="7"/>
  <c r="BD97" i="7"/>
  <c r="BD96" i="7"/>
  <c r="BD95" i="7"/>
  <c r="BD94" i="7"/>
  <c r="BD93" i="7"/>
  <c r="BD92" i="7"/>
  <c r="BD91" i="7"/>
  <c r="BD90" i="7"/>
  <c r="BD89" i="7"/>
  <c r="BD88" i="7"/>
  <c r="BD87" i="7"/>
  <c r="BD86" i="7"/>
  <c r="BD85" i="7"/>
  <c r="BD84" i="7"/>
  <c r="BD83" i="7"/>
  <c r="BD82" i="7"/>
  <c r="BD81" i="7"/>
  <c r="BD80" i="7"/>
  <c r="BD79" i="7"/>
  <c r="BD78" i="7"/>
  <c r="BD77" i="7"/>
  <c r="BD76" i="7"/>
  <c r="BD75" i="7"/>
  <c r="BD74" i="7"/>
  <c r="BD73" i="7"/>
  <c r="BD72" i="7"/>
  <c r="BD71" i="7"/>
  <c r="BD70" i="7"/>
  <c r="BD69" i="7"/>
  <c r="BD68" i="7"/>
  <c r="BD67" i="7"/>
  <c r="BD66" i="7"/>
  <c r="BD65" i="7"/>
  <c r="BD64" i="7"/>
  <c r="BD63" i="7"/>
  <c r="BD62" i="7"/>
  <c r="BD61" i="7"/>
  <c r="BD60" i="7"/>
  <c r="BD59" i="7"/>
  <c r="BD58" i="7"/>
  <c r="BD57" i="7"/>
  <c r="BD56" i="7"/>
  <c r="BD55" i="7"/>
  <c r="BD54" i="7"/>
  <c r="BD53" i="7"/>
  <c r="BD52" i="7"/>
  <c r="BD51" i="7"/>
  <c r="BD50" i="7"/>
  <c r="BD49" i="7"/>
  <c r="BD48" i="7"/>
  <c r="BD47" i="7"/>
  <c r="BD46" i="7"/>
  <c r="BD45" i="7"/>
  <c r="BH33" i="7" l="1"/>
  <c r="BY33" i="7"/>
  <c r="BT32" i="7"/>
  <c r="BH21" i="7"/>
  <c r="BT22" i="7"/>
  <c r="BT21" i="7"/>
  <c r="BX34" i="7"/>
  <c r="AV34" i="7"/>
  <c r="BZ34" i="7"/>
  <c r="BT25" i="7"/>
  <c r="BT27" i="7"/>
  <c r="BT24" i="7"/>
  <c r="AV32" i="7"/>
  <c r="BX32" i="7"/>
  <c r="BZ32" i="7"/>
  <c r="BZ36" i="7"/>
  <c r="BX36" i="7"/>
  <c r="AV36" i="7"/>
  <c r="BX25" i="7"/>
  <c r="BZ25" i="7"/>
  <c r="AV25" i="7"/>
  <c r="BT19" i="7"/>
  <c r="BZ31" i="7"/>
  <c r="BX31" i="7"/>
  <c r="AV31" i="7"/>
  <c r="BZ33" i="7"/>
  <c r="BX33" i="7"/>
  <c r="AV33" i="7"/>
  <c r="AV19" i="7"/>
  <c r="BX19" i="7"/>
  <c r="BZ19" i="7"/>
  <c r="BZ23" i="7"/>
  <c r="BX23" i="7"/>
  <c r="AV23" i="7"/>
  <c r="CA19" i="7"/>
  <c r="BY19" i="7"/>
  <c r="BH19" i="7"/>
  <c r="BT35" i="7"/>
  <c r="BH29" i="7"/>
  <c r="BY29" i="7"/>
  <c r="CA29" i="7"/>
  <c r="CA24" i="7"/>
  <c r="BH24" i="7"/>
  <c r="BY24" i="7"/>
  <c r="BT30" i="7"/>
  <c r="AV27" i="7"/>
  <c r="BZ27" i="7"/>
  <c r="BX27" i="7"/>
  <c r="AV35" i="7"/>
  <c r="BZ35" i="7"/>
  <c r="BX35" i="7"/>
  <c r="BZ28" i="7"/>
  <c r="BX28" i="7"/>
  <c r="AV28" i="7"/>
  <c r="CA32" i="7"/>
  <c r="BH32" i="7"/>
  <c r="BY32" i="7"/>
  <c r="BX18" i="7"/>
  <c r="AV18" i="7"/>
  <c r="BZ18" i="7"/>
  <c r="BZ30" i="7"/>
  <c r="AV30" i="7"/>
  <c r="BX30" i="7"/>
  <c r="BX20" i="7"/>
  <c r="BZ20" i="7"/>
  <c r="AV20" i="7"/>
  <c r="BX29" i="7"/>
  <c r="AV29" i="7"/>
  <c r="BZ29" i="7"/>
  <c r="BZ22" i="7"/>
  <c r="AV22" i="7"/>
  <c r="BX22" i="7"/>
  <c r="G2" i="1"/>
  <c r="G2" i="7" s="1"/>
  <c r="AS12" i="7" s="1"/>
  <c r="F2" i="1"/>
  <c r="E61" i="5"/>
  <c r="E60" i="5"/>
  <c r="E59" i="5"/>
  <c r="E58" i="5"/>
  <c r="E57" i="5"/>
  <c r="E51" i="5"/>
  <c r="AO506" i="7"/>
  <c r="Y506" i="7"/>
  <c r="BN506" i="7" s="1"/>
  <c r="X506" i="7"/>
  <c r="BM506" i="7" s="1"/>
  <c r="W506" i="7"/>
  <c r="BL506" i="7" s="1"/>
  <c r="V506" i="7"/>
  <c r="BQ506" i="7" s="1"/>
  <c r="U506" i="7"/>
  <c r="BP506" i="7" s="1"/>
  <c r="T506" i="7"/>
  <c r="BK506" i="7" s="1"/>
  <c r="S506" i="7"/>
  <c r="BS506" i="7" s="1"/>
  <c r="R506" i="7"/>
  <c r="BG506" i="7" s="1"/>
  <c r="Q506" i="7"/>
  <c r="BF506" i="7" s="1"/>
  <c r="P506" i="7"/>
  <c r="O506" i="7"/>
  <c r="N506" i="7"/>
  <c r="BC506" i="7" s="1"/>
  <c r="M506" i="7"/>
  <c r="BB506" i="7" s="1"/>
  <c r="L506" i="7"/>
  <c r="BA506" i="7" s="1"/>
  <c r="K506" i="7"/>
  <c r="AZ506" i="7" s="1"/>
  <c r="J506" i="7"/>
  <c r="I506" i="7"/>
  <c r="AX506" i="7" s="1"/>
  <c r="AY506" i="7" s="1"/>
  <c r="H506" i="7"/>
  <c r="G506" i="7"/>
  <c r="F506" i="7"/>
  <c r="E506" i="7"/>
  <c r="D506" i="7"/>
  <c r="C506" i="7"/>
  <c r="BW506" i="7" s="1"/>
  <c r="AW506" i="7"/>
  <c r="BK505" i="7"/>
  <c r="AO505" i="7"/>
  <c r="Y505" i="7"/>
  <c r="BN505" i="7" s="1"/>
  <c r="X505" i="7"/>
  <c r="BM505" i="7" s="1"/>
  <c r="W505" i="7"/>
  <c r="BL505" i="7" s="1"/>
  <c r="V505" i="7"/>
  <c r="BQ505" i="7" s="1"/>
  <c r="U505" i="7"/>
  <c r="BP505" i="7" s="1"/>
  <c r="T505" i="7"/>
  <c r="S505" i="7"/>
  <c r="BJ505" i="7" s="1"/>
  <c r="R505" i="7"/>
  <c r="BG505" i="7" s="1"/>
  <c r="Q505" i="7"/>
  <c r="BF505" i="7" s="1"/>
  <c r="P505" i="7"/>
  <c r="O505" i="7"/>
  <c r="N505" i="7"/>
  <c r="BC505" i="7" s="1"/>
  <c r="M505" i="7"/>
  <c r="BB505" i="7" s="1"/>
  <c r="L505" i="7"/>
  <c r="BA505" i="7" s="1"/>
  <c r="K505" i="7"/>
  <c r="AZ505" i="7" s="1"/>
  <c r="J505" i="7"/>
  <c r="I505" i="7"/>
  <c r="AX505" i="7" s="1"/>
  <c r="H505" i="7"/>
  <c r="G505" i="7"/>
  <c r="F505" i="7"/>
  <c r="E505" i="7"/>
  <c r="D505" i="7"/>
  <c r="C505" i="7"/>
  <c r="AT505" i="7" s="1"/>
  <c r="BI505" i="7"/>
  <c r="AO504" i="7"/>
  <c r="Y504" i="7"/>
  <c r="BN504" i="7" s="1"/>
  <c r="X504" i="7"/>
  <c r="BM504" i="7" s="1"/>
  <c r="W504" i="7"/>
  <c r="BL504" i="7" s="1"/>
  <c r="V504" i="7"/>
  <c r="BQ504" i="7" s="1"/>
  <c r="U504" i="7"/>
  <c r="BP504" i="7" s="1"/>
  <c r="T504" i="7"/>
  <c r="BK504" i="7" s="1"/>
  <c r="S504" i="7"/>
  <c r="BJ504" i="7" s="1"/>
  <c r="R504" i="7"/>
  <c r="BG504" i="7" s="1"/>
  <c r="Q504" i="7"/>
  <c r="BF504" i="7" s="1"/>
  <c r="P504" i="7"/>
  <c r="O504" i="7"/>
  <c r="N504" i="7"/>
  <c r="BC504" i="7" s="1"/>
  <c r="M504" i="7"/>
  <c r="BB504" i="7" s="1"/>
  <c r="L504" i="7"/>
  <c r="BA504" i="7" s="1"/>
  <c r="K504" i="7"/>
  <c r="AZ504" i="7" s="1"/>
  <c r="J504" i="7"/>
  <c r="I504" i="7"/>
  <c r="AX504" i="7" s="1"/>
  <c r="H504" i="7"/>
  <c r="G504" i="7"/>
  <c r="F504" i="7"/>
  <c r="E504" i="7"/>
  <c r="D504" i="7"/>
  <c r="C504" i="7"/>
  <c r="AW504" i="7"/>
  <c r="AO503" i="7"/>
  <c r="Y503" i="7"/>
  <c r="BN503" i="7" s="1"/>
  <c r="X503" i="7"/>
  <c r="BM503" i="7" s="1"/>
  <c r="W503" i="7"/>
  <c r="BL503" i="7" s="1"/>
  <c r="V503" i="7"/>
  <c r="BQ503" i="7" s="1"/>
  <c r="U503" i="7"/>
  <c r="BP503" i="7" s="1"/>
  <c r="T503" i="7"/>
  <c r="BK503" i="7" s="1"/>
  <c r="S503" i="7"/>
  <c r="BJ503" i="7" s="1"/>
  <c r="R503" i="7"/>
  <c r="BG503" i="7" s="1"/>
  <c r="Q503" i="7"/>
  <c r="BF503" i="7" s="1"/>
  <c r="P503" i="7"/>
  <c r="O503" i="7"/>
  <c r="N503" i="7"/>
  <c r="BC503" i="7" s="1"/>
  <c r="M503" i="7"/>
  <c r="BB503" i="7" s="1"/>
  <c r="L503" i="7"/>
  <c r="BA503" i="7" s="1"/>
  <c r="K503" i="7"/>
  <c r="AZ503" i="7" s="1"/>
  <c r="J503" i="7"/>
  <c r="I503" i="7"/>
  <c r="AX503" i="7" s="1"/>
  <c r="H503" i="7"/>
  <c r="G503" i="7"/>
  <c r="F503" i="7"/>
  <c r="E503" i="7"/>
  <c r="D503" i="7"/>
  <c r="C503" i="7"/>
  <c r="AT503" i="7" s="1"/>
  <c r="BI503" i="7"/>
  <c r="AO502" i="7"/>
  <c r="Y502" i="7"/>
  <c r="BN502" i="7" s="1"/>
  <c r="X502" i="7"/>
  <c r="BM502" i="7" s="1"/>
  <c r="W502" i="7"/>
  <c r="BL502" i="7" s="1"/>
  <c r="V502" i="7"/>
  <c r="BQ502" i="7" s="1"/>
  <c r="U502" i="7"/>
  <c r="BP502" i="7" s="1"/>
  <c r="T502" i="7"/>
  <c r="BK502" i="7" s="1"/>
  <c r="S502" i="7"/>
  <c r="BS502" i="7" s="1"/>
  <c r="R502" i="7"/>
  <c r="BG502" i="7" s="1"/>
  <c r="Q502" i="7"/>
  <c r="BF502" i="7" s="1"/>
  <c r="P502" i="7"/>
  <c r="O502" i="7"/>
  <c r="N502" i="7"/>
  <c r="BC502" i="7" s="1"/>
  <c r="M502" i="7"/>
  <c r="BB502" i="7" s="1"/>
  <c r="L502" i="7"/>
  <c r="BA502" i="7" s="1"/>
  <c r="K502" i="7"/>
  <c r="AZ502" i="7" s="1"/>
  <c r="J502" i="7"/>
  <c r="I502" i="7"/>
  <c r="AX502" i="7" s="1"/>
  <c r="H502" i="7"/>
  <c r="G502" i="7"/>
  <c r="F502" i="7"/>
  <c r="E502" i="7"/>
  <c r="D502" i="7"/>
  <c r="C502" i="7"/>
  <c r="BW502" i="7" s="1"/>
  <c r="BI502" i="7"/>
  <c r="AO501" i="7"/>
  <c r="Y501" i="7"/>
  <c r="BN501" i="7" s="1"/>
  <c r="X501" i="7"/>
  <c r="BM501" i="7" s="1"/>
  <c r="W501" i="7"/>
  <c r="BL501" i="7" s="1"/>
  <c r="V501" i="7"/>
  <c r="BQ501" i="7" s="1"/>
  <c r="U501" i="7"/>
  <c r="BP501" i="7" s="1"/>
  <c r="T501" i="7"/>
  <c r="BK501" i="7" s="1"/>
  <c r="S501" i="7"/>
  <c r="BJ501" i="7" s="1"/>
  <c r="R501" i="7"/>
  <c r="BG501" i="7" s="1"/>
  <c r="Q501" i="7"/>
  <c r="BF501" i="7" s="1"/>
  <c r="P501" i="7"/>
  <c r="O501" i="7"/>
  <c r="N501" i="7"/>
  <c r="BC501" i="7" s="1"/>
  <c r="M501" i="7"/>
  <c r="BB501" i="7" s="1"/>
  <c r="L501" i="7"/>
  <c r="BA501" i="7" s="1"/>
  <c r="K501" i="7"/>
  <c r="AZ501" i="7" s="1"/>
  <c r="J501" i="7"/>
  <c r="I501" i="7"/>
  <c r="AX501" i="7" s="1"/>
  <c r="H501" i="7"/>
  <c r="G501" i="7"/>
  <c r="F501" i="7"/>
  <c r="E501" i="7"/>
  <c r="D501" i="7"/>
  <c r="C501" i="7"/>
  <c r="BW501" i="7" s="1"/>
  <c r="AW501" i="7"/>
  <c r="AO500" i="7"/>
  <c r="Y500" i="7"/>
  <c r="BN500" i="7" s="1"/>
  <c r="X500" i="7"/>
  <c r="BM500" i="7" s="1"/>
  <c r="W500" i="7"/>
  <c r="BL500" i="7" s="1"/>
  <c r="V500" i="7"/>
  <c r="BQ500" i="7" s="1"/>
  <c r="U500" i="7"/>
  <c r="BP500" i="7" s="1"/>
  <c r="T500" i="7"/>
  <c r="BK500" i="7" s="1"/>
  <c r="S500" i="7"/>
  <c r="BS500" i="7" s="1"/>
  <c r="CA500" i="7" s="1"/>
  <c r="R500" i="7"/>
  <c r="BG500" i="7" s="1"/>
  <c r="Q500" i="7"/>
  <c r="BF500" i="7" s="1"/>
  <c r="P500" i="7"/>
  <c r="O500" i="7"/>
  <c r="N500" i="7"/>
  <c r="BC500" i="7" s="1"/>
  <c r="BE500" i="7" s="1"/>
  <c r="M500" i="7"/>
  <c r="BB500" i="7" s="1"/>
  <c r="L500" i="7"/>
  <c r="BA500" i="7" s="1"/>
  <c r="K500" i="7"/>
  <c r="AZ500" i="7" s="1"/>
  <c r="J500" i="7"/>
  <c r="I500" i="7"/>
  <c r="AX500" i="7" s="1"/>
  <c r="H500" i="7"/>
  <c r="G500" i="7"/>
  <c r="F500" i="7"/>
  <c r="E500" i="7"/>
  <c r="D500" i="7"/>
  <c r="C500" i="7"/>
  <c r="BW500" i="7" s="1"/>
  <c r="BI500" i="7"/>
  <c r="AO499" i="7"/>
  <c r="Y499" i="7"/>
  <c r="BN499" i="7" s="1"/>
  <c r="X499" i="7"/>
  <c r="BM499" i="7" s="1"/>
  <c r="W499" i="7"/>
  <c r="BL499" i="7" s="1"/>
  <c r="V499" i="7"/>
  <c r="BQ499" i="7" s="1"/>
  <c r="U499" i="7"/>
  <c r="BP499" i="7" s="1"/>
  <c r="T499" i="7"/>
  <c r="BK499" i="7" s="1"/>
  <c r="S499" i="7"/>
  <c r="BJ499" i="7" s="1"/>
  <c r="R499" i="7"/>
  <c r="BG499" i="7" s="1"/>
  <c r="Q499" i="7"/>
  <c r="BF499" i="7" s="1"/>
  <c r="P499" i="7"/>
  <c r="O499" i="7"/>
  <c r="N499" i="7"/>
  <c r="BC499" i="7" s="1"/>
  <c r="M499" i="7"/>
  <c r="BB499" i="7" s="1"/>
  <c r="L499" i="7"/>
  <c r="BA499" i="7" s="1"/>
  <c r="K499" i="7"/>
  <c r="AZ499" i="7" s="1"/>
  <c r="J499" i="7"/>
  <c r="I499" i="7"/>
  <c r="AX499" i="7" s="1"/>
  <c r="AY499" i="7" s="1"/>
  <c r="H499" i="7"/>
  <c r="G499" i="7"/>
  <c r="F499" i="7"/>
  <c r="E499" i="7"/>
  <c r="D499" i="7"/>
  <c r="C499" i="7"/>
  <c r="AT499" i="7" s="1"/>
  <c r="BI499" i="7"/>
  <c r="AO498" i="7"/>
  <c r="Y498" i="7"/>
  <c r="BN498" i="7" s="1"/>
  <c r="X498" i="7"/>
  <c r="BM498" i="7" s="1"/>
  <c r="W498" i="7"/>
  <c r="BL498" i="7" s="1"/>
  <c r="V498" i="7"/>
  <c r="BQ498" i="7" s="1"/>
  <c r="U498" i="7"/>
  <c r="BP498" i="7" s="1"/>
  <c r="T498" i="7"/>
  <c r="BK498" i="7" s="1"/>
  <c r="S498" i="7"/>
  <c r="BS498" i="7" s="1"/>
  <c r="BH498" i="7" s="1"/>
  <c r="R498" i="7"/>
  <c r="BG498" i="7" s="1"/>
  <c r="Q498" i="7"/>
  <c r="BF498" i="7" s="1"/>
  <c r="P498" i="7"/>
  <c r="O498" i="7"/>
  <c r="N498" i="7"/>
  <c r="BC498" i="7" s="1"/>
  <c r="BE498" i="7" s="1"/>
  <c r="M498" i="7"/>
  <c r="BB498" i="7" s="1"/>
  <c r="L498" i="7"/>
  <c r="BA498" i="7" s="1"/>
  <c r="K498" i="7"/>
  <c r="AZ498" i="7" s="1"/>
  <c r="J498" i="7"/>
  <c r="I498" i="7"/>
  <c r="AX498" i="7" s="1"/>
  <c r="AY498" i="7" s="1"/>
  <c r="H498" i="7"/>
  <c r="G498" i="7"/>
  <c r="F498" i="7"/>
  <c r="E498" i="7"/>
  <c r="D498" i="7"/>
  <c r="C498" i="7"/>
  <c r="AT498" i="7" s="1"/>
  <c r="AO497" i="7"/>
  <c r="Y497" i="7"/>
  <c r="BN497" i="7" s="1"/>
  <c r="X497" i="7"/>
  <c r="BM497" i="7" s="1"/>
  <c r="W497" i="7"/>
  <c r="BL497" i="7" s="1"/>
  <c r="V497" i="7"/>
  <c r="BQ497" i="7" s="1"/>
  <c r="U497" i="7"/>
  <c r="BP497" i="7" s="1"/>
  <c r="T497" i="7"/>
  <c r="BK497" i="7" s="1"/>
  <c r="S497" i="7"/>
  <c r="BJ497" i="7" s="1"/>
  <c r="R497" i="7"/>
  <c r="BG497" i="7" s="1"/>
  <c r="Q497" i="7"/>
  <c r="BF497" i="7" s="1"/>
  <c r="P497" i="7"/>
  <c r="O497" i="7"/>
  <c r="N497" i="7"/>
  <c r="BC497" i="7" s="1"/>
  <c r="M497" i="7"/>
  <c r="BB497" i="7" s="1"/>
  <c r="L497" i="7"/>
  <c r="BA497" i="7" s="1"/>
  <c r="K497" i="7"/>
  <c r="AZ497" i="7" s="1"/>
  <c r="J497" i="7"/>
  <c r="I497" i="7"/>
  <c r="AX497" i="7" s="1"/>
  <c r="AY497" i="7" s="1"/>
  <c r="H497" i="7"/>
  <c r="G497" i="7"/>
  <c r="F497" i="7"/>
  <c r="E497" i="7"/>
  <c r="D497" i="7"/>
  <c r="C497" i="7"/>
  <c r="AT497" i="7" s="1"/>
  <c r="BI497" i="7"/>
  <c r="AO496" i="7"/>
  <c r="Y496" i="7"/>
  <c r="BN496" i="7" s="1"/>
  <c r="X496" i="7"/>
  <c r="BM496" i="7" s="1"/>
  <c r="W496" i="7"/>
  <c r="BL496" i="7" s="1"/>
  <c r="V496" i="7"/>
  <c r="BQ496" i="7" s="1"/>
  <c r="U496" i="7"/>
  <c r="BP496" i="7" s="1"/>
  <c r="T496" i="7"/>
  <c r="BK496" i="7" s="1"/>
  <c r="S496" i="7"/>
  <c r="BS496" i="7" s="1"/>
  <c r="BH496" i="7" s="1"/>
  <c r="R496" i="7"/>
  <c r="BG496" i="7" s="1"/>
  <c r="Q496" i="7"/>
  <c r="BF496" i="7" s="1"/>
  <c r="P496" i="7"/>
  <c r="O496" i="7"/>
  <c r="N496" i="7"/>
  <c r="BC496" i="7" s="1"/>
  <c r="M496" i="7"/>
  <c r="BB496" i="7" s="1"/>
  <c r="L496" i="7"/>
  <c r="BA496" i="7" s="1"/>
  <c r="K496" i="7"/>
  <c r="AZ496" i="7" s="1"/>
  <c r="J496" i="7"/>
  <c r="I496" i="7"/>
  <c r="AX496" i="7" s="1"/>
  <c r="H496" i="7"/>
  <c r="G496" i="7"/>
  <c r="F496" i="7"/>
  <c r="E496" i="7"/>
  <c r="D496" i="7"/>
  <c r="C496" i="7"/>
  <c r="AT496" i="7" s="1"/>
  <c r="AW496" i="7"/>
  <c r="AO495" i="7"/>
  <c r="Y495" i="7"/>
  <c r="BN495" i="7" s="1"/>
  <c r="X495" i="7"/>
  <c r="BM495" i="7" s="1"/>
  <c r="W495" i="7"/>
  <c r="BL495" i="7" s="1"/>
  <c r="V495" i="7"/>
  <c r="BQ495" i="7" s="1"/>
  <c r="U495" i="7"/>
  <c r="BP495" i="7" s="1"/>
  <c r="T495" i="7"/>
  <c r="BK495" i="7" s="1"/>
  <c r="S495" i="7"/>
  <c r="BJ495" i="7" s="1"/>
  <c r="R495" i="7"/>
  <c r="BG495" i="7" s="1"/>
  <c r="Q495" i="7"/>
  <c r="BF495" i="7" s="1"/>
  <c r="P495" i="7"/>
  <c r="O495" i="7"/>
  <c r="N495" i="7"/>
  <c r="BC495" i="7" s="1"/>
  <c r="M495" i="7"/>
  <c r="BB495" i="7" s="1"/>
  <c r="L495" i="7"/>
  <c r="BA495" i="7" s="1"/>
  <c r="K495" i="7"/>
  <c r="AZ495" i="7" s="1"/>
  <c r="J495" i="7"/>
  <c r="I495" i="7"/>
  <c r="AX495" i="7" s="1"/>
  <c r="H495" i="7"/>
  <c r="G495" i="7"/>
  <c r="F495" i="7"/>
  <c r="E495" i="7"/>
  <c r="D495" i="7"/>
  <c r="C495" i="7"/>
  <c r="AW495" i="7"/>
  <c r="AO494" i="7"/>
  <c r="Y494" i="7"/>
  <c r="BN494" i="7" s="1"/>
  <c r="X494" i="7"/>
  <c r="BM494" i="7" s="1"/>
  <c r="W494" i="7"/>
  <c r="BL494" i="7" s="1"/>
  <c r="V494" i="7"/>
  <c r="BQ494" i="7" s="1"/>
  <c r="U494" i="7"/>
  <c r="BP494" i="7" s="1"/>
  <c r="T494" i="7"/>
  <c r="BK494" i="7" s="1"/>
  <c r="S494" i="7"/>
  <c r="BS494" i="7" s="1"/>
  <c r="R494" i="7"/>
  <c r="BG494" i="7" s="1"/>
  <c r="Q494" i="7"/>
  <c r="BF494" i="7" s="1"/>
  <c r="P494" i="7"/>
  <c r="O494" i="7"/>
  <c r="N494" i="7"/>
  <c r="BC494" i="7" s="1"/>
  <c r="BE494" i="7" s="1"/>
  <c r="M494" i="7"/>
  <c r="BB494" i="7" s="1"/>
  <c r="L494" i="7"/>
  <c r="BA494" i="7" s="1"/>
  <c r="K494" i="7"/>
  <c r="AZ494" i="7" s="1"/>
  <c r="J494" i="7"/>
  <c r="I494" i="7"/>
  <c r="AX494" i="7" s="1"/>
  <c r="AY494" i="7" s="1"/>
  <c r="H494" i="7"/>
  <c r="G494" i="7"/>
  <c r="F494" i="7"/>
  <c r="E494" i="7"/>
  <c r="D494" i="7"/>
  <c r="C494" i="7"/>
  <c r="BI494" i="7"/>
  <c r="AO493" i="7"/>
  <c r="Y493" i="7"/>
  <c r="BN493" i="7" s="1"/>
  <c r="X493" i="7"/>
  <c r="BM493" i="7" s="1"/>
  <c r="W493" i="7"/>
  <c r="BL493" i="7" s="1"/>
  <c r="V493" i="7"/>
  <c r="BQ493" i="7" s="1"/>
  <c r="U493" i="7"/>
  <c r="BP493" i="7" s="1"/>
  <c r="T493" i="7"/>
  <c r="BK493" i="7" s="1"/>
  <c r="S493" i="7"/>
  <c r="BJ493" i="7" s="1"/>
  <c r="R493" i="7"/>
  <c r="BG493" i="7" s="1"/>
  <c r="Q493" i="7"/>
  <c r="BF493" i="7" s="1"/>
  <c r="P493" i="7"/>
  <c r="O493" i="7"/>
  <c r="N493" i="7"/>
  <c r="BC493" i="7" s="1"/>
  <c r="M493" i="7"/>
  <c r="BB493" i="7" s="1"/>
  <c r="L493" i="7"/>
  <c r="BA493" i="7" s="1"/>
  <c r="K493" i="7"/>
  <c r="AZ493" i="7" s="1"/>
  <c r="J493" i="7"/>
  <c r="I493" i="7"/>
  <c r="AX493" i="7" s="1"/>
  <c r="AY493" i="7" s="1"/>
  <c r="H493" i="7"/>
  <c r="G493" i="7"/>
  <c r="F493" i="7"/>
  <c r="E493" i="7"/>
  <c r="D493" i="7"/>
  <c r="C493" i="7"/>
  <c r="AT493" i="7" s="1"/>
  <c r="BI493" i="7"/>
  <c r="AO492" i="7"/>
  <c r="Y492" i="7"/>
  <c r="BN492" i="7" s="1"/>
  <c r="X492" i="7"/>
  <c r="BM492" i="7" s="1"/>
  <c r="W492" i="7"/>
  <c r="BL492" i="7" s="1"/>
  <c r="V492" i="7"/>
  <c r="BQ492" i="7" s="1"/>
  <c r="U492" i="7"/>
  <c r="BP492" i="7" s="1"/>
  <c r="T492" i="7"/>
  <c r="BK492" i="7" s="1"/>
  <c r="S492" i="7"/>
  <c r="R492" i="7"/>
  <c r="BG492" i="7" s="1"/>
  <c r="Q492" i="7"/>
  <c r="BF492" i="7" s="1"/>
  <c r="P492" i="7"/>
  <c r="O492" i="7"/>
  <c r="N492" i="7"/>
  <c r="BC492" i="7" s="1"/>
  <c r="BE492" i="7" s="1"/>
  <c r="M492" i="7"/>
  <c r="BB492" i="7" s="1"/>
  <c r="L492" i="7"/>
  <c r="BA492" i="7" s="1"/>
  <c r="K492" i="7"/>
  <c r="AZ492" i="7" s="1"/>
  <c r="J492" i="7"/>
  <c r="I492" i="7"/>
  <c r="AX492" i="7" s="1"/>
  <c r="H492" i="7"/>
  <c r="G492" i="7"/>
  <c r="F492" i="7"/>
  <c r="E492" i="7"/>
  <c r="D492" i="7"/>
  <c r="C492" i="7"/>
  <c r="BW492" i="7" s="1"/>
  <c r="AW492" i="7"/>
  <c r="AO491" i="7"/>
  <c r="Y491" i="7"/>
  <c r="BN491" i="7" s="1"/>
  <c r="X491" i="7"/>
  <c r="BM491" i="7" s="1"/>
  <c r="W491" i="7"/>
  <c r="BL491" i="7" s="1"/>
  <c r="V491" i="7"/>
  <c r="BQ491" i="7" s="1"/>
  <c r="U491" i="7"/>
  <c r="BP491" i="7" s="1"/>
  <c r="T491" i="7"/>
  <c r="BK491" i="7" s="1"/>
  <c r="S491" i="7"/>
  <c r="BJ491" i="7" s="1"/>
  <c r="R491" i="7"/>
  <c r="BG491" i="7" s="1"/>
  <c r="Q491" i="7"/>
  <c r="BF491" i="7" s="1"/>
  <c r="P491" i="7"/>
  <c r="O491" i="7"/>
  <c r="N491" i="7"/>
  <c r="BC491" i="7" s="1"/>
  <c r="M491" i="7"/>
  <c r="BB491" i="7" s="1"/>
  <c r="L491" i="7"/>
  <c r="BA491" i="7" s="1"/>
  <c r="K491" i="7"/>
  <c r="AZ491" i="7" s="1"/>
  <c r="J491" i="7"/>
  <c r="I491" i="7"/>
  <c r="AX491" i="7" s="1"/>
  <c r="H491" i="7"/>
  <c r="G491" i="7"/>
  <c r="F491" i="7"/>
  <c r="E491" i="7"/>
  <c r="D491" i="7"/>
  <c r="C491" i="7"/>
  <c r="AT491" i="7" s="1"/>
  <c r="BI491" i="7"/>
  <c r="AO490" i="7"/>
  <c r="Y490" i="7"/>
  <c r="BN490" i="7" s="1"/>
  <c r="X490" i="7"/>
  <c r="BM490" i="7" s="1"/>
  <c r="W490" i="7"/>
  <c r="BL490" i="7" s="1"/>
  <c r="V490" i="7"/>
  <c r="BQ490" i="7" s="1"/>
  <c r="U490" i="7"/>
  <c r="BP490" i="7" s="1"/>
  <c r="T490" i="7"/>
  <c r="BK490" i="7" s="1"/>
  <c r="S490" i="7"/>
  <c r="BS490" i="7" s="1"/>
  <c r="R490" i="7"/>
  <c r="BG490" i="7" s="1"/>
  <c r="Q490" i="7"/>
  <c r="BF490" i="7" s="1"/>
  <c r="P490" i="7"/>
  <c r="O490" i="7"/>
  <c r="N490" i="7"/>
  <c r="BC490" i="7" s="1"/>
  <c r="BE490" i="7" s="1"/>
  <c r="M490" i="7"/>
  <c r="BB490" i="7" s="1"/>
  <c r="L490" i="7"/>
  <c r="BA490" i="7" s="1"/>
  <c r="K490" i="7"/>
  <c r="AZ490" i="7" s="1"/>
  <c r="J490" i="7"/>
  <c r="I490" i="7"/>
  <c r="AX490" i="7" s="1"/>
  <c r="H490" i="7"/>
  <c r="G490" i="7"/>
  <c r="F490" i="7"/>
  <c r="E490" i="7"/>
  <c r="D490" i="7"/>
  <c r="C490" i="7"/>
  <c r="AT490" i="7" s="1"/>
  <c r="AW490" i="7"/>
  <c r="AO489" i="7"/>
  <c r="Y489" i="7"/>
  <c r="BN489" i="7" s="1"/>
  <c r="X489" i="7"/>
  <c r="BM489" i="7" s="1"/>
  <c r="W489" i="7"/>
  <c r="BL489" i="7" s="1"/>
  <c r="V489" i="7"/>
  <c r="BQ489" i="7" s="1"/>
  <c r="U489" i="7"/>
  <c r="BP489" i="7" s="1"/>
  <c r="T489" i="7"/>
  <c r="BK489" i="7" s="1"/>
  <c r="S489" i="7"/>
  <c r="BJ489" i="7" s="1"/>
  <c r="R489" i="7"/>
  <c r="BG489" i="7" s="1"/>
  <c r="Q489" i="7"/>
  <c r="BF489" i="7" s="1"/>
  <c r="P489" i="7"/>
  <c r="O489" i="7"/>
  <c r="N489" i="7"/>
  <c r="BC489" i="7" s="1"/>
  <c r="M489" i="7"/>
  <c r="BB489" i="7" s="1"/>
  <c r="L489" i="7"/>
  <c r="BA489" i="7" s="1"/>
  <c r="K489" i="7"/>
  <c r="AZ489" i="7" s="1"/>
  <c r="J489" i="7"/>
  <c r="I489" i="7"/>
  <c r="AX489" i="7" s="1"/>
  <c r="H489" i="7"/>
  <c r="G489" i="7"/>
  <c r="F489" i="7"/>
  <c r="E489" i="7"/>
  <c r="D489" i="7"/>
  <c r="C489" i="7"/>
  <c r="AT489" i="7" s="1"/>
  <c r="AO488" i="7"/>
  <c r="Y488" i="7"/>
  <c r="BN488" i="7" s="1"/>
  <c r="X488" i="7"/>
  <c r="BM488" i="7" s="1"/>
  <c r="W488" i="7"/>
  <c r="BL488" i="7" s="1"/>
  <c r="V488" i="7"/>
  <c r="BQ488" i="7" s="1"/>
  <c r="U488" i="7"/>
  <c r="BP488" i="7" s="1"/>
  <c r="T488" i="7"/>
  <c r="BK488" i="7" s="1"/>
  <c r="S488" i="7"/>
  <c r="BS488" i="7" s="1"/>
  <c r="R488" i="7"/>
  <c r="BG488" i="7" s="1"/>
  <c r="Q488" i="7"/>
  <c r="BF488" i="7" s="1"/>
  <c r="P488" i="7"/>
  <c r="O488" i="7"/>
  <c r="N488" i="7"/>
  <c r="BC488" i="7" s="1"/>
  <c r="BE488" i="7" s="1"/>
  <c r="M488" i="7"/>
  <c r="BB488" i="7" s="1"/>
  <c r="L488" i="7"/>
  <c r="BA488" i="7" s="1"/>
  <c r="K488" i="7"/>
  <c r="AZ488" i="7" s="1"/>
  <c r="J488" i="7"/>
  <c r="I488" i="7"/>
  <c r="AX488" i="7" s="1"/>
  <c r="H488" i="7"/>
  <c r="G488" i="7"/>
  <c r="F488" i="7"/>
  <c r="E488" i="7"/>
  <c r="D488" i="7"/>
  <c r="C488" i="7"/>
  <c r="AO487" i="7"/>
  <c r="Y487" i="7"/>
  <c r="BN487" i="7" s="1"/>
  <c r="X487" i="7"/>
  <c r="BM487" i="7" s="1"/>
  <c r="W487" i="7"/>
  <c r="BL487" i="7" s="1"/>
  <c r="V487" i="7"/>
  <c r="BQ487" i="7" s="1"/>
  <c r="U487" i="7"/>
  <c r="BP487" i="7" s="1"/>
  <c r="T487" i="7"/>
  <c r="BK487" i="7" s="1"/>
  <c r="S487" i="7"/>
  <c r="BJ487" i="7" s="1"/>
  <c r="R487" i="7"/>
  <c r="BG487" i="7" s="1"/>
  <c r="Q487" i="7"/>
  <c r="BF487" i="7" s="1"/>
  <c r="P487" i="7"/>
  <c r="O487" i="7"/>
  <c r="N487" i="7"/>
  <c r="BC487" i="7" s="1"/>
  <c r="M487" i="7"/>
  <c r="BB487" i="7" s="1"/>
  <c r="L487" i="7"/>
  <c r="BA487" i="7" s="1"/>
  <c r="K487" i="7"/>
  <c r="AZ487" i="7" s="1"/>
  <c r="J487" i="7"/>
  <c r="I487" i="7"/>
  <c r="AX487" i="7" s="1"/>
  <c r="AY487" i="7" s="1"/>
  <c r="H487" i="7"/>
  <c r="G487" i="7"/>
  <c r="F487" i="7"/>
  <c r="E487" i="7"/>
  <c r="D487" i="7"/>
  <c r="C487" i="7"/>
  <c r="BW487" i="7" s="1"/>
  <c r="AW487" i="7"/>
  <c r="AO486" i="7"/>
  <c r="Y486" i="7"/>
  <c r="BN486" i="7" s="1"/>
  <c r="X486" i="7"/>
  <c r="BM486" i="7" s="1"/>
  <c r="W486" i="7"/>
  <c r="BL486" i="7" s="1"/>
  <c r="V486" i="7"/>
  <c r="BQ486" i="7" s="1"/>
  <c r="U486" i="7"/>
  <c r="BP486" i="7" s="1"/>
  <c r="T486" i="7"/>
  <c r="BK486" i="7" s="1"/>
  <c r="S486" i="7"/>
  <c r="BJ486" i="7" s="1"/>
  <c r="R486" i="7"/>
  <c r="BG486" i="7" s="1"/>
  <c r="Q486" i="7"/>
  <c r="BF486" i="7" s="1"/>
  <c r="P486" i="7"/>
  <c r="O486" i="7"/>
  <c r="N486" i="7"/>
  <c r="BC486" i="7" s="1"/>
  <c r="M486" i="7"/>
  <c r="BB486" i="7" s="1"/>
  <c r="L486" i="7"/>
  <c r="BA486" i="7" s="1"/>
  <c r="K486" i="7"/>
  <c r="AZ486" i="7" s="1"/>
  <c r="J486" i="7"/>
  <c r="I486" i="7"/>
  <c r="AX486" i="7" s="1"/>
  <c r="H486" i="7"/>
  <c r="G486" i="7"/>
  <c r="F486" i="7"/>
  <c r="E486" i="7"/>
  <c r="D486" i="7"/>
  <c r="C486" i="7"/>
  <c r="AU486" i="7" s="1"/>
  <c r="AO485" i="7"/>
  <c r="Y485" i="7"/>
  <c r="BN485" i="7" s="1"/>
  <c r="X485" i="7"/>
  <c r="BM485" i="7" s="1"/>
  <c r="W485" i="7"/>
  <c r="BL485" i="7" s="1"/>
  <c r="V485" i="7"/>
  <c r="BQ485" i="7" s="1"/>
  <c r="U485" i="7"/>
  <c r="BP485" i="7" s="1"/>
  <c r="T485" i="7"/>
  <c r="BK485" i="7" s="1"/>
  <c r="S485" i="7"/>
  <c r="R485" i="7"/>
  <c r="BG485" i="7" s="1"/>
  <c r="Q485" i="7"/>
  <c r="BF485" i="7" s="1"/>
  <c r="P485" i="7"/>
  <c r="O485" i="7"/>
  <c r="N485" i="7"/>
  <c r="BC485" i="7" s="1"/>
  <c r="M485" i="7"/>
  <c r="BB485" i="7" s="1"/>
  <c r="L485" i="7"/>
  <c r="BA485" i="7" s="1"/>
  <c r="K485" i="7"/>
  <c r="AZ485" i="7" s="1"/>
  <c r="J485" i="7"/>
  <c r="I485" i="7"/>
  <c r="AX485" i="7" s="1"/>
  <c r="H485" i="7"/>
  <c r="G485" i="7"/>
  <c r="F485" i="7"/>
  <c r="E485" i="7"/>
  <c r="D485" i="7"/>
  <c r="C485" i="7"/>
  <c r="AT485" i="7" s="1"/>
  <c r="AW485" i="7"/>
  <c r="AO484" i="7"/>
  <c r="Y484" i="7"/>
  <c r="BN484" i="7" s="1"/>
  <c r="X484" i="7"/>
  <c r="BM484" i="7" s="1"/>
  <c r="W484" i="7"/>
  <c r="BL484" i="7" s="1"/>
  <c r="V484" i="7"/>
  <c r="BQ484" i="7" s="1"/>
  <c r="U484" i="7"/>
  <c r="BP484" i="7" s="1"/>
  <c r="T484" i="7"/>
  <c r="BK484" i="7" s="1"/>
  <c r="S484" i="7"/>
  <c r="BS484" i="7" s="1"/>
  <c r="CA484" i="7" s="1"/>
  <c r="R484" i="7"/>
  <c r="BG484" i="7" s="1"/>
  <c r="Q484" i="7"/>
  <c r="BF484" i="7" s="1"/>
  <c r="P484" i="7"/>
  <c r="O484" i="7"/>
  <c r="N484" i="7"/>
  <c r="BC484" i="7" s="1"/>
  <c r="M484" i="7"/>
  <c r="BB484" i="7" s="1"/>
  <c r="L484" i="7"/>
  <c r="BA484" i="7" s="1"/>
  <c r="K484" i="7"/>
  <c r="AZ484" i="7" s="1"/>
  <c r="J484" i="7"/>
  <c r="I484" i="7"/>
  <c r="AX484" i="7" s="1"/>
  <c r="H484" i="7"/>
  <c r="G484" i="7"/>
  <c r="F484" i="7"/>
  <c r="E484" i="7"/>
  <c r="D484" i="7"/>
  <c r="C484" i="7"/>
  <c r="BW484" i="7" s="1"/>
  <c r="AW484" i="7"/>
  <c r="AO483" i="7"/>
  <c r="Y483" i="7"/>
  <c r="BN483" i="7" s="1"/>
  <c r="X483" i="7"/>
  <c r="BM483" i="7" s="1"/>
  <c r="W483" i="7"/>
  <c r="BL483" i="7" s="1"/>
  <c r="V483" i="7"/>
  <c r="BQ483" i="7" s="1"/>
  <c r="U483" i="7"/>
  <c r="BP483" i="7" s="1"/>
  <c r="T483" i="7"/>
  <c r="BK483" i="7" s="1"/>
  <c r="S483" i="7"/>
  <c r="R483" i="7"/>
  <c r="BG483" i="7" s="1"/>
  <c r="Q483" i="7"/>
  <c r="BF483" i="7" s="1"/>
  <c r="P483" i="7"/>
  <c r="O483" i="7"/>
  <c r="N483" i="7"/>
  <c r="BC483" i="7" s="1"/>
  <c r="BE483" i="7" s="1"/>
  <c r="M483" i="7"/>
  <c r="BB483" i="7" s="1"/>
  <c r="L483" i="7"/>
  <c r="BA483" i="7" s="1"/>
  <c r="K483" i="7"/>
  <c r="AZ483" i="7" s="1"/>
  <c r="J483" i="7"/>
  <c r="I483" i="7"/>
  <c r="AX483" i="7" s="1"/>
  <c r="H483" i="7"/>
  <c r="G483" i="7"/>
  <c r="F483" i="7"/>
  <c r="E483" i="7"/>
  <c r="D483" i="7"/>
  <c r="C483" i="7"/>
  <c r="BI483" i="7"/>
  <c r="AO482" i="7"/>
  <c r="Y482" i="7"/>
  <c r="BN482" i="7" s="1"/>
  <c r="X482" i="7"/>
  <c r="BM482" i="7" s="1"/>
  <c r="W482" i="7"/>
  <c r="BL482" i="7" s="1"/>
  <c r="V482" i="7"/>
  <c r="BQ482" i="7" s="1"/>
  <c r="U482" i="7"/>
  <c r="BP482" i="7" s="1"/>
  <c r="T482" i="7"/>
  <c r="BK482" i="7" s="1"/>
  <c r="S482" i="7"/>
  <c r="BJ482" i="7" s="1"/>
  <c r="R482" i="7"/>
  <c r="BG482" i="7" s="1"/>
  <c r="Q482" i="7"/>
  <c r="BF482" i="7" s="1"/>
  <c r="P482" i="7"/>
  <c r="O482" i="7"/>
  <c r="N482" i="7"/>
  <c r="BC482" i="7" s="1"/>
  <c r="M482" i="7"/>
  <c r="BB482" i="7" s="1"/>
  <c r="L482" i="7"/>
  <c r="BA482" i="7" s="1"/>
  <c r="K482" i="7"/>
  <c r="AZ482" i="7" s="1"/>
  <c r="J482" i="7"/>
  <c r="I482" i="7"/>
  <c r="AX482" i="7" s="1"/>
  <c r="AY482" i="7" s="1"/>
  <c r="H482" i="7"/>
  <c r="G482" i="7"/>
  <c r="F482" i="7"/>
  <c r="E482" i="7"/>
  <c r="D482" i="7"/>
  <c r="C482" i="7"/>
  <c r="AT482" i="7" s="1"/>
  <c r="AO481" i="7"/>
  <c r="Y481" i="7"/>
  <c r="BN481" i="7" s="1"/>
  <c r="X481" i="7"/>
  <c r="BM481" i="7" s="1"/>
  <c r="W481" i="7"/>
  <c r="BL481" i="7" s="1"/>
  <c r="V481" i="7"/>
  <c r="BQ481" i="7" s="1"/>
  <c r="U481" i="7"/>
  <c r="BP481" i="7" s="1"/>
  <c r="T481" i="7"/>
  <c r="BK481" i="7" s="1"/>
  <c r="S481" i="7"/>
  <c r="R481" i="7"/>
  <c r="BG481" i="7" s="1"/>
  <c r="Q481" i="7"/>
  <c r="BF481" i="7" s="1"/>
  <c r="P481" i="7"/>
  <c r="O481" i="7"/>
  <c r="N481" i="7"/>
  <c r="BC481" i="7" s="1"/>
  <c r="M481" i="7"/>
  <c r="BB481" i="7" s="1"/>
  <c r="L481" i="7"/>
  <c r="BA481" i="7" s="1"/>
  <c r="K481" i="7"/>
  <c r="AZ481" i="7" s="1"/>
  <c r="J481" i="7"/>
  <c r="I481" i="7"/>
  <c r="AX481" i="7" s="1"/>
  <c r="H481" i="7"/>
  <c r="G481" i="7"/>
  <c r="F481" i="7"/>
  <c r="E481" i="7"/>
  <c r="D481" i="7"/>
  <c r="C481" i="7"/>
  <c r="BI481" i="7"/>
  <c r="AO480" i="7"/>
  <c r="Y480" i="7"/>
  <c r="BN480" i="7" s="1"/>
  <c r="X480" i="7"/>
  <c r="BM480" i="7" s="1"/>
  <c r="W480" i="7"/>
  <c r="BL480" i="7" s="1"/>
  <c r="V480" i="7"/>
  <c r="BQ480" i="7" s="1"/>
  <c r="U480" i="7"/>
  <c r="BP480" i="7" s="1"/>
  <c r="T480" i="7"/>
  <c r="BK480" i="7" s="1"/>
  <c r="S480" i="7"/>
  <c r="R480" i="7"/>
  <c r="BG480" i="7" s="1"/>
  <c r="Q480" i="7"/>
  <c r="BF480" i="7" s="1"/>
  <c r="P480" i="7"/>
  <c r="O480" i="7"/>
  <c r="N480" i="7"/>
  <c r="BC480" i="7" s="1"/>
  <c r="M480" i="7"/>
  <c r="BB480" i="7" s="1"/>
  <c r="L480" i="7"/>
  <c r="BA480" i="7" s="1"/>
  <c r="K480" i="7"/>
  <c r="AZ480" i="7" s="1"/>
  <c r="J480" i="7"/>
  <c r="I480" i="7"/>
  <c r="AX480" i="7" s="1"/>
  <c r="H480" i="7"/>
  <c r="G480" i="7"/>
  <c r="F480" i="7"/>
  <c r="E480" i="7"/>
  <c r="D480" i="7"/>
  <c r="C480" i="7"/>
  <c r="AU480" i="7" s="1"/>
  <c r="BI480" i="7"/>
  <c r="AO479" i="7"/>
  <c r="Y479" i="7"/>
  <c r="BN479" i="7" s="1"/>
  <c r="X479" i="7"/>
  <c r="BM479" i="7" s="1"/>
  <c r="W479" i="7"/>
  <c r="BL479" i="7" s="1"/>
  <c r="V479" i="7"/>
  <c r="BQ479" i="7" s="1"/>
  <c r="U479" i="7"/>
  <c r="BP479" i="7" s="1"/>
  <c r="T479" i="7"/>
  <c r="BK479" i="7" s="1"/>
  <c r="S479" i="7"/>
  <c r="BJ479" i="7" s="1"/>
  <c r="R479" i="7"/>
  <c r="BG479" i="7" s="1"/>
  <c r="Q479" i="7"/>
  <c r="BF479" i="7" s="1"/>
  <c r="P479" i="7"/>
  <c r="O479" i="7"/>
  <c r="N479" i="7"/>
  <c r="BC479" i="7" s="1"/>
  <c r="M479" i="7"/>
  <c r="BB479" i="7" s="1"/>
  <c r="L479" i="7"/>
  <c r="BA479" i="7" s="1"/>
  <c r="K479" i="7"/>
  <c r="AZ479" i="7" s="1"/>
  <c r="J479" i="7"/>
  <c r="I479" i="7"/>
  <c r="AX479" i="7" s="1"/>
  <c r="H479" i="7"/>
  <c r="G479" i="7"/>
  <c r="F479" i="7"/>
  <c r="E479" i="7"/>
  <c r="D479" i="7"/>
  <c r="C479" i="7"/>
  <c r="AW479" i="7"/>
  <c r="AO478" i="7"/>
  <c r="Y478" i="7"/>
  <c r="BN478" i="7" s="1"/>
  <c r="X478" i="7"/>
  <c r="BM478" i="7" s="1"/>
  <c r="W478" i="7"/>
  <c r="BL478" i="7" s="1"/>
  <c r="V478" i="7"/>
  <c r="BQ478" i="7" s="1"/>
  <c r="U478" i="7"/>
  <c r="BP478" i="7" s="1"/>
  <c r="T478" i="7"/>
  <c r="BK478" i="7" s="1"/>
  <c r="S478" i="7"/>
  <c r="R478" i="7"/>
  <c r="BG478" i="7" s="1"/>
  <c r="Q478" i="7"/>
  <c r="BF478" i="7" s="1"/>
  <c r="P478" i="7"/>
  <c r="O478" i="7"/>
  <c r="N478" i="7"/>
  <c r="BC478" i="7" s="1"/>
  <c r="M478" i="7"/>
  <c r="BB478" i="7" s="1"/>
  <c r="L478" i="7"/>
  <c r="BA478" i="7" s="1"/>
  <c r="K478" i="7"/>
  <c r="AZ478" i="7" s="1"/>
  <c r="J478" i="7"/>
  <c r="I478" i="7"/>
  <c r="AX478" i="7" s="1"/>
  <c r="H478" i="7"/>
  <c r="G478" i="7"/>
  <c r="F478" i="7"/>
  <c r="E478" i="7"/>
  <c r="D478" i="7"/>
  <c r="C478" i="7"/>
  <c r="BW478" i="7" s="1"/>
  <c r="AO477" i="7"/>
  <c r="Y477" i="7"/>
  <c r="BN477" i="7" s="1"/>
  <c r="X477" i="7"/>
  <c r="BM477" i="7" s="1"/>
  <c r="W477" i="7"/>
  <c r="BL477" i="7" s="1"/>
  <c r="V477" i="7"/>
  <c r="BQ477" i="7" s="1"/>
  <c r="U477" i="7"/>
  <c r="BP477" i="7" s="1"/>
  <c r="T477" i="7"/>
  <c r="BK477" i="7" s="1"/>
  <c r="S477" i="7"/>
  <c r="BJ477" i="7" s="1"/>
  <c r="R477" i="7"/>
  <c r="BG477" i="7" s="1"/>
  <c r="Q477" i="7"/>
  <c r="BF477" i="7" s="1"/>
  <c r="P477" i="7"/>
  <c r="O477" i="7"/>
  <c r="N477" i="7"/>
  <c r="BC477" i="7" s="1"/>
  <c r="M477" i="7"/>
  <c r="BB477" i="7" s="1"/>
  <c r="L477" i="7"/>
  <c r="BA477" i="7" s="1"/>
  <c r="K477" i="7"/>
  <c r="AZ477" i="7" s="1"/>
  <c r="J477" i="7"/>
  <c r="I477" i="7"/>
  <c r="AX477" i="7" s="1"/>
  <c r="H477" i="7"/>
  <c r="G477" i="7"/>
  <c r="F477" i="7"/>
  <c r="E477" i="7"/>
  <c r="D477" i="7"/>
  <c r="C477" i="7"/>
  <c r="AT477" i="7" s="1"/>
  <c r="BI477" i="7"/>
  <c r="AO476" i="7"/>
  <c r="Y476" i="7"/>
  <c r="BN476" i="7" s="1"/>
  <c r="X476" i="7"/>
  <c r="BM476" i="7" s="1"/>
  <c r="W476" i="7"/>
  <c r="BL476" i="7" s="1"/>
  <c r="V476" i="7"/>
  <c r="BQ476" i="7" s="1"/>
  <c r="U476" i="7"/>
  <c r="BP476" i="7" s="1"/>
  <c r="T476" i="7"/>
  <c r="BK476" i="7" s="1"/>
  <c r="S476" i="7"/>
  <c r="BS476" i="7" s="1"/>
  <c r="CA476" i="7" s="1"/>
  <c r="R476" i="7"/>
  <c r="BG476" i="7" s="1"/>
  <c r="Q476" i="7"/>
  <c r="BF476" i="7" s="1"/>
  <c r="P476" i="7"/>
  <c r="O476" i="7"/>
  <c r="N476" i="7"/>
  <c r="BC476" i="7" s="1"/>
  <c r="BE476" i="7" s="1"/>
  <c r="M476" i="7"/>
  <c r="BB476" i="7" s="1"/>
  <c r="L476" i="7"/>
  <c r="BA476" i="7" s="1"/>
  <c r="K476" i="7"/>
  <c r="AZ476" i="7" s="1"/>
  <c r="J476" i="7"/>
  <c r="I476" i="7"/>
  <c r="AX476" i="7" s="1"/>
  <c r="H476" i="7"/>
  <c r="G476" i="7"/>
  <c r="F476" i="7"/>
  <c r="E476" i="7"/>
  <c r="D476" i="7"/>
  <c r="C476" i="7"/>
  <c r="AO475" i="7"/>
  <c r="Y475" i="7"/>
  <c r="BN475" i="7" s="1"/>
  <c r="X475" i="7"/>
  <c r="BM475" i="7" s="1"/>
  <c r="W475" i="7"/>
  <c r="BL475" i="7" s="1"/>
  <c r="V475" i="7"/>
  <c r="BQ475" i="7" s="1"/>
  <c r="U475" i="7"/>
  <c r="BP475" i="7" s="1"/>
  <c r="T475" i="7"/>
  <c r="BK475" i="7" s="1"/>
  <c r="S475" i="7"/>
  <c r="BJ475" i="7" s="1"/>
  <c r="R475" i="7"/>
  <c r="BG475" i="7" s="1"/>
  <c r="Q475" i="7"/>
  <c r="BF475" i="7" s="1"/>
  <c r="P475" i="7"/>
  <c r="O475" i="7"/>
  <c r="N475" i="7"/>
  <c r="BC475" i="7" s="1"/>
  <c r="M475" i="7"/>
  <c r="BB475" i="7" s="1"/>
  <c r="L475" i="7"/>
  <c r="BA475" i="7" s="1"/>
  <c r="K475" i="7"/>
  <c r="AZ475" i="7" s="1"/>
  <c r="J475" i="7"/>
  <c r="I475" i="7"/>
  <c r="AX475" i="7" s="1"/>
  <c r="AY475" i="7" s="1"/>
  <c r="H475" i="7"/>
  <c r="G475" i="7"/>
  <c r="F475" i="7"/>
  <c r="E475" i="7"/>
  <c r="D475" i="7"/>
  <c r="C475" i="7"/>
  <c r="BW475" i="7" s="1"/>
  <c r="AO474" i="7"/>
  <c r="Y474" i="7"/>
  <c r="BN474" i="7" s="1"/>
  <c r="X474" i="7"/>
  <c r="BM474" i="7" s="1"/>
  <c r="W474" i="7"/>
  <c r="BL474" i="7" s="1"/>
  <c r="V474" i="7"/>
  <c r="BQ474" i="7" s="1"/>
  <c r="U474" i="7"/>
  <c r="BP474" i="7" s="1"/>
  <c r="T474" i="7"/>
  <c r="BK474" i="7" s="1"/>
  <c r="S474" i="7"/>
  <c r="R474" i="7"/>
  <c r="BG474" i="7" s="1"/>
  <c r="Q474" i="7"/>
  <c r="BF474" i="7" s="1"/>
  <c r="P474" i="7"/>
  <c r="O474" i="7"/>
  <c r="N474" i="7"/>
  <c r="BC474" i="7" s="1"/>
  <c r="BE474" i="7" s="1"/>
  <c r="M474" i="7"/>
  <c r="BB474" i="7" s="1"/>
  <c r="L474" i="7"/>
  <c r="BA474" i="7" s="1"/>
  <c r="K474" i="7"/>
  <c r="AZ474" i="7" s="1"/>
  <c r="J474" i="7"/>
  <c r="I474" i="7"/>
  <c r="AX474" i="7" s="1"/>
  <c r="H474" i="7"/>
  <c r="G474" i="7"/>
  <c r="F474" i="7"/>
  <c r="E474" i="7"/>
  <c r="D474" i="7"/>
  <c r="C474" i="7"/>
  <c r="AU474" i="7" s="1"/>
  <c r="AO473" i="7"/>
  <c r="Y473" i="7"/>
  <c r="BN473" i="7" s="1"/>
  <c r="X473" i="7"/>
  <c r="BM473" i="7" s="1"/>
  <c r="W473" i="7"/>
  <c r="BL473" i="7" s="1"/>
  <c r="V473" i="7"/>
  <c r="BQ473" i="7" s="1"/>
  <c r="U473" i="7"/>
  <c r="BP473" i="7" s="1"/>
  <c r="T473" i="7"/>
  <c r="BK473" i="7" s="1"/>
  <c r="S473" i="7"/>
  <c r="R473" i="7"/>
  <c r="BG473" i="7" s="1"/>
  <c r="Q473" i="7"/>
  <c r="BF473" i="7" s="1"/>
  <c r="P473" i="7"/>
  <c r="O473" i="7"/>
  <c r="N473" i="7"/>
  <c r="BC473" i="7" s="1"/>
  <c r="M473" i="7"/>
  <c r="BB473" i="7" s="1"/>
  <c r="L473" i="7"/>
  <c r="BA473" i="7" s="1"/>
  <c r="K473" i="7"/>
  <c r="AZ473" i="7" s="1"/>
  <c r="J473" i="7"/>
  <c r="I473" i="7"/>
  <c r="AX473" i="7" s="1"/>
  <c r="AY473" i="7" s="1"/>
  <c r="H473" i="7"/>
  <c r="G473" i="7"/>
  <c r="F473" i="7"/>
  <c r="E473" i="7"/>
  <c r="D473" i="7"/>
  <c r="C473" i="7"/>
  <c r="AU473" i="7" s="1"/>
  <c r="AO472" i="7"/>
  <c r="Y472" i="7"/>
  <c r="BN472" i="7" s="1"/>
  <c r="X472" i="7"/>
  <c r="BM472" i="7" s="1"/>
  <c r="W472" i="7"/>
  <c r="BL472" i="7" s="1"/>
  <c r="V472" i="7"/>
  <c r="BQ472" i="7" s="1"/>
  <c r="U472" i="7"/>
  <c r="BP472" i="7" s="1"/>
  <c r="T472" i="7"/>
  <c r="BK472" i="7" s="1"/>
  <c r="S472" i="7"/>
  <c r="BJ472" i="7" s="1"/>
  <c r="R472" i="7"/>
  <c r="BG472" i="7" s="1"/>
  <c r="Q472" i="7"/>
  <c r="BF472" i="7" s="1"/>
  <c r="P472" i="7"/>
  <c r="O472" i="7"/>
  <c r="N472" i="7"/>
  <c r="BC472" i="7" s="1"/>
  <c r="M472" i="7"/>
  <c r="BB472" i="7" s="1"/>
  <c r="L472" i="7"/>
  <c r="BA472" i="7" s="1"/>
  <c r="K472" i="7"/>
  <c r="AZ472" i="7" s="1"/>
  <c r="J472" i="7"/>
  <c r="I472" i="7"/>
  <c r="AX472" i="7" s="1"/>
  <c r="AY472" i="7" s="1"/>
  <c r="H472" i="7"/>
  <c r="G472" i="7"/>
  <c r="F472" i="7"/>
  <c r="E472" i="7"/>
  <c r="D472" i="7"/>
  <c r="C472" i="7"/>
  <c r="AT472" i="7" s="1"/>
  <c r="BI472" i="7"/>
  <c r="AO471" i="7"/>
  <c r="Y471" i="7"/>
  <c r="BN471" i="7" s="1"/>
  <c r="X471" i="7"/>
  <c r="BM471" i="7" s="1"/>
  <c r="W471" i="7"/>
  <c r="BL471" i="7" s="1"/>
  <c r="V471" i="7"/>
  <c r="BQ471" i="7" s="1"/>
  <c r="U471" i="7"/>
  <c r="BP471" i="7" s="1"/>
  <c r="T471" i="7"/>
  <c r="BK471" i="7" s="1"/>
  <c r="S471" i="7"/>
  <c r="BJ471" i="7" s="1"/>
  <c r="R471" i="7"/>
  <c r="BG471" i="7" s="1"/>
  <c r="Q471" i="7"/>
  <c r="BF471" i="7" s="1"/>
  <c r="P471" i="7"/>
  <c r="O471" i="7"/>
  <c r="N471" i="7"/>
  <c r="BC471" i="7" s="1"/>
  <c r="M471" i="7"/>
  <c r="BB471" i="7" s="1"/>
  <c r="L471" i="7"/>
  <c r="BA471" i="7" s="1"/>
  <c r="K471" i="7"/>
  <c r="AZ471" i="7" s="1"/>
  <c r="J471" i="7"/>
  <c r="I471" i="7"/>
  <c r="AX471" i="7" s="1"/>
  <c r="H471" i="7"/>
  <c r="G471" i="7"/>
  <c r="F471" i="7"/>
  <c r="E471" i="7"/>
  <c r="D471" i="7"/>
  <c r="C471" i="7"/>
  <c r="AU471" i="7" s="1"/>
  <c r="AW471" i="7"/>
  <c r="AO470" i="7"/>
  <c r="Y470" i="7"/>
  <c r="BN470" i="7" s="1"/>
  <c r="X470" i="7"/>
  <c r="BM470" i="7" s="1"/>
  <c r="W470" i="7"/>
  <c r="BL470" i="7" s="1"/>
  <c r="V470" i="7"/>
  <c r="BQ470" i="7" s="1"/>
  <c r="U470" i="7"/>
  <c r="BP470" i="7" s="1"/>
  <c r="T470" i="7"/>
  <c r="BK470" i="7" s="1"/>
  <c r="S470" i="7"/>
  <c r="BJ470" i="7" s="1"/>
  <c r="R470" i="7"/>
  <c r="BG470" i="7" s="1"/>
  <c r="Q470" i="7"/>
  <c r="BF470" i="7" s="1"/>
  <c r="P470" i="7"/>
  <c r="O470" i="7"/>
  <c r="N470" i="7"/>
  <c r="BC470" i="7" s="1"/>
  <c r="M470" i="7"/>
  <c r="BB470" i="7" s="1"/>
  <c r="L470" i="7"/>
  <c r="BA470" i="7" s="1"/>
  <c r="K470" i="7"/>
  <c r="AZ470" i="7" s="1"/>
  <c r="J470" i="7"/>
  <c r="I470" i="7"/>
  <c r="AX470" i="7" s="1"/>
  <c r="H470" i="7"/>
  <c r="G470" i="7"/>
  <c r="F470" i="7"/>
  <c r="E470" i="7"/>
  <c r="D470" i="7"/>
  <c r="C470" i="7"/>
  <c r="AO469" i="7"/>
  <c r="Y469" i="7"/>
  <c r="BN469" i="7" s="1"/>
  <c r="X469" i="7"/>
  <c r="BM469" i="7" s="1"/>
  <c r="W469" i="7"/>
  <c r="BL469" i="7" s="1"/>
  <c r="V469" i="7"/>
  <c r="BQ469" i="7" s="1"/>
  <c r="U469" i="7"/>
  <c r="BP469" i="7" s="1"/>
  <c r="T469" i="7"/>
  <c r="BK469" i="7" s="1"/>
  <c r="S469" i="7"/>
  <c r="BJ469" i="7" s="1"/>
  <c r="R469" i="7"/>
  <c r="BG469" i="7" s="1"/>
  <c r="Q469" i="7"/>
  <c r="BF469" i="7" s="1"/>
  <c r="P469" i="7"/>
  <c r="O469" i="7"/>
  <c r="N469" i="7"/>
  <c r="BC469" i="7" s="1"/>
  <c r="M469" i="7"/>
  <c r="BB469" i="7" s="1"/>
  <c r="L469" i="7"/>
  <c r="BA469" i="7" s="1"/>
  <c r="K469" i="7"/>
  <c r="AZ469" i="7" s="1"/>
  <c r="J469" i="7"/>
  <c r="I469" i="7"/>
  <c r="AX469" i="7" s="1"/>
  <c r="H469" i="7"/>
  <c r="G469" i="7"/>
  <c r="F469" i="7"/>
  <c r="E469" i="7"/>
  <c r="D469" i="7"/>
  <c r="C469" i="7"/>
  <c r="AT469" i="7" s="1"/>
  <c r="AW469" i="7"/>
  <c r="AO468" i="7"/>
  <c r="Y468" i="7"/>
  <c r="BN468" i="7" s="1"/>
  <c r="X468" i="7"/>
  <c r="BM468" i="7" s="1"/>
  <c r="W468" i="7"/>
  <c r="BL468" i="7" s="1"/>
  <c r="V468" i="7"/>
  <c r="BQ468" i="7" s="1"/>
  <c r="U468" i="7"/>
  <c r="BP468" i="7" s="1"/>
  <c r="T468" i="7"/>
  <c r="BK468" i="7" s="1"/>
  <c r="S468" i="7"/>
  <c r="R468" i="7"/>
  <c r="BG468" i="7" s="1"/>
  <c r="Q468" i="7"/>
  <c r="BF468" i="7" s="1"/>
  <c r="P468" i="7"/>
  <c r="O468" i="7"/>
  <c r="N468" i="7"/>
  <c r="BC468" i="7" s="1"/>
  <c r="M468" i="7"/>
  <c r="BB468" i="7" s="1"/>
  <c r="L468" i="7"/>
  <c r="BA468" i="7" s="1"/>
  <c r="K468" i="7"/>
  <c r="AZ468" i="7" s="1"/>
  <c r="J468" i="7"/>
  <c r="I468" i="7"/>
  <c r="AX468" i="7" s="1"/>
  <c r="H468" i="7"/>
  <c r="G468" i="7"/>
  <c r="F468" i="7"/>
  <c r="E468" i="7"/>
  <c r="D468" i="7"/>
  <c r="C468" i="7"/>
  <c r="AU468" i="7" s="1"/>
  <c r="BI468" i="7"/>
  <c r="AO467" i="7"/>
  <c r="Y467" i="7"/>
  <c r="BN467" i="7" s="1"/>
  <c r="X467" i="7"/>
  <c r="BM467" i="7" s="1"/>
  <c r="W467" i="7"/>
  <c r="BL467" i="7" s="1"/>
  <c r="V467" i="7"/>
  <c r="BQ467" i="7" s="1"/>
  <c r="U467" i="7"/>
  <c r="BP467" i="7" s="1"/>
  <c r="T467" i="7"/>
  <c r="BK467" i="7" s="1"/>
  <c r="S467" i="7"/>
  <c r="BJ467" i="7" s="1"/>
  <c r="R467" i="7"/>
  <c r="BG467" i="7" s="1"/>
  <c r="Q467" i="7"/>
  <c r="BF467" i="7" s="1"/>
  <c r="P467" i="7"/>
  <c r="O467" i="7"/>
  <c r="N467" i="7"/>
  <c r="BC467" i="7" s="1"/>
  <c r="BE467" i="7" s="1"/>
  <c r="M467" i="7"/>
  <c r="BB467" i="7" s="1"/>
  <c r="L467" i="7"/>
  <c r="BA467" i="7" s="1"/>
  <c r="K467" i="7"/>
  <c r="AZ467" i="7" s="1"/>
  <c r="J467" i="7"/>
  <c r="I467" i="7"/>
  <c r="AX467" i="7" s="1"/>
  <c r="AY467" i="7" s="1"/>
  <c r="H467" i="7"/>
  <c r="G467" i="7"/>
  <c r="F467" i="7"/>
  <c r="E467" i="7"/>
  <c r="D467" i="7"/>
  <c r="C467" i="7"/>
  <c r="BW467" i="7" s="1"/>
  <c r="BI467" i="7"/>
  <c r="AO466" i="7"/>
  <c r="Y466" i="7"/>
  <c r="BN466" i="7" s="1"/>
  <c r="X466" i="7"/>
  <c r="BM466" i="7" s="1"/>
  <c r="W466" i="7"/>
  <c r="BL466" i="7" s="1"/>
  <c r="V466" i="7"/>
  <c r="BQ466" i="7" s="1"/>
  <c r="U466" i="7"/>
  <c r="BP466" i="7" s="1"/>
  <c r="T466" i="7"/>
  <c r="BK466" i="7" s="1"/>
  <c r="S466" i="7"/>
  <c r="BJ466" i="7" s="1"/>
  <c r="R466" i="7"/>
  <c r="BG466" i="7" s="1"/>
  <c r="Q466" i="7"/>
  <c r="BF466" i="7" s="1"/>
  <c r="P466" i="7"/>
  <c r="O466" i="7"/>
  <c r="N466" i="7"/>
  <c r="BC466" i="7" s="1"/>
  <c r="M466" i="7"/>
  <c r="BB466" i="7" s="1"/>
  <c r="L466" i="7"/>
  <c r="BA466" i="7" s="1"/>
  <c r="K466" i="7"/>
  <c r="AZ466" i="7" s="1"/>
  <c r="J466" i="7"/>
  <c r="I466" i="7"/>
  <c r="AX466" i="7" s="1"/>
  <c r="AY466" i="7" s="1"/>
  <c r="H466" i="7"/>
  <c r="G466" i="7"/>
  <c r="F466" i="7"/>
  <c r="E466" i="7"/>
  <c r="D466" i="7"/>
  <c r="C466" i="7"/>
  <c r="BW466" i="7" s="1"/>
  <c r="AO465" i="7"/>
  <c r="Y465" i="7"/>
  <c r="BN465" i="7" s="1"/>
  <c r="X465" i="7"/>
  <c r="BM465" i="7" s="1"/>
  <c r="W465" i="7"/>
  <c r="BL465" i="7" s="1"/>
  <c r="V465" i="7"/>
  <c r="BQ465" i="7" s="1"/>
  <c r="U465" i="7"/>
  <c r="BP465" i="7" s="1"/>
  <c r="T465" i="7"/>
  <c r="BK465" i="7" s="1"/>
  <c r="S465" i="7"/>
  <c r="BJ465" i="7" s="1"/>
  <c r="R465" i="7"/>
  <c r="BG465" i="7" s="1"/>
  <c r="Q465" i="7"/>
  <c r="BF465" i="7" s="1"/>
  <c r="P465" i="7"/>
  <c r="O465" i="7"/>
  <c r="N465" i="7"/>
  <c r="BC465" i="7" s="1"/>
  <c r="M465" i="7"/>
  <c r="BB465" i="7" s="1"/>
  <c r="L465" i="7"/>
  <c r="BA465" i="7" s="1"/>
  <c r="K465" i="7"/>
  <c r="AZ465" i="7" s="1"/>
  <c r="J465" i="7"/>
  <c r="I465" i="7"/>
  <c r="AX465" i="7" s="1"/>
  <c r="H465" i="7"/>
  <c r="G465" i="7"/>
  <c r="F465" i="7"/>
  <c r="E465" i="7"/>
  <c r="D465" i="7"/>
  <c r="C465" i="7"/>
  <c r="BW465" i="7" s="1"/>
  <c r="BI465" i="7"/>
  <c r="AO464" i="7"/>
  <c r="Y464" i="7"/>
  <c r="BN464" i="7" s="1"/>
  <c r="X464" i="7"/>
  <c r="BM464" i="7" s="1"/>
  <c r="W464" i="7"/>
  <c r="BL464" i="7" s="1"/>
  <c r="V464" i="7"/>
  <c r="BQ464" i="7" s="1"/>
  <c r="U464" i="7"/>
  <c r="BP464" i="7" s="1"/>
  <c r="T464" i="7"/>
  <c r="BK464" i="7" s="1"/>
  <c r="S464" i="7"/>
  <c r="R464" i="7"/>
  <c r="BG464" i="7" s="1"/>
  <c r="Q464" i="7"/>
  <c r="BF464" i="7" s="1"/>
  <c r="P464" i="7"/>
  <c r="O464" i="7"/>
  <c r="N464" i="7"/>
  <c r="BC464" i="7" s="1"/>
  <c r="M464" i="7"/>
  <c r="BB464" i="7" s="1"/>
  <c r="L464" i="7"/>
  <c r="BA464" i="7" s="1"/>
  <c r="K464" i="7"/>
  <c r="AZ464" i="7" s="1"/>
  <c r="J464" i="7"/>
  <c r="I464" i="7"/>
  <c r="AX464" i="7" s="1"/>
  <c r="H464" i="7"/>
  <c r="G464" i="7"/>
  <c r="F464" i="7"/>
  <c r="E464" i="7"/>
  <c r="D464" i="7"/>
  <c r="C464" i="7"/>
  <c r="AU464" i="7" s="1"/>
  <c r="AW464" i="7"/>
  <c r="AO463" i="7"/>
  <c r="Y463" i="7"/>
  <c r="BN463" i="7" s="1"/>
  <c r="X463" i="7"/>
  <c r="BM463" i="7" s="1"/>
  <c r="W463" i="7"/>
  <c r="BL463" i="7" s="1"/>
  <c r="V463" i="7"/>
  <c r="BQ463" i="7" s="1"/>
  <c r="U463" i="7"/>
  <c r="BP463" i="7" s="1"/>
  <c r="T463" i="7"/>
  <c r="BK463" i="7" s="1"/>
  <c r="S463" i="7"/>
  <c r="BJ463" i="7" s="1"/>
  <c r="R463" i="7"/>
  <c r="BG463" i="7" s="1"/>
  <c r="Q463" i="7"/>
  <c r="BF463" i="7" s="1"/>
  <c r="P463" i="7"/>
  <c r="O463" i="7"/>
  <c r="N463" i="7"/>
  <c r="BC463" i="7" s="1"/>
  <c r="M463" i="7"/>
  <c r="BB463" i="7" s="1"/>
  <c r="L463" i="7"/>
  <c r="BA463" i="7" s="1"/>
  <c r="K463" i="7"/>
  <c r="AZ463" i="7" s="1"/>
  <c r="J463" i="7"/>
  <c r="I463" i="7"/>
  <c r="AX463" i="7" s="1"/>
  <c r="H463" i="7"/>
  <c r="G463" i="7"/>
  <c r="F463" i="7"/>
  <c r="E463" i="7"/>
  <c r="D463" i="7"/>
  <c r="C463" i="7"/>
  <c r="AO462" i="7"/>
  <c r="Y462" i="7"/>
  <c r="BN462" i="7" s="1"/>
  <c r="X462" i="7"/>
  <c r="BM462" i="7" s="1"/>
  <c r="W462" i="7"/>
  <c r="BL462" i="7" s="1"/>
  <c r="V462" i="7"/>
  <c r="BQ462" i="7" s="1"/>
  <c r="U462" i="7"/>
  <c r="BP462" i="7" s="1"/>
  <c r="T462" i="7"/>
  <c r="BK462" i="7" s="1"/>
  <c r="S462" i="7"/>
  <c r="BJ462" i="7" s="1"/>
  <c r="R462" i="7"/>
  <c r="BG462" i="7" s="1"/>
  <c r="Q462" i="7"/>
  <c r="BF462" i="7" s="1"/>
  <c r="P462" i="7"/>
  <c r="O462" i="7"/>
  <c r="N462" i="7"/>
  <c r="BC462" i="7" s="1"/>
  <c r="M462" i="7"/>
  <c r="BB462" i="7" s="1"/>
  <c r="L462" i="7"/>
  <c r="BA462" i="7" s="1"/>
  <c r="K462" i="7"/>
  <c r="AZ462" i="7" s="1"/>
  <c r="J462" i="7"/>
  <c r="I462" i="7"/>
  <c r="AX462" i="7" s="1"/>
  <c r="H462" i="7"/>
  <c r="G462" i="7"/>
  <c r="F462" i="7"/>
  <c r="E462" i="7"/>
  <c r="D462" i="7"/>
  <c r="C462" i="7"/>
  <c r="AU462" i="7" s="1"/>
  <c r="AO461" i="7"/>
  <c r="Y461" i="7"/>
  <c r="BN461" i="7" s="1"/>
  <c r="X461" i="7"/>
  <c r="BM461" i="7" s="1"/>
  <c r="W461" i="7"/>
  <c r="BL461" i="7" s="1"/>
  <c r="V461" i="7"/>
  <c r="BQ461" i="7" s="1"/>
  <c r="U461" i="7"/>
  <c r="BP461" i="7" s="1"/>
  <c r="T461" i="7"/>
  <c r="BK461" i="7" s="1"/>
  <c r="S461" i="7"/>
  <c r="BJ461" i="7" s="1"/>
  <c r="R461" i="7"/>
  <c r="BG461" i="7" s="1"/>
  <c r="Q461" i="7"/>
  <c r="BF461" i="7" s="1"/>
  <c r="P461" i="7"/>
  <c r="O461" i="7"/>
  <c r="N461" i="7"/>
  <c r="BC461" i="7" s="1"/>
  <c r="M461" i="7"/>
  <c r="BB461" i="7" s="1"/>
  <c r="L461" i="7"/>
  <c r="BA461" i="7" s="1"/>
  <c r="K461" i="7"/>
  <c r="AZ461" i="7" s="1"/>
  <c r="J461" i="7"/>
  <c r="I461" i="7"/>
  <c r="AX461" i="7" s="1"/>
  <c r="AY461" i="7" s="1"/>
  <c r="H461" i="7"/>
  <c r="G461" i="7"/>
  <c r="F461" i="7"/>
  <c r="E461" i="7"/>
  <c r="D461" i="7"/>
  <c r="C461" i="7"/>
  <c r="BW461" i="7" s="1"/>
  <c r="AW461" i="7"/>
  <c r="AO460" i="7"/>
  <c r="Y460" i="7"/>
  <c r="BN460" i="7" s="1"/>
  <c r="X460" i="7"/>
  <c r="BM460" i="7" s="1"/>
  <c r="W460" i="7"/>
  <c r="BL460" i="7" s="1"/>
  <c r="V460" i="7"/>
  <c r="BQ460" i="7" s="1"/>
  <c r="U460" i="7"/>
  <c r="BP460" i="7" s="1"/>
  <c r="T460" i="7"/>
  <c r="BK460" i="7" s="1"/>
  <c r="S460" i="7"/>
  <c r="R460" i="7"/>
  <c r="BG460" i="7" s="1"/>
  <c r="Q460" i="7"/>
  <c r="BF460" i="7" s="1"/>
  <c r="P460" i="7"/>
  <c r="O460" i="7"/>
  <c r="N460" i="7"/>
  <c r="BC460" i="7" s="1"/>
  <c r="M460" i="7"/>
  <c r="BB460" i="7" s="1"/>
  <c r="L460" i="7"/>
  <c r="BA460" i="7" s="1"/>
  <c r="K460" i="7"/>
  <c r="AZ460" i="7" s="1"/>
  <c r="J460" i="7"/>
  <c r="I460" i="7"/>
  <c r="AX460" i="7" s="1"/>
  <c r="AY460" i="7" s="1"/>
  <c r="H460" i="7"/>
  <c r="G460" i="7"/>
  <c r="F460" i="7"/>
  <c r="E460" i="7"/>
  <c r="D460" i="7"/>
  <c r="C460" i="7"/>
  <c r="AU460" i="7" s="1"/>
  <c r="AW460" i="7"/>
  <c r="AO459" i="7"/>
  <c r="Y459" i="7"/>
  <c r="BN459" i="7" s="1"/>
  <c r="X459" i="7"/>
  <c r="BM459" i="7" s="1"/>
  <c r="W459" i="7"/>
  <c r="BL459" i="7" s="1"/>
  <c r="V459" i="7"/>
  <c r="BQ459" i="7" s="1"/>
  <c r="U459" i="7"/>
  <c r="BP459" i="7" s="1"/>
  <c r="T459" i="7"/>
  <c r="BK459" i="7" s="1"/>
  <c r="S459" i="7"/>
  <c r="BJ459" i="7" s="1"/>
  <c r="R459" i="7"/>
  <c r="BG459" i="7" s="1"/>
  <c r="Q459" i="7"/>
  <c r="BF459" i="7" s="1"/>
  <c r="P459" i="7"/>
  <c r="O459" i="7"/>
  <c r="N459" i="7"/>
  <c r="BC459" i="7" s="1"/>
  <c r="M459" i="7"/>
  <c r="BB459" i="7" s="1"/>
  <c r="L459" i="7"/>
  <c r="BA459" i="7" s="1"/>
  <c r="K459" i="7"/>
  <c r="AZ459" i="7" s="1"/>
  <c r="J459" i="7"/>
  <c r="I459" i="7"/>
  <c r="AX459" i="7" s="1"/>
  <c r="AY459" i="7" s="1"/>
  <c r="H459" i="7"/>
  <c r="G459" i="7"/>
  <c r="F459" i="7"/>
  <c r="E459" i="7"/>
  <c r="D459" i="7"/>
  <c r="C459" i="7"/>
  <c r="BW459" i="7" s="1"/>
  <c r="AO458" i="7"/>
  <c r="Y458" i="7"/>
  <c r="BN458" i="7" s="1"/>
  <c r="X458" i="7"/>
  <c r="BM458" i="7" s="1"/>
  <c r="W458" i="7"/>
  <c r="BL458" i="7" s="1"/>
  <c r="V458" i="7"/>
  <c r="BQ458" i="7" s="1"/>
  <c r="U458" i="7"/>
  <c r="BP458" i="7" s="1"/>
  <c r="T458" i="7"/>
  <c r="BK458" i="7" s="1"/>
  <c r="S458" i="7"/>
  <c r="BJ458" i="7" s="1"/>
  <c r="R458" i="7"/>
  <c r="BG458" i="7" s="1"/>
  <c r="Q458" i="7"/>
  <c r="BF458" i="7" s="1"/>
  <c r="P458" i="7"/>
  <c r="O458" i="7"/>
  <c r="N458" i="7"/>
  <c r="BC458" i="7" s="1"/>
  <c r="BE458" i="7" s="1"/>
  <c r="M458" i="7"/>
  <c r="BB458" i="7" s="1"/>
  <c r="L458" i="7"/>
  <c r="BA458" i="7" s="1"/>
  <c r="K458" i="7"/>
  <c r="AZ458" i="7" s="1"/>
  <c r="J458" i="7"/>
  <c r="I458" i="7"/>
  <c r="AX458" i="7" s="1"/>
  <c r="AY458" i="7" s="1"/>
  <c r="H458" i="7"/>
  <c r="G458" i="7"/>
  <c r="F458" i="7"/>
  <c r="E458" i="7"/>
  <c r="D458" i="7"/>
  <c r="C458" i="7"/>
  <c r="BW458" i="7" s="1"/>
  <c r="AO457" i="7"/>
  <c r="Y457" i="7"/>
  <c r="BN457" i="7" s="1"/>
  <c r="X457" i="7"/>
  <c r="BM457" i="7" s="1"/>
  <c r="W457" i="7"/>
  <c r="BL457" i="7" s="1"/>
  <c r="V457" i="7"/>
  <c r="BQ457" i="7" s="1"/>
  <c r="U457" i="7"/>
  <c r="BP457" i="7" s="1"/>
  <c r="T457" i="7"/>
  <c r="BK457" i="7" s="1"/>
  <c r="S457" i="7"/>
  <c r="BJ457" i="7" s="1"/>
  <c r="R457" i="7"/>
  <c r="BG457" i="7" s="1"/>
  <c r="Q457" i="7"/>
  <c r="BF457" i="7" s="1"/>
  <c r="P457" i="7"/>
  <c r="O457" i="7"/>
  <c r="N457" i="7"/>
  <c r="BC457" i="7" s="1"/>
  <c r="M457" i="7"/>
  <c r="BB457" i="7" s="1"/>
  <c r="L457" i="7"/>
  <c r="BA457" i="7" s="1"/>
  <c r="K457" i="7"/>
  <c r="AZ457" i="7" s="1"/>
  <c r="J457" i="7"/>
  <c r="I457" i="7"/>
  <c r="AX457" i="7" s="1"/>
  <c r="H457" i="7"/>
  <c r="G457" i="7"/>
  <c r="F457" i="7"/>
  <c r="E457" i="7"/>
  <c r="D457" i="7"/>
  <c r="C457" i="7"/>
  <c r="AT457" i="7" s="1"/>
  <c r="BI457" i="7"/>
  <c r="AO456" i="7"/>
  <c r="Y456" i="7"/>
  <c r="BN456" i="7" s="1"/>
  <c r="X456" i="7"/>
  <c r="BM456" i="7" s="1"/>
  <c r="W456" i="7"/>
  <c r="BL456" i="7" s="1"/>
  <c r="V456" i="7"/>
  <c r="BQ456" i="7" s="1"/>
  <c r="U456" i="7"/>
  <c r="BP456" i="7" s="1"/>
  <c r="T456" i="7"/>
  <c r="BK456" i="7" s="1"/>
  <c r="S456" i="7"/>
  <c r="BJ456" i="7" s="1"/>
  <c r="R456" i="7"/>
  <c r="BG456" i="7" s="1"/>
  <c r="Q456" i="7"/>
  <c r="BF456" i="7" s="1"/>
  <c r="P456" i="7"/>
  <c r="O456" i="7"/>
  <c r="N456" i="7"/>
  <c r="BC456" i="7" s="1"/>
  <c r="M456" i="7"/>
  <c r="BB456" i="7" s="1"/>
  <c r="L456" i="7"/>
  <c r="BA456" i="7" s="1"/>
  <c r="K456" i="7"/>
  <c r="AZ456" i="7" s="1"/>
  <c r="J456" i="7"/>
  <c r="I456" i="7"/>
  <c r="AX456" i="7" s="1"/>
  <c r="H456" i="7"/>
  <c r="G456" i="7"/>
  <c r="F456" i="7"/>
  <c r="E456" i="7"/>
  <c r="D456" i="7"/>
  <c r="C456" i="7"/>
  <c r="AO455" i="7"/>
  <c r="Y455" i="7"/>
  <c r="BN455" i="7" s="1"/>
  <c r="X455" i="7"/>
  <c r="BM455" i="7" s="1"/>
  <c r="W455" i="7"/>
  <c r="BL455" i="7" s="1"/>
  <c r="V455" i="7"/>
  <c r="BQ455" i="7" s="1"/>
  <c r="U455" i="7"/>
  <c r="BP455" i="7" s="1"/>
  <c r="T455" i="7"/>
  <c r="BK455" i="7" s="1"/>
  <c r="S455" i="7"/>
  <c r="BJ455" i="7" s="1"/>
  <c r="R455" i="7"/>
  <c r="BG455" i="7" s="1"/>
  <c r="Q455" i="7"/>
  <c r="BF455" i="7" s="1"/>
  <c r="P455" i="7"/>
  <c r="O455" i="7"/>
  <c r="N455" i="7"/>
  <c r="BC455" i="7" s="1"/>
  <c r="BE455" i="7" s="1"/>
  <c r="M455" i="7"/>
  <c r="BB455" i="7" s="1"/>
  <c r="L455" i="7"/>
  <c r="BA455" i="7" s="1"/>
  <c r="K455" i="7"/>
  <c r="AZ455" i="7" s="1"/>
  <c r="J455" i="7"/>
  <c r="I455" i="7"/>
  <c r="AX455" i="7" s="1"/>
  <c r="H455" i="7"/>
  <c r="G455" i="7"/>
  <c r="F455" i="7"/>
  <c r="E455" i="7"/>
  <c r="D455" i="7"/>
  <c r="C455" i="7"/>
  <c r="AW455" i="7"/>
  <c r="AO454" i="7"/>
  <c r="Y454" i="7"/>
  <c r="BN454" i="7" s="1"/>
  <c r="X454" i="7"/>
  <c r="BM454" i="7" s="1"/>
  <c r="W454" i="7"/>
  <c r="BL454" i="7" s="1"/>
  <c r="V454" i="7"/>
  <c r="BQ454" i="7" s="1"/>
  <c r="U454" i="7"/>
  <c r="BP454" i="7" s="1"/>
  <c r="T454" i="7"/>
  <c r="BK454" i="7" s="1"/>
  <c r="S454" i="7"/>
  <c r="R454" i="7"/>
  <c r="BG454" i="7" s="1"/>
  <c r="Q454" i="7"/>
  <c r="BF454" i="7" s="1"/>
  <c r="P454" i="7"/>
  <c r="O454" i="7"/>
  <c r="N454" i="7"/>
  <c r="BC454" i="7" s="1"/>
  <c r="M454" i="7"/>
  <c r="BB454" i="7" s="1"/>
  <c r="L454" i="7"/>
  <c r="BA454" i="7" s="1"/>
  <c r="K454" i="7"/>
  <c r="AZ454" i="7" s="1"/>
  <c r="J454" i="7"/>
  <c r="I454" i="7"/>
  <c r="AX454" i="7" s="1"/>
  <c r="H454" i="7"/>
  <c r="G454" i="7"/>
  <c r="F454" i="7"/>
  <c r="E454" i="7"/>
  <c r="D454" i="7"/>
  <c r="C454" i="7"/>
  <c r="BW454" i="7" s="1"/>
  <c r="AO453" i="7"/>
  <c r="Y453" i="7"/>
  <c r="BN453" i="7" s="1"/>
  <c r="X453" i="7"/>
  <c r="BM453" i="7" s="1"/>
  <c r="W453" i="7"/>
  <c r="BL453" i="7" s="1"/>
  <c r="V453" i="7"/>
  <c r="BQ453" i="7" s="1"/>
  <c r="U453" i="7"/>
  <c r="BP453" i="7" s="1"/>
  <c r="T453" i="7"/>
  <c r="BK453" i="7" s="1"/>
  <c r="S453" i="7"/>
  <c r="R453" i="7"/>
  <c r="BG453" i="7" s="1"/>
  <c r="Q453" i="7"/>
  <c r="BF453" i="7" s="1"/>
  <c r="P453" i="7"/>
  <c r="O453" i="7"/>
  <c r="N453" i="7"/>
  <c r="BC453" i="7" s="1"/>
  <c r="M453" i="7"/>
  <c r="BB453" i="7" s="1"/>
  <c r="L453" i="7"/>
  <c r="BA453" i="7" s="1"/>
  <c r="K453" i="7"/>
  <c r="AZ453" i="7" s="1"/>
  <c r="J453" i="7"/>
  <c r="I453" i="7"/>
  <c r="AX453" i="7" s="1"/>
  <c r="H453" i="7"/>
  <c r="G453" i="7"/>
  <c r="F453" i="7"/>
  <c r="E453" i="7"/>
  <c r="D453" i="7"/>
  <c r="C453" i="7"/>
  <c r="BW453" i="7" s="1"/>
  <c r="AW453" i="7"/>
  <c r="AO452" i="7"/>
  <c r="Y452" i="7"/>
  <c r="BN452" i="7" s="1"/>
  <c r="X452" i="7"/>
  <c r="BM452" i="7" s="1"/>
  <c r="W452" i="7"/>
  <c r="BL452" i="7" s="1"/>
  <c r="V452" i="7"/>
  <c r="BQ452" i="7" s="1"/>
  <c r="U452" i="7"/>
  <c r="BP452" i="7" s="1"/>
  <c r="T452" i="7"/>
  <c r="BK452" i="7" s="1"/>
  <c r="S452" i="7"/>
  <c r="R452" i="7"/>
  <c r="BG452" i="7" s="1"/>
  <c r="Q452" i="7"/>
  <c r="BF452" i="7" s="1"/>
  <c r="P452" i="7"/>
  <c r="O452" i="7"/>
  <c r="N452" i="7"/>
  <c r="BC452" i="7" s="1"/>
  <c r="M452" i="7"/>
  <c r="BB452" i="7" s="1"/>
  <c r="L452" i="7"/>
  <c r="BA452" i="7" s="1"/>
  <c r="K452" i="7"/>
  <c r="AZ452" i="7" s="1"/>
  <c r="J452" i="7"/>
  <c r="I452" i="7"/>
  <c r="AX452" i="7" s="1"/>
  <c r="H452" i="7"/>
  <c r="G452" i="7"/>
  <c r="F452" i="7"/>
  <c r="E452" i="7"/>
  <c r="D452" i="7"/>
  <c r="C452" i="7"/>
  <c r="BI452" i="7"/>
  <c r="AO451" i="7"/>
  <c r="Y451" i="7"/>
  <c r="BN451" i="7" s="1"/>
  <c r="X451" i="7"/>
  <c r="BM451" i="7" s="1"/>
  <c r="W451" i="7"/>
  <c r="BL451" i="7" s="1"/>
  <c r="V451" i="7"/>
  <c r="BQ451" i="7" s="1"/>
  <c r="U451" i="7"/>
  <c r="BP451" i="7" s="1"/>
  <c r="T451" i="7"/>
  <c r="BK451" i="7" s="1"/>
  <c r="S451" i="7"/>
  <c r="R451" i="7"/>
  <c r="BG451" i="7" s="1"/>
  <c r="Q451" i="7"/>
  <c r="BF451" i="7" s="1"/>
  <c r="P451" i="7"/>
  <c r="O451" i="7"/>
  <c r="N451" i="7"/>
  <c r="BC451" i="7" s="1"/>
  <c r="M451" i="7"/>
  <c r="BB451" i="7" s="1"/>
  <c r="L451" i="7"/>
  <c r="BA451" i="7" s="1"/>
  <c r="K451" i="7"/>
  <c r="AZ451" i="7" s="1"/>
  <c r="J451" i="7"/>
  <c r="I451" i="7"/>
  <c r="AX451" i="7" s="1"/>
  <c r="AY451" i="7" s="1"/>
  <c r="H451" i="7"/>
  <c r="G451" i="7"/>
  <c r="F451" i="7"/>
  <c r="E451" i="7"/>
  <c r="D451" i="7"/>
  <c r="C451" i="7"/>
  <c r="BW451" i="7" s="1"/>
  <c r="AO450" i="7"/>
  <c r="Y450" i="7"/>
  <c r="BN450" i="7" s="1"/>
  <c r="X450" i="7"/>
  <c r="BM450" i="7" s="1"/>
  <c r="W450" i="7"/>
  <c r="BL450" i="7" s="1"/>
  <c r="V450" i="7"/>
  <c r="BQ450" i="7" s="1"/>
  <c r="U450" i="7"/>
  <c r="BP450" i="7" s="1"/>
  <c r="T450" i="7"/>
  <c r="BK450" i="7" s="1"/>
  <c r="S450" i="7"/>
  <c r="R450" i="7"/>
  <c r="BG450" i="7" s="1"/>
  <c r="Q450" i="7"/>
  <c r="BF450" i="7" s="1"/>
  <c r="P450" i="7"/>
  <c r="O450" i="7"/>
  <c r="N450" i="7"/>
  <c r="BC450" i="7" s="1"/>
  <c r="M450" i="7"/>
  <c r="BB450" i="7" s="1"/>
  <c r="L450" i="7"/>
  <c r="BA450" i="7" s="1"/>
  <c r="K450" i="7"/>
  <c r="AZ450" i="7" s="1"/>
  <c r="J450" i="7"/>
  <c r="I450" i="7"/>
  <c r="AX450" i="7" s="1"/>
  <c r="AY450" i="7" s="1"/>
  <c r="H450" i="7"/>
  <c r="G450" i="7"/>
  <c r="F450" i="7"/>
  <c r="E450" i="7"/>
  <c r="D450" i="7"/>
  <c r="C450" i="7"/>
  <c r="AT450" i="7" s="1"/>
  <c r="BI450" i="7"/>
  <c r="AO449" i="7"/>
  <c r="Y449" i="7"/>
  <c r="BN449" i="7" s="1"/>
  <c r="X449" i="7"/>
  <c r="BM449" i="7" s="1"/>
  <c r="W449" i="7"/>
  <c r="BL449" i="7" s="1"/>
  <c r="V449" i="7"/>
  <c r="BQ449" i="7" s="1"/>
  <c r="U449" i="7"/>
  <c r="BP449" i="7" s="1"/>
  <c r="T449" i="7"/>
  <c r="BK449" i="7" s="1"/>
  <c r="S449" i="7"/>
  <c r="BJ449" i="7" s="1"/>
  <c r="R449" i="7"/>
  <c r="BG449" i="7" s="1"/>
  <c r="Q449" i="7"/>
  <c r="BF449" i="7" s="1"/>
  <c r="P449" i="7"/>
  <c r="O449" i="7"/>
  <c r="N449" i="7"/>
  <c r="BC449" i="7" s="1"/>
  <c r="M449" i="7"/>
  <c r="BB449" i="7" s="1"/>
  <c r="L449" i="7"/>
  <c r="BA449" i="7" s="1"/>
  <c r="K449" i="7"/>
  <c r="AZ449" i="7" s="1"/>
  <c r="J449" i="7"/>
  <c r="I449" i="7"/>
  <c r="AX449" i="7" s="1"/>
  <c r="H449" i="7"/>
  <c r="G449" i="7"/>
  <c r="F449" i="7"/>
  <c r="E449" i="7"/>
  <c r="D449" i="7"/>
  <c r="C449" i="7"/>
  <c r="AT449" i="7" s="1"/>
  <c r="AO448" i="7"/>
  <c r="Y448" i="7"/>
  <c r="BN448" i="7" s="1"/>
  <c r="X448" i="7"/>
  <c r="BM448" i="7" s="1"/>
  <c r="W448" i="7"/>
  <c r="BL448" i="7" s="1"/>
  <c r="V448" i="7"/>
  <c r="BQ448" i="7" s="1"/>
  <c r="U448" i="7"/>
  <c r="BP448" i="7" s="1"/>
  <c r="T448" i="7"/>
  <c r="BK448" i="7" s="1"/>
  <c r="S448" i="7"/>
  <c r="BJ448" i="7" s="1"/>
  <c r="R448" i="7"/>
  <c r="BG448" i="7" s="1"/>
  <c r="Q448" i="7"/>
  <c r="BF448" i="7" s="1"/>
  <c r="P448" i="7"/>
  <c r="O448" i="7"/>
  <c r="N448" i="7"/>
  <c r="BC448" i="7" s="1"/>
  <c r="M448" i="7"/>
  <c r="BB448" i="7" s="1"/>
  <c r="L448" i="7"/>
  <c r="BA448" i="7" s="1"/>
  <c r="K448" i="7"/>
  <c r="AZ448" i="7" s="1"/>
  <c r="J448" i="7"/>
  <c r="I448" i="7"/>
  <c r="AX448" i="7" s="1"/>
  <c r="H448" i="7"/>
  <c r="G448" i="7"/>
  <c r="F448" i="7"/>
  <c r="E448" i="7"/>
  <c r="D448" i="7"/>
  <c r="C448" i="7"/>
  <c r="AW448" i="7"/>
  <c r="AO447" i="7"/>
  <c r="Y447" i="7"/>
  <c r="BN447" i="7" s="1"/>
  <c r="X447" i="7"/>
  <c r="BM447" i="7" s="1"/>
  <c r="W447" i="7"/>
  <c r="BL447" i="7" s="1"/>
  <c r="V447" i="7"/>
  <c r="BQ447" i="7" s="1"/>
  <c r="U447" i="7"/>
  <c r="BP447" i="7" s="1"/>
  <c r="T447" i="7"/>
  <c r="BK447" i="7" s="1"/>
  <c r="S447" i="7"/>
  <c r="BJ447" i="7" s="1"/>
  <c r="R447" i="7"/>
  <c r="BG447" i="7" s="1"/>
  <c r="Q447" i="7"/>
  <c r="BF447" i="7" s="1"/>
  <c r="P447" i="7"/>
  <c r="O447" i="7"/>
  <c r="N447" i="7"/>
  <c r="BC447" i="7" s="1"/>
  <c r="M447" i="7"/>
  <c r="BB447" i="7" s="1"/>
  <c r="L447" i="7"/>
  <c r="BA447" i="7" s="1"/>
  <c r="K447" i="7"/>
  <c r="AZ447" i="7" s="1"/>
  <c r="J447" i="7"/>
  <c r="I447" i="7"/>
  <c r="AX447" i="7" s="1"/>
  <c r="AY447" i="7" s="1"/>
  <c r="H447" i="7"/>
  <c r="G447" i="7"/>
  <c r="F447" i="7"/>
  <c r="E447" i="7"/>
  <c r="D447" i="7"/>
  <c r="C447" i="7"/>
  <c r="BW447" i="7" s="1"/>
  <c r="AW447" i="7"/>
  <c r="AO446" i="7"/>
  <c r="Y446" i="7"/>
  <c r="BN446" i="7" s="1"/>
  <c r="X446" i="7"/>
  <c r="BM446" i="7" s="1"/>
  <c r="W446" i="7"/>
  <c r="BL446" i="7" s="1"/>
  <c r="V446" i="7"/>
  <c r="BQ446" i="7" s="1"/>
  <c r="U446" i="7"/>
  <c r="BP446" i="7" s="1"/>
  <c r="T446" i="7"/>
  <c r="BK446" i="7" s="1"/>
  <c r="S446" i="7"/>
  <c r="BJ446" i="7" s="1"/>
  <c r="R446" i="7"/>
  <c r="BG446" i="7" s="1"/>
  <c r="Q446" i="7"/>
  <c r="BF446" i="7" s="1"/>
  <c r="P446" i="7"/>
  <c r="O446" i="7"/>
  <c r="N446" i="7"/>
  <c r="BC446" i="7" s="1"/>
  <c r="BE446" i="7" s="1"/>
  <c r="M446" i="7"/>
  <c r="BB446" i="7" s="1"/>
  <c r="L446" i="7"/>
  <c r="BA446" i="7" s="1"/>
  <c r="K446" i="7"/>
  <c r="AZ446" i="7" s="1"/>
  <c r="J446" i="7"/>
  <c r="I446" i="7"/>
  <c r="AX446" i="7" s="1"/>
  <c r="H446" i="7"/>
  <c r="G446" i="7"/>
  <c r="F446" i="7"/>
  <c r="E446" i="7"/>
  <c r="D446" i="7"/>
  <c r="C446" i="7"/>
  <c r="AT446" i="7" s="1"/>
  <c r="BI446" i="7"/>
  <c r="AO445" i="7"/>
  <c r="Y445" i="7"/>
  <c r="BN445" i="7" s="1"/>
  <c r="X445" i="7"/>
  <c r="BM445" i="7" s="1"/>
  <c r="W445" i="7"/>
  <c r="BL445" i="7" s="1"/>
  <c r="V445" i="7"/>
  <c r="BQ445" i="7" s="1"/>
  <c r="U445" i="7"/>
  <c r="BP445" i="7" s="1"/>
  <c r="T445" i="7"/>
  <c r="BK445" i="7" s="1"/>
  <c r="S445" i="7"/>
  <c r="BJ445" i="7" s="1"/>
  <c r="R445" i="7"/>
  <c r="BG445" i="7" s="1"/>
  <c r="Q445" i="7"/>
  <c r="BF445" i="7" s="1"/>
  <c r="P445" i="7"/>
  <c r="O445" i="7"/>
  <c r="N445" i="7"/>
  <c r="BC445" i="7" s="1"/>
  <c r="BE445" i="7" s="1"/>
  <c r="M445" i="7"/>
  <c r="BB445" i="7" s="1"/>
  <c r="L445" i="7"/>
  <c r="BA445" i="7" s="1"/>
  <c r="K445" i="7"/>
  <c r="AZ445" i="7" s="1"/>
  <c r="J445" i="7"/>
  <c r="I445" i="7"/>
  <c r="AX445" i="7" s="1"/>
  <c r="AY445" i="7" s="1"/>
  <c r="H445" i="7"/>
  <c r="G445" i="7"/>
  <c r="F445" i="7"/>
  <c r="E445" i="7"/>
  <c r="D445" i="7"/>
  <c r="C445" i="7"/>
  <c r="AW445" i="7"/>
  <c r="AO444" i="7"/>
  <c r="Y444" i="7"/>
  <c r="BN444" i="7" s="1"/>
  <c r="X444" i="7"/>
  <c r="BM444" i="7" s="1"/>
  <c r="W444" i="7"/>
  <c r="BL444" i="7" s="1"/>
  <c r="V444" i="7"/>
  <c r="BQ444" i="7" s="1"/>
  <c r="U444" i="7"/>
  <c r="BP444" i="7" s="1"/>
  <c r="T444" i="7"/>
  <c r="BK444" i="7" s="1"/>
  <c r="S444" i="7"/>
  <c r="BJ444" i="7" s="1"/>
  <c r="R444" i="7"/>
  <c r="BG444" i="7" s="1"/>
  <c r="Q444" i="7"/>
  <c r="BF444" i="7" s="1"/>
  <c r="P444" i="7"/>
  <c r="O444" i="7"/>
  <c r="N444" i="7"/>
  <c r="BC444" i="7" s="1"/>
  <c r="BE444" i="7" s="1"/>
  <c r="M444" i="7"/>
  <c r="BB444" i="7" s="1"/>
  <c r="L444" i="7"/>
  <c r="BA444" i="7" s="1"/>
  <c r="K444" i="7"/>
  <c r="AZ444" i="7" s="1"/>
  <c r="J444" i="7"/>
  <c r="I444" i="7"/>
  <c r="AX444" i="7" s="1"/>
  <c r="H444" i="7"/>
  <c r="G444" i="7"/>
  <c r="F444" i="7"/>
  <c r="E444" i="7"/>
  <c r="D444" i="7"/>
  <c r="C444" i="7"/>
  <c r="BW444" i="7" s="1"/>
  <c r="AO443" i="7"/>
  <c r="Y443" i="7"/>
  <c r="BN443" i="7" s="1"/>
  <c r="X443" i="7"/>
  <c r="BM443" i="7" s="1"/>
  <c r="W443" i="7"/>
  <c r="BL443" i="7" s="1"/>
  <c r="V443" i="7"/>
  <c r="BQ443" i="7" s="1"/>
  <c r="U443" i="7"/>
  <c r="BP443" i="7" s="1"/>
  <c r="T443" i="7"/>
  <c r="BK443" i="7" s="1"/>
  <c r="S443" i="7"/>
  <c r="BJ443" i="7" s="1"/>
  <c r="R443" i="7"/>
  <c r="BG443" i="7" s="1"/>
  <c r="Q443" i="7"/>
  <c r="BF443" i="7" s="1"/>
  <c r="P443" i="7"/>
  <c r="O443" i="7"/>
  <c r="N443" i="7"/>
  <c r="BC443" i="7" s="1"/>
  <c r="M443" i="7"/>
  <c r="BB443" i="7" s="1"/>
  <c r="L443" i="7"/>
  <c r="BA443" i="7" s="1"/>
  <c r="K443" i="7"/>
  <c r="AZ443" i="7" s="1"/>
  <c r="J443" i="7"/>
  <c r="I443" i="7"/>
  <c r="AX443" i="7" s="1"/>
  <c r="H443" i="7"/>
  <c r="G443" i="7"/>
  <c r="F443" i="7"/>
  <c r="E443" i="7"/>
  <c r="D443" i="7"/>
  <c r="C443" i="7"/>
  <c r="AT443" i="7" s="1"/>
  <c r="AO442" i="7"/>
  <c r="Y442" i="7"/>
  <c r="BN442" i="7" s="1"/>
  <c r="X442" i="7"/>
  <c r="BM442" i="7" s="1"/>
  <c r="W442" i="7"/>
  <c r="BL442" i="7" s="1"/>
  <c r="V442" i="7"/>
  <c r="BQ442" i="7" s="1"/>
  <c r="U442" i="7"/>
  <c r="BP442" i="7" s="1"/>
  <c r="T442" i="7"/>
  <c r="BK442" i="7" s="1"/>
  <c r="S442" i="7"/>
  <c r="R442" i="7"/>
  <c r="BG442" i="7" s="1"/>
  <c r="Q442" i="7"/>
  <c r="BF442" i="7" s="1"/>
  <c r="P442" i="7"/>
  <c r="O442" i="7"/>
  <c r="N442" i="7"/>
  <c r="BC442" i="7" s="1"/>
  <c r="M442" i="7"/>
  <c r="BB442" i="7" s="1"/>
  <c r="L442" i="7"/>
  <c r="BA442" i="7" s="1"/>
  <c r="K442" i="7"/>
  <c r="AZ442" i="7" s="1"/>
  <c r="J442" i="7"/>
  <c r="I442" i="7"/>
  <c r="AX442" i="7" s="1"/>
  <c r="H442" i="7"/>
  <c r="G442" i="7"/>
  <c r="F442" i="7"/>
  <c r="E442" i="7"/>
  <c r="D442" i="7"/>
  <c r="C442" i="7"/>
  <c r="AU442" i="7" s="1"/>
  <c r="AW442" i="7"/>
  <c r="AO441" i="7"/>
  <c r="Y441" i="7"/>
  <c r="BN441" i="7" s="1"/>
  <c r="X441" i="7"/>
  <c r="BM441" i="7" s="1"/>
  <c r="W441" i="7"/>
  <c r="BL441" i="7" s="1"/>
  <c r="V441" i="7"/>
  <c r="BQ441" i="7" s="1"/>
  <c r="U441" i="7"/>
  <c r="BP441" i="7" s="1"/>
  <c r="T441" i="7"/>
  <c r="BK441" i="7" s="1"/>
  <c r="S441" i="7"/>
  <c r="BJ441" i="7" s="1"/>
  <c r="R441" i="7"/>
  <c r="BG441" i="7" s="1"/>
  <c r="Q441" i="7"/>
  <c r="BF441" i="7" s="1"/>
  <c r="P441" i="7"/>
  <c r="O441" i="7"/>
  <c r="N441" i="7"/>
  <c r="BC441" i="7" s="1"/>
  <c r="BE441" i="7" s="1"/>
  <c r="M441" i="7"/>
  <c r="BB441" i="7" s="1"/>
  <c r="L441" i="7"/>
  <c r="BA441" i="7" s="1"/>
  <c r="K441" i="7"/>
  <c r="AZ441" i="7" s="1"/>
  <c r="J441" i="7"/>
  <c r="I441" i="7"/>
  <c r="AX441" i="7" s="1"/>
  <c r="H441" i="7"/>
  <c r="G441" i="7"/>
  <c r="F441" i="7"/>
  <c r="E441" i="7"/>
  <c r="D441" i="7"/>
  <c r="C441" i="7"/>
  <c r="BI441" i="7"/>
  <c r="AO440" i="7"/>
  <c r="Y440" i="7"/>
  <c r="BN440" i="7" s="1"/>
  <c r="X440" i="7"/>
  <c r="BM440" i="7" s="1"/>
  <c r="W440" i="7"/>
  <c r="BL440" i="7" s="1"/>
  <c r="V440" i="7"/>
  <c r="BQ440" i="7" s="1"/>
  <c r="U440" i="7"/>
  <c r="BP440" i="7" s="1"/>
  <c r="T440" i="7"/>
  <c r="BK440" i="7" s="1"/>
  <c r="S440" i="7"/>
  <c r="BJ440" i="7" s="1"/>
  <c r="R440" i="7"/>
  <c r="BG440" i="7" s="1"/>
  <c r="Q440" i="7"/>
  <c r="BF440" i="7" s="1"/>
  <c r="P440" i="7"/>
  <c r="O440" i="7"/>
  <c r="N440" i="7"/>
  <c r="BC440" i="7" s="1"/>
  <c r="M440" i="7"/>
  <c r="BB440" i="7" s="1"/>
  <c r="L440" i="7"/>
  <c r="BA440" i="7" s="1"/>
  <c r="K440" i="7"/>
  <c r="AZ440" i="7" s="1"/>
  <c r="J440" i="7"/>
  <c r="I440" i="7"/>
  <c r="AX440" i="7" s="1"/>
  <c r="H440" i="7"/>
  <c r="G440" i="7"/>
  <c r="F440" i="7"/>
  <c r="E440" i="7"/>
  <c r="D440" i="7"/>
  <c r="C440" i="7"/>
  <c r="BI440" i="7"/>
  <c r="AO439" i="7"/>
  <c r="Y439" i="7"/>
  <c r="BN439" i="7" s="1"/>
  <c r="X439" i="7"/>
  <c r="BM439" i="7" s="1"/>
  <c r="W439" i="7"/>
  <c r="BL439" i="7" s="1"/>
  <c r="V439" i="7"/>
  <c r="BQ439" i="7" s="1"/>
  <c r="U439" i="7"/>
  <c r="BP439" i="7" s="1"/>
  <c r="T439" i="7"/>
  <c r="BK439" i="7" s="1"/>
  <c r="S439" i="7"/>
  <c r="BJ439" i="7" s="1"/>
  <c r="R439" i="7"/>
  <c r="BG439" i="7" s="1"/>
  <c r="Q439" i="7"/>
  <c r="BF439" i="7" s="1"/>
  <c r="P439" i="7"/>
  <c r="O439" i="7"/>
  <c r="N439" i="7"/>
  <c r="BC439" i="7" s="1"/>
  <c r="M439" i="7"/>
  <c r="BB439" i="7" s="1"/>
  <c r="L439" i="7"/>
  <c r="BA439" i="7" s="1"/>
  <c r="K439" i="7"/>
  <c r="AZ439" i="7" s="1"/>
  <c r="J439" i="7"/>
  <c r="I439" i="7"/>
  <c r="AX439" i="7" s="1"/>
  <c r="H439" i="7"/>
  <c r="G439" i="7"/>
  <c r="F439" i="7"/>
  <c r="E439" i="7"/>
  <c r="D439" i="7"/>
  <c r="C439" i="7"/>
  <c r="BW439" i="7" s="1"/>
  <c r="AW439" i="7"/>
  <c r="AO438" i="7"/>
  <c r="Y438" i="7"/>
  <c r="BN438" i="7" s="1"/>
  <c r="X438" i="7"/>
  <c r="BM438" i="7" s="1"/>
  <c r="W438" i="7"/>
  <c r="BL438" i="7" s="1"/>
  <c r="V438" i="7"/>
  <c r="BQ438" i="7" s="1"/>
  <c r="U438" i="7"/>
  <c r="BP438" i="7" s="1"/>
  <c r="T438" i="7"/>
  <c r="BK438" i="7" s="1"/>
  <c r="S438" i="7"/>
  <c r="R438" i="7"/>
  <c r="BG438" i="7" s="1"/>
  <c r="Q438" i="7"/>
  <c r="BF438" i="7" s="1"/>
  <c r="P438" i="7"/>
  <c r="O438" i="7"/>
  <c r="N438" i="7"/>
  <c r="BC438" i="7" s="1"/>
  <c r="M438" i="7"/>
  <c r="BB438" i="7" s="1"/>
  <c r="L438" i="7"/>
  <c r="BA438" i="7" s="1"/>
  <c r="K438" i="7"/>
  <c r="AZ438" i="7" s="1"/>
  <c r="J438" i="7"/>
  <c r="I438" i="7"/>
  <c r="AX438" i="7" s="1"/>
  <c r="H438" i="7"/>
  <c r="G438" i="7"/>
  <c r="F438" i="7"/>
  <c r="E438" i="7"/>
  <c r="D438" i="7"/>
  <c r="C438" i="7"/>
  <c r="AW438" i="7"/>
  <c r="AO437" i="7"/>
  <c r="Y437" i="7"/>
  <c r="BN437" i="7" s="1"/>
  <c r="X437" i="7"/>
  <c r="BM437" i="7" s="1"/>
  <c r="W437" i="7"/>
  <c r="BL437" i="7" s="1"/>
  <c r="V437" i="7"/>
  <c r="BQ437" i="7" s="1"/>
  <c r="U437" i="7"/>
  <c r="BP437" i="7" s="1"/>
  <c r="T437" i="7"/>
  <c r="BK437" i="7" s="1"/>
  <c r="S437" i="7"/>
  <c r="R437" i="7"/>
  <c r="BG437" i="7" s="1"/>
  <c r="Q437" i="7"/>
  <c r="BF437" i="7" s="1"/>
  <c r="P437" i="7"/>
  <c r="O437" i="7"/>
  <c r="N437" i="7"/>
  <c r="BC437" i="7" s="1"/>
  <c r="M437" i="7"/>
  <c r="BB437" i="7" s="1"/>
  <c r="L437" i="7"/>
  <c r="BA437" i="7" s="1"/>
  <c r="K437" i="7"/>
  <c r="AZ437" i="7" s="1"/>
  <c r="J437" i="7"/>
  <c r="I437" i="7"/>
  <c r="AX437" i="7" s="1"/>
  <c r="H437" i="7"/>
  <c r="G437" i="7"/>
  <c r="F437" i="7"/>
  <c r="E437" i="7"/>
  <c r="D437" i="7"/>
  <c r="C437" i="7"/>
  <c r="BW437" i="7" s="1"/>
  <c r="BI437" i="7"/>
  <c r="AO436" i="7"/>
  <c r="Y436" i="7"/>
  <c r="BN436" i="7" s="1"/>
  <c r="X436" i="7"/>
  <c r="BM436" i="7" s="1"/>
  <c r="W436" i="7"/>
  <c r="BL436" i="7" s="1"/>
  <c r="V436" i="7"/>
  <c r="BQ436" i="7" s="1"/>
  <c r="U436" i="7"/>
  <c r="BP436" i="7" s="1"/>
  <c r="T436" i="7"/>
  <c r="BK436" i="7" s="1"/>
  <c r="S436" i="7"/>
  <c r="BJ436" i="7" s="1"/>
  <c r="R436" i="7"/>
  <c r="BG436" i="7" s="1"/>
  <c r="Q436" i="7"/>
  <c r="BF436" i="7" s="1"/>
  <c r="P436" i="7"/>
  <c r="O436" i="7"/>
  <c r="N436" i="7"/>
  <c r="BC436" i="7" s="1"/>
  <c r="BE436" i="7" s="1"/>
  <c r="M436" i="7"/>
  <c r="BB436" i="7" s="1"/>
  <c r="L436" i="7"/>
  <c r="BA436" i="7" s="1"/>
  <c r="K436" i="7"/>
  <c r="AZ436" i="7" s="1"/>
  <c r="J436" i="7"/>
  <c r="I436" i="7"/>
  <c r="AX436" i="7" s="1"/>
  <c r="H436" i="7"/>
  <c r="G436" i="7"/>
  <c r="F436" i="7"/>
  <c r="E436" i="7"/>
  <c r="D436" i="7"/>
  <c r="C436" i="7"/>
  <c r="AT436" i="7" s="1"/>
  <c r="BI436" i="7"/>
  <c r="AO435" i="7"/>
  <c r="Y435" i="7"/>
  <c r="BN435" i="7" s="1"/>
  <c r="X435" i="7"/>
  <c r="BM435" i="7" s="1"/>
  <c r="W435" i="7"/>
  <c r="BL435" i="7" s="1"/>
  <c r="V435" i="7"/>
  <c r="BQ435" i="7" s="1"/>
  <c r="U435" i="7"/>
  <c r="BP435" i="7" s="1"/>
  <c r="T435" i="7"/>
  <c r="BK435" i="7" s="1"/>
  <c r="S435" i="7"/>
  <c r="BJ435" i="7" s="1"/>
  <c r="R435" i="7"/>
  <c r="BG435" i="7" s="1"/>
  <c r="Q435" i="7"/>
  <c r="BF435" i="7" s="1"/>
  <c r="P435" i="7"/>
  <c r="O435" i="7"/>
  <c r="N435" i="7"/>
  <c r="BC435" i="7" s="1"/>
  <c r="M435" i="7"/>
  <c r="BB435" i="7" s="1"/>
  <c r="L435" i="7"/>
  <c r="BA435" i="7" s="1"/>
  <c r="K435" i="7"/>
  <c r="AZ435" i="7" s="1"/>
  <c r="J435" i="7"/>
  <c r="I435" i="7"/>
  <c r="AX435" i="7" s="1"/>
  <c r="AY435" i="7" s="1"/>
  <c r="H435" i="7"/>
  <c r="G435" i="7"/>
  <c r="F435" i="7"/>
  <c r="E435" i="7"/>
  <c r="D435" i="7"/>
  <c r="C435" i="7"/>
  <c r="AU435" i="7" s="1"/>
  <c r="AO434" i="7"/>
  <c r="Y434" i="7"/>
  <c r="BN434" i="7" s="1"/>
  <c r="X434" i="7"/>
  <c r="BM434" i="7" s="1"/>
  <c r="W434" i="7"/>
  <c r="BL434" i="7" s="1"/>
  <c r="V434" i="7"/>
  <c r="BQ434" i="7" s="1"/>
  <c r="U434" i="7"/>
  <c r="BP434" i="7" s="1"/>
  <c r="T434" i="7"/>
  <c r="BK434" i="7" s="1"/>
  <c r="S434" i="7"/>
  <c r="R434" i="7"/>
  <c r="BG434" i="7" s="1"/>
  <c r="Q434" i="7"/>
  <c r="BF434" i="7" s="1"/>
  <c r="P434" i="7"/>
  <c r="O434" i="7"/>
  <c r="N434" i="7"/>
  <c r="BC434" i="7" s="1"/>
  <c r="M434" i="7"/>
  <c r="BB434" i="7" s="1"/>
  <c r="L434" i="7"/>
  <c r="BA434" i="7" s="1"/>
  <c r="K434" i="7"/>
  <c r="AZ434" i="7" s="1"/>
  <c r="J434" i="7"/>
  <c r="I434" i="7"/>
  <c r="AX434" i="7" s="1"/>
  <c r="AY434" i="7" s="1"/>
  <c r="H434" i="7"/>
  <c r="G434" i="7"/>
  <c r="F434" i="7"/>
  <c r="E434" i="7"/>
  <c r="D434" i="7"/>
  <c r="C434" i="7"/>
  <c r="AU434" i="7" s="1"/>
  <c r="AW434" i="7"/>
  <c r="AO433" i="7"/>
  <c r="Y433" i="7"/>
  <c r="BN433" i="7" s="1"/>
  <c r="X433" i="7"/>
  <c r="BM433" i="7" s="1"/>
  <c r="W433" i="7"/>
  <c r="BL433" i="7" s="1"/>
  <c r="V433" i="7"/>
  <c r="BQ433" i="7" s="1"/>
  <c r="U433" i="7"/>
  <c r="BP433" i="7" s="1"/>
  <c r="T433" i="7"/>
  <c r="BK433" i="7" s="1"/>
  <c r="S433" i="7"/>
  <c r="R433" i="7"/>
  <c r="BG433" i="7" s="1"/>
  <c r="Q433" i="7"/>
  <c r="BF433" i="7" s="1"/>
  <c r="P433" i="7"/>
  <c r="O433" i="7"/>
  <c r="N433" i="7"/>
  <c r="BC433" i="7" s="1"/>
  <c r="M433" i="7"/>
  <c r="BB433" i="7" s="1"/>
  <c r="L433" i="7"/>
  <c r="BA433" i="7" s="1"/>
  <c r="K433" i="7"/>
  <c r="AZ433" i="7" s="1"/>
  <c r="J433" i="7"/>
  <c r="I433" i="7"/>
  <c r="AX433" i="7" s="1"/>
  <c r="H433" i="7"/>
  <c r="G433" i="7"/>
  <c r="F433" i="7"/>
  <c r="E433" i="7"/>
  <c r="D433" i="7"/>
  <c r="C433" i="7"/>
  <c r="AU433" i="7" s="1"/>
  <c r="BI433" i="7"/>
  <c r="AO432" i="7"/>
  <c r="Y432" i="7"/>
  <c r="BN432" i="7" s="1"/>
  <c r="X432" i="7"/>
  <c r="BM432" i="7" s="1"/>
  <c r="W432" i="7"/>
  <c r="BL432" i="7" s="1"/>
  <c r="V432" i="7"/>
  <c r="BQ432" i="7" s="1"/>
  <c r="U432" i="7"/>
  <c r="BP432" i="7" s="1"/>
  <c r="T432" i="7"/>
  <c r="BK432" i="7" s="1"/>
  <c r="S432" i="7"/>
  <c r="BJ432" i="7" s="1"/>
  <c r="R432" i="7"/>
  <c r="BG432" i="7" s="1"/>
  <c r="Q432" i="7"/>
  <c r="BF432" i="7" s="1"/>
  <c r="P432" i="7"/>
  <c r="O432" i="7"/>
  <c r="N432" i="7"/>
  <c r="BC432" i="7" s="1"/>
  <c r="M432" i="7"/>
  <c r="BB432" i="7" s="1"/>
  <c r="L432" i="7"/>
  <c r="BA432" i="7" s="1"/>
  <c r="K432" i="7"/>
  <c r="AZ432" i="7" s="1"/>
  <c r="J432" i="7"/>
  <c r="I432" i="7"/>
  <c r="AX432" i="7" s="1"/>
  <c r="H432" i="7"/>
  <c r="G432" i="7"/>
  <c r="F432" i="7"/>
  <c r="E432" i="7"/>
  <c r="D432" i="7"/>
  <c r="C432" i="7"/>
  <c r="AW432" i="7"/>
  <c r="AO431" i="7"/>
  <c r="Y431" i="7"/>
  <c r="BN431" i="7" s="1"/>
  <c r="X431" i="7"/>
  <c r="BM431" i="7" s="1"/>
  <c r="W431" i="7"/>
  <c r="BL431" i="7" s="1"/>
  <c r="V431" i="7"/>
  <c r="BQ431" i="7" s="1"/>
  <c r="U431" i="7"/>
  <c r="BP431" i="7" s="1"/>
  <c r="T431" i="7"/>
  <c r="BK431" i="7" s="1"/>
  <c r="S431" i="7"/>
  <c r="BJ431" i="7" s="1"/>
  <c r="R431" i="7"/>
  <c r="BG431" i="7" s="1"/>
  <c r="Q431" i="7"/>
  <c r="BF431" i="7" s="1"/>
  <c r="P431" i="7"/>
  <c r="O431" i="7"/>
  <c r="N431" i="7"/>
  <c r="BC431" i="7" s="1"/>
  <c r="M431" i="7"/>
  <c r="BB431" i="7" s="1"/>
  <c r="L431" i="7"/>
  <c r="BA431" i="7" s="1"/>
  <c r="K431" i="7"/>
  <c r="AZ431" i="7" s="1"/>
  <c r="J431" i="7"/>
  <c r="I431" i="7"/>
  <c r="AX431" i="7" s="1"/>
  <c r="H431" i="7"/>
  <c r="G431" i="7"/>
  <c r="F431" i="7"/>
  <c r="E431" i="7"/>
  <c r="D431" i="7"/>
  <c r="C431" i="7"/>
  <c r="BW431" i="7" s="1"/>
  <c r="BI431" i="7"/>
  <c r="AO430" i="7"/>
  <c r="Y430" i="7"/>
  <c r="BN430" i="7" s="1"/>
  <c r="X430" i="7"/>
  <c r="BM430" i="7" s="1"/>
  <c r="W430" i="7"/>
  <c r="BL430" i="7" s="1"/>
  <c r="V430" i="7"/>
  <c r="BQ430" i="7" s="1"/>
  <c r="U430" i="7"/>
  <c r="BP430" i="7" s="1"/>
  <c r="T430" i="7"/>
  <c r="BK430" i="7" s="1"/>
  <c r="S430" i="7"/>
  <c r="R430" i="7"/>
  <c r="BG430" i="7" s="1"/>
  <c r="Q430" i="7"/>
  <c r="BF430" i="7" s="1"/>
  <c r="P430" i="7"/>
  <c r="O430" i="7"/>
  <c r="N430" i="7"/>
  <c r="BC430" i="7" s="1"/>
  <c r="M430" i="7"/>
  <c r="BB430" i="7" s="1"/>
  <c r="L430" i="7"/>
  <c r="BA430" i="7" s="1"/>
  <c r="K430" i="7"/>
  <c r="AZ430" i="7" s="1"/>
  <c r="J430" i="7"/>
  <c r="I430" i="7"/>
  <c r="AX430" i="7" s="1"/>
  <c r="H430" i="7"/>
  <c r="G430" i="7"/>
  <c r="F430" i="7"/>
  <c r="E430" i="7"/>
  <c r="D430" i="7"/>
  <c r="C430" i="7"/>
  <c r="AU430" i="7" s="1"/>
  <c r="AW430" i="7"/>
  <c r="AO429" i="7"/>
  <c r="Y429" i="7"/>
  <c r="BN429" i="7" s="1"/>
  <c r="X429" i="7"/>
  <c r="BM429" i="7" s="1"/>
  <c r="W429" i="7"/>
  <c r="BL429" i="7" s="1"/>
  <c r="V429" i="7"/>
  <c r="BQ429" i="7" s="1"/>
  <c r="U429" i="7"/>
  <c r="BP429" i="7" s="1"/>
  <c r="T429" i="7"/>
  <c r="BK429" i="7" s="1"/>
  <c r="S429" i="7"/>
  <c r="R429" i="7"/>
  <c r="BG429" i="7" s="1"/>
  <c r="Q429" i="7"/>
  <c r="BF429" i="7" s="1"/>
  <c r="P429" i="7"/>
  <c r="O429" i="7"/>
  <c r="N429" i="7"/>
  <c r="BC429" i="7" s="1"/>
  <c r="M429" i="7"/>
  <c r="BB429" i="7" s="1"/>
  <c r="L429" i="7"/>
  <c r="BA429" i="7" s="1"/>
  <c r="K429" i="7"/>
  <c r="AZ429" i="7" s="1"/>
  <c r="J429" i="7"/>
  <c r="I429" i="7"/>
  <c r="AX429" i="7" s="1"/>
  <c r="H429" i="7"/>
  <c r="G429" i="7"/>
  <c r="F429" i="7"/>
  <c r="E429" i="7"/>
  <c r="D429" i="7"/>
  <c r="C429" i="7"/>
  <c r="BW429" i="7" s="1"/>
  <c r="BI429" i="7"/>
  <c r="AO428" i="7"/>
  <c r="Y428" i="7"/>
  <c r="BN428" i="7" s="1"/>
  <c r="X428" i="7"/>
  <c r="BM428" i="7" s="1"/>
  <c r="W428" i="7"/>
  <c r="BL428" i="7" s="1"/>
  <c r="V428" i="7"/>
  <c r="BQ428" i="7" s="1"/>
  <c r="U428" i="7"/>
  <c r="BP428" i="7" s="1"/>
  <c r="T428" i="7"/>
  <c r="BK428" i="7" s="1"/>
  <c r="S428" i="7"/>
  <c r="BJ428" i="7" s="1"/>
  <c r="R428" i="7"/>
  <c r="BG428" i="7" s="1"/>
  <c r="Q428" i="7"/>
  <c r="BF428" i="7" s="1"/>
  <c r="P428" i="7"/>
  <c r="O428" i="7"/>
  <c r="N428" i="7"/>
  <c r="BC428" i="7" s="1"/>
  <c r="M428" i="7"/>
  <c r="BB428" i="7" s="1"/>
  <c r="L428" i="7"/>
  <c r="BA428" i="7" s="1"/>
  <c r="K428" i="7"/>
  <c r="AZ428" i="7" s="1"/>
  <c r="J428" i="7"/>
  <c r="I428" i="7"/>
  <c r="AX428" i="7" s="1"/>
  <c r="H428" i="7"/>
  <c r="G428" i="7"/>
  <c r="F428" i="7"/>
  <c r="E428" i="7"/>
  <c r="D428" i="7"/>
  <c r="C428" i="7"/>
  <c r="AT428" i="7" s="1"/>
  <c r="BI428" i="7"/>
  <c r="AO427" i="7"/>
  <c r="Y427" i="7"/>
  <c r="BN427" i="7" s="1"/>
  <c r="X427" i="7"/>
  <c r="BM427" i="7" s="1"/>
  <c r="W427" i="7"/>
  <c r="BL427" i="7" s="1"/>
  <c r="V427" i="7"/>
  <c r="BQ427" i="7" s="1"/>
  <c r="U427" i="7"/>
  <c r="BP427" i="7" s="1"/>
  <c r="T427" i="7"/>
  <c r="BK427" i="7" s="1"/>
  <c r="S427" i="7"/>
  <c r="BJ427" i="7" s="1"/>
  <c r="R427" i="7"/>
  <c r="BG427" i="7" s="1"/>
  <c r="Q427" i="7"/>
  <c r="BF427" i="7" s="1"/>
  <c r="P427" i="7"/>
  <c r="O427" i="7"/>
  <c r="N427" i="7"/>
  <c r="BC427" i="7" s="1"/>
  <c r="M427" i="7"/>
  <c r="BB427" i="7" s="1"/>
  <c r="L427" i="7"/>
  <c r="BA427" i="7" s="1"/>
  <c r="K427" i="7"/>
  <c r="AZ427" i="7" s="1"/>
  <c r="J427" i="7"/>
  <c r="I427" i="7"/>
  <c r="AX427" i="7" s="1"/>
  <c r="H427" i="7"/>
  <c r="G427" i="7"/>
  <c r="F427" i="7"/>
  <c r="E427" i="7"/>
  <c r="D427" i="7"/>
  <c r="C427" i="7"/>
  <c r="AT427" i="7" s="1"/>
  <c r="AO426" i="7"/>
  <c r="Y426" i="7"/>
  <c r="BN426" i="7" s="1"/>
  <c r="X426" i="7"/>
  <c r="BM426" i="7" s="1"/>
  <c r="W426" i="7"/>
  <c r="BL426" i="7" s="1"/>
  <c r="V426" i="7"/>
  <c r="BQ426" i="7" s="1"/>
  <c r="U426" i="7"/>
  <c r="BP426" i="7" s="1"/>
  <c r="T426" i="7"/>
  <c r="BK426" i="7" s="1"/>
  <c r="S426" i="7"/>
  <c r="R426" i="7"/>
  <c r="BG426" i="7" s="1"/>
  <c r="Q426" i="7"/>
  <c r="BF426" i="7" s="1"/>
  <c r="P426" i="7"/>
  <c r="O426" i="7"/>
  <c r="N426" i="7"/>
  <c r="BC426" i="7" s="1"/>
  <c r="M426" i="7"/>
  <c r="BB426" i="7" s="1"/>
  <c r="L426" i="7"/>
  <c r="BA426" i="7" s="1"/>
  <c r="K426" i="7"/>
  <c r="AZ426" i="7" s="1"/>
  <c r="J426" i="7"/>
  <c r="I426" i="7"/>
  <c r="AX426" i="7" s="1"/>
  <c r="AY426" i="7" s="1"/>
  <c r="H426" i="7"/>
  <c r="G426" i="7"/>
  <c r="F426" i="7"/>
  <c r="E426" i="7"/>
  <c r="D426" i="7"/>
  <c r="C426" i="7"/>
  <c r="AU426" i="7" s="1"/>
  <c r="AO425" i="7"/>
  <c r="Y425" i="7"/>
  <c r="BN425" i="7" s="1"/>
  <c r="X425" i="7"/>
  <c r="BM425" i="7" s="1"/>
  <c r="W425" i="7"/>
  <c r="BL425" i="7" s="1"/>
  <c r="V425" i="7"/>
  <c r="BQ425" i="7" s="1"/>
  <c r="U425" i="7"/>
  <c r="BP425" i="7" s="1"/>
  <c r="T425" i="7"/>
  <c r="BK425" i="7" s="1"/>
  <c r="S425" i="7"/>
  <c r="BJ425" i="7" s="1"/>
  <c r="R425" i="7"/>
  <c r="BG425" i="7" s="1"/>
  <c r="Q425" i="7"/>
  <c r="BF425" i="7" s="1"/>
  <c r="P425" i="7"/>
  <c r="O425" i="7"/>
  <c r="N425" i="7"/>
  <c r="BC425" i="7" s="1"/>
  <c r="M425" i="7"/>
  <c r="BB425" i="7" s="1"/>
  <c r="L425" i="7"/>
  <c r="BA425" i="7" s="1"/>
  <c r="K425" i="7"/>
  <c r="AZ425" i="7" s="1"/>
  <c r="J425" i="7"/>
  <c r="I425" i="7"/>
  <c r="AX425" i="7" s="1"/>
  <c r="H425" i="7"/>
  <c r="G425" i="7"/>
  <c r="F425" i="7"/>
  <c r="E425" i="7"/>
  <c r="D425" i="7"/>
  <c r="C425" i="7"/>
  <c r="BI425" i="7"/>
  <c r="AO424" i="7"/>
  <c r="Y424" i="7"/>
  <c r="BN424" i="7" s="1"/>
  <c r="X424" i="7"/>
  <c r="BM424" i="7" s="1"/>
  <c r="W424" i="7"/>
  <c r="BL424" i="7" s="1"/>
  <c r="V424" i="7"/>
  <c r="BQ424" i="7" s="1"/>
  <c r="U424" i="7"/>
  <c r="BP424" i="7" s="1"/>
  <c r="T424" i="7"/>
  <c r="BK424" i="7" s="1"/>
  <c r="S424" i="7"/>
  <c r="BJ424" i="7" s="1"/>
  <c r="R424" i="7"/>
  <c r="BG424" i="7" s="1"/>
  <c r="Q424" i="7"/>
  <c r="BF424" i="7" s="1"/>
  <c r="P424" i="7"/>
  <c r="O424" i="7"/>
  <c r="N424" i="7"/>
  <c r="BC424" i="7" s="1"/>
  <c r="M424" i="7"/>
  <c r="BB424" i="7" s="1"/>
  <c r="L424" i="7"/>
  <c r="BA424" i="7" s="1"/>
  <c r="K424" i="7"/>
  <c r="AZ424" i="7" s="1"/>
  <c r="J424" i="7"/>
  <c r="I424" i="7"/>
  <c r="AX424" i="7" s="1"/>
  <c r="H424" i="7"/>
  <c r="G424" i="7"/>
  <c r="F424" i="7"/>
  <c r="E424" i="7"/>
  <c r="D424" i="7"/>
  <c r="C424" i="7"/>
  <c r="AU424" i="7" s="1"/>
  <c r="AO423" i="7"/>
  <c r="Y423" i="7"/>
  <c r="BN423" i="7" s="1"/>
  <c r="X423" i="7"/>
  <c r="BM423" i="7" s="1"/>
  <c r="W423" i="7"/>
  <c r="BL423" i="7" s="1"/>
  <c r="V423" i="7"/>
  <c r="BQ423" i="7" s="1"/>
  <c r="U423" i="7"/>
  <c r="BP423" i="7" s="1"/>
  <c r="T423" i="7"/>
  <c r="BK423" i="7" s="1"/>
  <c r="S423" i="7"/>
  <c r="BJ423" i="7" s="1"/>
  <c r="R423" i="7"/>
  <c r="BG423" i="7" s="1"/>
  <c r="Q423" i="7"/>
  <c r="BF423" i="7" s="1"/>
  <c r="P423" i="7"/>
  <c r="O423" i="7"/>
  <c r="N423" i="7"/>
  <c r="BC423" i="7" s="1"/>
  <c r="M423" i="7"/>
  <c r="BB423" i="7" s="1"/>
  <c r="L423" i="7"/>
  <c r="BA423" i="7" s="1"/>
  <c r="K423" i="7"/>
  <c r="AZ423" i="7" s="1"/>
  <c r="J423" i="7"/>
  <c r="I423" i="7"/>
  <c r="AX423" i="7" s="1"/>
  <c r="H423" i="7"/>
  <c r="G423" i="7"/>
  <c r="F423" i="7"/>
  <c r="E423" i="7"/>
  <c r="D423" i="7"/>
  <c r="C423" i="7"/>
  <c r="BW423" i="7" s="1"/>
  <c r="AO422" i="7"/>
  <c r="Y422" i="7"/>
  <c r="BN422" i="7" s="1"/>
  <c r="X422" i="7"/>
  <c r="BM422" i="7" s="1"/>
  <c r="W422" i="7"/>
  <c r="BL422" i="7" s="1"/>
  <c r="V422" i="7"/>
  <c r="BQ422" i="7" s="1"/>
  <c r="U422" i="7"/>
  <c r="BP422" i="7" s="1"/>
  <c r="T422" i="7"/>
  <c r="BK422" i="7" s="1"/>
  <c r="S422" i="7"/>
  <c r="BJ422" i="7" s="1"/>
  <c r="R422" i="7"/>
  <c r="BG422" i="7" s="1"/>
  <c r="Q422" i="7"/>
  <c r="BF422" i="7" s="1"/>
  <c r="P422" i="7"/>
  <c r="O422" i="7"/>
  <c r="N422" i="7"/>
  <c r="BC422" i="7" s="1"/>
  <c r="M422" i="7"/>
  <c r="BB422" i="7" s="1"/>
  <c r="L422" i="7"/>
  <c r="BA422" i="7" s="1"/>
  <c r="K422" i="7"/>
  <c r="AZ422" i="7" s="1"/>
  <c r="J422" i="7"/>
  <c r="I422" i="7"/>
  <c r="AX422" i="7" s="1"/>
  <c r="H422" i="7"/>
  <c r="G422" i="7"/>
  <c r="F422" i="7"/>
  <c r="E422" i="7"/>
  <c r="D422" i="7"/>
  <c r="C422" i="7"/>
  <c r="AT422" i="7" s="1"/>
  <c r="AO421" i="7"/>
  <c r="Y421" i="7"/>
  <c r="BN421" i="7" s="1"/>
  <c r="X421" i="7"/>
  <c r="BM421" i="7" s="1"/>
  <c r="W421" i="7"/>
  <c r="BL421" i="7" s="1"/>
  <c r="V421" i="7"/>
  <c r="BQ421" i="7" s="1"/>
  <c r="U421" i="7"/>
  <c r="BP421" i="7" s="1"/>
  <c r="T421" i="7"/>
  <c r="BK421" i="7" s="1"/>
  <c r="S421" i="7"/>
  <c r="BJ421" i="7" s="1"/>
  <c r="R421" i="7"/>
  <c r="BG421" i="7" s="1"/>
  <c r="Q421" i="7"/>
  <c r="BF421" i="7" s="1"/>
  <c r="P421" i="7"/>
  <c r="O421" i="7"/>
  <c r="N421" i="7"/>
  <c r="BC421" i="7" s="1"/>
  <c r="BE421" i="7" s="1"/>
  <c r="M421" i="7"/>
  <c r="BB421" i="7" s="1"/>
  <c r="L421" i="7"/>
  <c r="BA421" i="7" s="1"/>
  <c r="K421" i="7"/>
  <c r="AZ421" i="7" s="1"/>
  <c r="J421" i="7"/>
  <c r="I421" i="7"/>
  <c r="AX421" i="7" s="1"/>
  <c r="H421" i="7"/>
  <c r="G421" i="7"/>
  <c r="F421" i="7"/>
  <c r="E421" i="7"/>
  <c r="D421" i="7"/>
  <c r="C421" i="7"/>
  <c r="BI421" i="7"/>
  <c r="AO420" i="7"/>
  <c r="Y420" i="7"/>
  <c r="BN420" i="7" s="1"/>
  <c r="X420" i="7"/>
  <c r="BM420" i="7" s="1"/>
  <c r="W420" i="7"/>
  <c r="BL420" i="7" s="1"/>
  <c r="V420" i="7"/>
  <c r="BQ420" i="7" s="1"/>
  <c r="U420" i="7"/>
  <c r="BP420" i="7" s="1"/>
  <c r="T420" i="7"/>
  <c r="BK420" i="7" s="1"/>
  <c r="S420" i="7"/>
  <c r="BJ420" i="7" s="1"/>
  <c r="R420" i="7"/>
  <c r="BG420" i="7" s="1"/>
  <c r="Q420" i="7"/>
  <c r="BF420" i="7" s="1"/>
  <c r="P420" i="7"/>
  <c r="O420" i="7"/>
  <c r="N420" i="7"/>
  <c r="BC420" i="7" s="1"/>
  <c r="M420" i="7"/>
  <c r="BB420" i="7" s="1"/>
  <c r="L420" i="7"/>
  <c r="BA420" i="7" s="1"/>
  <c r="K420" i="7"/>
  <c r="AZ420" i="7" s="1"/>
  <c r="J420" i="7"/>
  <c r="I420" i="7"/>
  <c r="AX420" i="7" s="1"/>
  <c r="AY420" i="7" s="1"/>
  <c r="H420" i="7"/>
  <c r="G420" i="7"/>
  <c r="F420" i="7"/>
  <c r="E420" i="7"/>
  <c r="D420" i="7"/>
  <c r="C420" i="7"/>
  <c r="BW420" i="7" s="1"/>
  <c r="AO419" i="7"/>
  <c r="Y419" i="7"/>
  <c r="BN419" i="7" s="1"/>
  <c r="X419" i="7"/>
  <c r="BM419" i="7" s="1"/>
  <c r="W419" i="7"/>
  <c r="BL419" i="7" s="1"/>
  <c r="V419" i="7"/>
  <c r="BQ419" i="7" s="1"/>
  <c r="U419" i="7"/>
  <c r="BP419" i="7" s="1"/>
  <c r="T419" i="7"/>
  <c r="BK419" i="7" s="1"/>
  <c r="S419" i="7"/>
  <c r="BJ419" i="7" s="1"/>
  <c r="R419" i="7"/>
  <c r="BG419" i="7" s="1"/>
  <c r="Q419" i="7"/>
  <c r="BF419" i="7" s="1"/>
  <c r="P419" i="7"/>
  <c r="O419" i="7"/>
  <c r="N419" i="7"/>
  <c r="BC419" i="7" s="1"/>
  <c r="M419" i="7"/>
  <c r="BB419" i="7" s="1"/>
  <c r="L419" i="7"/>
  <c r="BA419" i="7" s="1"/>
  <c r="K419" i="7"/>
  <c r="AZ419" i="7" s="1"/>
  <c r="J419" i="7"/>
  <c r="I419" i="7"/>
  <c r="AX419" i="7" s="1"/>
  <c r="H419" i="7"/>
  <c r="G419" i="7"/>
  <c r="F419" i="7"/>
  <c r="E419" i="7"/>
  <c r="D419" i="7"/>
  <c r="C419" i="7"/>
  <c r="AT419" i="7" s="1"/>
  <c r="BI419" i="7"/>
  <c r="AO418" i="7"/>
  <c r="Y418" i="7"/>
  <c r="BN418" i="7" s="1"/>
  <c r="X418" i="7"/>
  <c r="BM418" i="7" s="1"/>
  <c r="W418" i="7"/>
  <c r="BL418" i="7" s="1"/>
  <c r="V418" i="7"/>
  <c r="BQ418" i="7" s="1"/>
  <c r="U418" i="7"/>
  <c r="BP418" i="7" s="1"/>
  <c r="T418" i="7"/>
  <c r="BK418" i="7" s="1"/>
  <c r="S418" i="7"/>
  <c r="R418" i="7"/>
  <c r="BG418" i="7" s="1"/>
  <c r="Q418" i="7"/>
  <c r="BF418" i="7" s="1"/>
  <c r="P418" i="7"/>
  <c r="O418" i="7"/>
  <c r="N418" i="7"/>
  <c r="BC418" i="7" s="1"/>
  <c r="BE418" i="7" s="1"/>
  <c r="M418" i="7"/>
  <c r="BB418" i="7" s="1"/>
  <c r="L418" i="7"/>
  <c r="BA418" i="7" s="1"/>
  <c r="K418" i="7"/>
  <c r="AZ418" i="7" s="1"/>
  <c r="J418" i="7"/>
  <c r="I418" i="7"/>
  <c r="AX418" i="7" s="1"/>
  <c r="H418" i="7"/>
  <c r="G418" i="7"/>
  <c r="F418" i="7"/>
  <c r="E418" i="7"/>
  <c r="D418" i="7"/>
  <c r="C418" i="7"/>
  <c r="AU418" i="7" s="1"/>
  <c r="AO417" i="7"/>
  <c r="Y417" i="7"/>
  <c r="BN417" i="7" s="1"/>
  <c r="X417" i="7"/>
  <c r="BM417" i="7" s="1"/>
  <c r="W417" i="7"/>
  <c r="BL417" i="7" s="1"/>
  <c r="V417" i="7"/>
  <c r="BQ417" i="7" s="1"/>
  <c r="U417" i="7"/>
  <c r="BP417" i="7" s="1"/>
  <c r="T417" i="7"/>
  <c r="BK417" i="7" s="1"/>
  <c r="S417" i="7"/>
  <c r="R417" i="7"/>
  <c r="BG417" i="7" s="1"/>
  <c r="Q417" i="7"/>
  <c r="BF417" i="7" s="1"/>
  <c r="P417" i="7"/>
  <c r="O417" i="7"/>
  <c r="N417" i="7"/>
  <c r="BC417" i="7" s="1"/>
  <c r="M417" i="7"/>
  <c r="BB417" i="7" s="1"/>
  <c r="L417" i="7"/>
  <c r="BA417" i="7" s="1"/>
  <c r="K417" i="7"/>
  <c r="AZ417" i="7" s="1"/>
  <c r="J417" i="7"/>
  <c r="I417" i="7"/>
  <c r="AX417" i="7" s="1"/>
  <c r="H417" i="7"/>
  <c r="G417" i="7"/>
  <c r="F417" i="7"/>
  <c r="E417" i="7"/>
  <c r="D417" i="7"/>
  <c r="C417" i="7"/>
  <c r="AT417" i="7" s="1"/>
  <c r="AO416" i="7"/>
  <c r="Y416" i="7"/>
  <c r="BN416" i="7" s="1"/>
  <c r="X416" i="7"/>
  <c r="BM416" i="7" s="1"/>
  <c r="W416" i="7"/>
  <c r="BL416" i="7" s="1"/>
  <c r="V416" i="7"/>
  <c r="BQ416" i="7" s="1"/>
  <c r="U416" i="7"/>
  <c r="BP416" i="7" s="1"/>
  <c r="T416" i="7"/>
  <c r="BK416" i="7" s="1"/>
  <c r="S416" i="7"/>
  <c r="BJ416" i="7" s="1"/>
  <c r="R416" i="7"/>
  <c r="BG416" i="7" s="1"/>
  <c r="Q416" i="7"/>
  <c r="BF416" i="7" s="1"/>
  <c r="P416" i="7"/>
  <c r="O416" i="7"/>
  <c r="N416" i="7"/>
  <c r="BC416" i="7" s="1"/>
  <c r="M416" i="7"/>
  <c r="BB416" i="7" s="1"/>
  <c r="L416" i="7"/>
  <c r="BA416" i="7" s="1"/>
  <c r="K416" i="7"/>
  <c r="AZ416" i="7" s="1"/>
  <c r="J416" i="7"/>
  <c r="I416" i="7"/>
  <c r="AX416" i="7" s="1"/>
  <c r="H416" i="7"/>
  <c r="G416" i="7"/>
  <c r="F416" i="7"/>
  <c r="E416" i="7"/>
  <c r="D416" i="7"/>
  <c r="C416" i="7"/>
  <c r="AO415" i="7"/>
  <c r="Y415" i="7"/>
  <c r="BN415" i="7" s="1"/>
  <c r="X415" i="7"/>
  <c r="BM415" i="7" s="1"/>
  <c r="W415" i="7"/>
  <c r="BL415" i="7" s="1"/>
  <c r="V415" i="7"/>
  <c r="BQ415" i="7" s="1"/>
  <c r="U415" i="7"/>
  <c r="BP415" i="7" s="1"/>
  <c r="T415" i="7"/>
  <c r="BK415" i="7" s="1"/>
  <c r="S415" i="7"/>
  <c r="BJ415" i="7" s="1"/>
  <c r="R415" i="7"/>
  <c r="BG415" i="7" s="1"/>
  <c r="Q415" i="7"/>
  <c r="BF415" i="7" s="1"/>
  <c r="P415" i="7"/>
  <c r="O415" i="7"/>
  <c r="N415" i="7"/>
  <c r="BC415" i="7" s="1"/>
  <c r="M415" i="7"/>
  <c r="BB415" i="7" s="1"/>
  <c r="L415" i="7"/>
  <c r="BA415" i="7" s="1"/>
  <c r="K415" i="7"/>
  <c r="AZ415" i="7" s="1"/>
  <c r="J415" i="7"/>
  <c r="I415" i="7"/>
  <c r="AX415" i="7" s="1"/>
  <c r="H415" i="7"/>
  <c r="G415" i="7"/>
  <c r="F415" i="7"/>
  <c r="E415" i="7"/>
  <c r="D415" i="7"/>
  <c r="C415" i="7"/>
  <c r="BW415" i="7" s="1"/>
  <c r="AO414" i="7"/>
  <c r="Y414" i="7"/>
  <c r="BN414" i="7" s="1"/>
  <c r="X414" i="7"/>
  <c r="BM414" i="7" s="1"/>
  <c r="W414" i="7"/>
  <c r="BL414" i="7" s="1"/>
  <c r="V414" i="7"/>
  <c r="BQ414" i="7" s="1"/>
  <c r="U414" i="7"/>
  <c r="BP414" i="7" s="1"/>
  <c r="T414" i="7"/>
  <c r="BK414" i="7" s="1"/>
  <c r="S414" i="7"/>
  <c r="BJ414" i="7" s="1"/>
  <c r="R414" i="7"/>
  <c r="BG414" i="7" s="1"/>
  <c r="Q414" i="7"/>
  <c r="BF414" i="7" s="1"/>
  <c r="P414" i="7"/>
  <c r="O414" i="7"/>
  <c r="N414" i="7"/>
  <c r="BC414" i="7" s="1"/>
  <c r="BE414" i="7" s="1"/>
  <c r="M414" i="7"/>
  <c r="BB414" i="7" s="1"/>
  <c r="L414" i="7"/>
  <c r="BA414" i="7" s="1"/>
  <c r="K414" i="7"/>
  <c r="AZ414" i="7" s="1"/>
  <c r="J414" i="7"/>
  <c r="I414" i="7"/>
  <c r="AX414" i="7" s="1"/>
  <c r="H414" i="7"/>
  <c r="G414" i="7"/>
  <c r="F414" i="7"/>
  <c r="E414" i="7"/>
  <c r="D414" i="7"/>
  <c r="C414" i="7"/>
  <c r="AT414" i="7" s="1"/>
  <c r="AW414" i="7"/>
  <c r="BQ413" i="7"/>
  <c r="AO413" i="7"/>
  <c r="Y413" i="7"/>
  <c r="BN413" i="7" s="1"/>
  <c r="X413" i="7"/>
  <c r="BM413" i="7" s="1"/>
  <c r="W413" i="7"/>
  <c r="BL413" i="7" s="1"/>
  <c r="V413" i="7"/>
  <c r="U413" i="7"/>
  <c r="BP413" i="7" s="1"/>
  <c r="T413" i="7"/>
  <c r="BK413" i="7" s="1"/>
  <c r="S413" i="7"/>
  <c r="BJ413" i="7" s="1"/>
  <c r="R413" i="7"/>
  <c r="BG413" i="7" s="1"/>
  <c r="Q413" i="7"/>
  <c r="BF413" i="7" s="1"/>
  <c r="P413" i="7"/>
  <c r="O413" i="7"/>
  <c r="N413" i="7"/>
  <c r="BC413" i="7" s="1"/>
  <c r="M413" i="7"/>
  <c r="BB413" i="7" s="1"/>
  <c r="L413" i="7"/>
  <c r="BA413" i="7" s="1"/>
  <c r="K413" i="7"/>
  <c r="AZ413" i="7" s="1"/>
  <c r="J413" i="7"/>
  <c r="I413" i="7"/>
  <c r="AX413" i="7" s="1"/>
  <c r="H413" i="7"/>
  <c r="G413" i="7"/>
  <c r="F413" i="7"/>
  <c r="E413" i="7"/>
  <c r="D413" i="7"/>
  <c r="C413" i="7"/>
  <c r="BW413" i="7" s="1"/>
  <c r="AO412" i="7"/>
  <c r="Y412" i="7"/>
  <c r="BN412" i="7" s="1"/>
  <c r="X412" i="7"/>
  <c r="BM412" i="7" s="1"/>
  <c r="W412" i="7"/>
  <c r="BL412" i="7" s="1"/>
  <c r="V412" i="7"/>
  <c r="BQ412" i="7" s="1"/>
  <c r="U412" i="7"/>
  <c r="BP412" i="7" s="1"/>
  <c r="T412" i="7"/>
  <c r="BK412" i="7" s="1"/>
  <c r="S412" i="7"/>
  <c r="BJ412" i="7" s="1"/>
  <c r="R412" i="7"/>
  <c r="BG412" i="7" s="1"/>
  <c r="Q412" i="7"/>
  <c r="BF412" i="7" s="1"/>
  <c r="P412" i="7"/>
  <c r="O412" i="7"/>
  <c r="N412" i="7"/>
  <c r="BC412" i="7" s="1"/>
  <c r="BE412" i="7" s="1"/>
  <c r="M412" i="7"/>
  <c r="BB412" i="7" s="1"/>
  <c r="L412" i="7"/>
  <c r="BA412" i="7" s="1"/>
  <c r="K412" i="7"/>
  <c r="AZ412" i="7" s="1"/>
  <c r="J412" i="7"/>
  <c r="I412" i="7"/>
  <c r="AX412" i="7" s="1"/>
  <c r="H412" i="7"/>
  <c r="G412" i="7"/>
  <c r="F412" i="7"/>
  <c r="E412" i="7"/>
  <c r="D412" i="7"/>
  <c r="C412" i="7"/>
  <c r="BW412" i="7" s="1"/>
  <c r="AO411" i="7"/>
  <c r="Y411" i="7"/>
  <c r="BN411" i="7" s="1"/>
  <c r="X411" i="7"/>
  <c r="BM411" i="7" s="1"/>
  <c r="W411" i="7"/>
  <c r="BL411" i="7" s="1"/>
  <c r="V411" i="7"/>
  <c r="BQ411" i="7" s="1"/>
  <c r="U411" i="7"/>
  <c r="BP411" i="7" s="1"/>
  <c r="T411" i="7"/>
  <c r="BK411" i="7" s="1"/>
  <c r="S411" i="7"/>
  <c r="R411" i="7"/>
  <c r="BG411" i="7" s="1"/>
  <c r="Q411" i="7"/>
  <c r="BF411" i="7" s="1"/>
  <c r="P411" i="7"/>
  <c r="O411" i="7"/>
  <c r="N411" i="7"/>
  <c r="BC411" i="7" s="1"/>
  <c r="M411" i="7"/>
  <c r="BB411" i="7" s="1"/>
  <c r="L411" i="7"/>
  <c r="BA411" i="7" s="1"/>
  <c r="K411" i="7"/>
  <c r="AZ411" i="7" s="1"/>
  <c r="J411" i="7"/>
  <c r="I411" i="7"/>
  <c r="AX411" i="7" s="1"/>
  <c r="H411" i="7"/>
  <c r="G411" i="7"/>
  <c r="F411" i="7"/>
  <c r="E411" i="7"/>
  <c r="D411" i="7"/>
  <c r="C411" i="7"/>
  <c r="BW411" i="7" s="1"/>
  <c r="BI411" i="7"/>
  <c r="AO410" i="7"/>
  <c r="Y410" i="7"/>
  <c r="BN410" i="7" s="1"/>
  <c r="X410" i="7"/>
  <c r="BM410" i="7" s="1"/>
  <c r="W410" i="7"/>
  <c r="BL410" i="7" s="1"/>
  <c r="V410" i="7"/>
  <c r="BQ410" i="7" s="1"/>
  <c r="U410" i="7"/>
  <c r="BP410" i="7" s="1"/>
  <c r="T410" i="7"/>
  <c r="BK410" i="7" s="1"/>
  <c r="S410" i="7"/>
  <c r="BJ410" i="7" s="1"/>
  <c r="R410" i="7"/>
  <c r="BG410" i="7" s="1"/>
  <c r="Q410" i="7"/>
  <c r="BF410" i="7" s="1"/>
  <c r="P410" i="7"/>
  <c r="O410" i="7"/>
  <c r="N410" i="7"/>
  <c r="BC410" i="7" s="1"/>
  <c r="BE410" i="7" s="1"/>
  <c r="M410" i="7"/>
  <c r="BB410" i="7" s="1"/>
  <c r="L410" i="7"/>
  <c r="BA410" i="7" s="1"/>
  <c r="K410" i="7"/>
  <c r="AZ410" i="7" s="1"/>
  <c r="J410" i="7"/>
  <c r="I410" i="7"/>
  <c r="AX410" i="7" s="1"/>
  <c r="H410" i="7"/>
  <c r="G410" i="7"/>
  <c r="F410" i="7"/>
  <c r="E410" i="7"/>
  <c r="D410" i="7"/>
  <c r="C410" i="7"/>
  <c r="BW410" i="7" s="1"/>
  <c r="BI410" i="7"/>
  <c r="AO409" i="7"/>
  <c r="Y409" i="7"/>
  <c r="BN409" i="7" s="1"/>
  <c r="X409" i="7"/>
  <c r="BM409" i="7" s="1"/>
  <c r="W409" i="7"/>
  <c r="BL409" i="7" s="1"/>
  <c r="V409" i="7"/>
  <c r="BQ409" i="7" s="1"/>
  <c r="U409" i="7"/>
  <c r="BP409" i="7" s="1"/>
  <c r="T409" i="7"/>
  <c r="BK409" i="7" s="1"/>
  <c r="S409" i="7"/>
  <c r="R409" i="7"/>
  <c r="BG409" i="7" s="1"/>
  <c r="Q409" i="7"/>
  <c r="BF409" i="7" s="1"/>
  <c r="P409" i="7"/>
  <c r="O409" i="7"/>
  <c r="N409" i="7"/>
  <c r="BC409" i="7" s="1"/>
  <c r="M409" i="7"/>
  <c r="BB409" i="7" s="1"/>
  <c r="L409" i="7"/>
  <c r="BA409" i="7" s="1"/>
  <c r="K409" i="7"/>
  <c r="AZ409" i="7" s="1"/>
  <c r="J409" i="7"/>
  <c r="I409" i="7"/>
  <c r="AX409" i="7" s="1"/>
  <c r="AY409" i="7" s="1"/>
  <c r="H409" i="7"/>
  <c r="G409" i="7"/>
  <c r="F409" i="7"/>
  <c r="E409" i="7"/>
  <c r="D409" i="7"/>
  <c r="C409" i="7"/>
  <c r="AO408" i="7"/>
  <c r="Y408" i="7"/>
  <c r="BN408" i="7" s="1"/>
  <c r="X408" i="7"/>
  <c r="BM408" i="7" s="1"/>
  <c r="W408" i="7"/>
  <c r="BL408" i="7" s="1"/>
  <c r="V408" i="7"/>
  <c r="BQ408" i="7" s="1"/>
  <c r="U408" i="7"/>
  <c r="BP408" i="7" s="1"/>
  <c r="T408" i="7"/>
  <c r="BK408" i="7" s="1"/>
  <c r="S408" i="7"/>
  <c r="R408" i="7"/>
  <c r="BG408" i="7" s="1"/>
  <c r="Q408" i="7"/>
  <c r="BF408" i="7" s="1"/>
  <c r="P408" i="7"/>
  <c r="O408" i="7"/>
  <c r="N408" i="7"/>
  <c r="BC408" i="7" s="1"/>
  <c r="M408" i="7"/>
  <c r="BB408" i="7" s="1"/>
  <c r="L408" i="7"/>
  <c r="BA408" i="7" s="1"/>
  <c r="K408" i="7"/>
  <c r="AZ408" i="7" s="1"/>
  <c r="J408" i="7"/>
  <c r="I408" i="7"/>
  <c r="AX408" i="7" s="1"/>
  <c r="AY408" i="7" s="1"/>
  <c r="H408" i="7"/>
  <c r="G408" i="7"/>
  <c r="F408" i="7"/>
  <c r="E408" i="7"/>
  <c r="D408" i="7"/>
  <c r="C408" i="7"/>
  <c r="BW408" i="7" s="1"/>
  <c r="AW408" i="7"/>
  <c r="AO407" i="7"/>
  <c r="Y407" i="7"/>
  <c r="BN407" i="7" s="1"/>
  <c r="X407" i="7"/>
  <c r="BM407" i="7" s="1"/>
  <c r="W407" i="7"/>
  <c r="BL407" i="7" s="1"/>
  <c r="V407" i="7"/>
  <c r="BQ407" i="7" s="1"/>
  <c r="U407" i="7"/>
  <c r="BP407" i="7" s="1"/>
  <c r="T407" i="7"/>
  <c r="BK407" i="7" s="1"/>
  <c r="S407" i="7"/>
  <c r="R407" i="7"/>
  <c r="BG407" i="7" s="1"/>
  <c r="Q407" i="7"/>
  <c r="BF407" i="7" s="1"/>
  <c r="P407" i="7"/>
  <c r="O407" i="7"/>
  <c r="N407" i="7"/>
  <c r="BC407" i="7" s="1"/>
  <c r="BE407" i="7" s="1"/>
  <c r="M407" i="7"/>
  <c r="BB407" i="7" s="1"/>
  <c r="L407" i="7"/>
  <c r="BA407" i="7" s="1"/>
  <c r="K407" i="7"/>
  <c r="AZ407" i="7" s="1"/>
  <c r="J407" i="7"/>
  <c r="I407" i="7"/>
  <c r="AX407" i="7" s="1"/>
  <c r="H407" i="7"/>
  <c r="G407" i="7"/>
  <c r="F407" i="7"/>
  <c r="E407" i="7"/>
  <c r="D407" i="7"/>
  <c r="C407" i="7"/>
  <c r="BI407" i="7"/>
  <c r="AO406" i="7"/>
  <c r="Y406" i="7"/>
  <c r="BN406" i="7" s="1"/>
  <c r="X406" i="7"/>
  <c r="BM406" i="7" s="1"/>
  <c r="W406" i="7"/>
  <c r="BL406" i="7" s="1"/>
  <c r="V406" i="7"/>
  <c r="BQ406" i="7" s="1"/>
  <c r="U406" i="7"/>
  <c r="BP406" i="7" s="1"/>
  <c r="T406" i="7"/>
  <c r="BK406" i="7" s="1"/>
  <c r="S406" i="7"/>
  <c r="BJ406" i="7" s="1"/>
  <c r="R406" i="7"/>
  <c r="BG406" i="7" s="1"/>
  <c r="Q406" i="7"/>
  <c r="BF406" i="7" s="1"/>
  <c r="P406" i="7"/>
  <c r="O406" i="7"/>
  <c r="N406" i="7"/>
  <c r="BC406" i="7" s="1"/>
  <c r="M406" i="7"/>
  <c r="BB406" i="7" s="1"/>
  <c r="L406" i="7"/>
  <c r="BA406" i="7" s="1"/>
  <c r="K406" i="7"/>
  <c r="AZ406" i="7" s="1"/>
  <c r="J406" i="7"/>
  <c r="I406" i="7"/>
  <c r="AX406" i="7" s="1"/>
  <c r="AY406" i="7" s="1"/>
  <c r="H406" i="7"/>
  <c r="G406" i="7"/>
  <c r="F406" i="7"/>
  <c r="E406" i="7"/>
  <c r="D406" i="7"/>
  <c r="C406" i="7"/>
  <c r="AO405" i="7"/>
  <c r="Y405" i="7"/>
  <c r="BN405" i="7" s="1"/>
  <c r="X405" i="7"/>
  <c r="BM405" i="7" s="1"/>
  <c r="W405" i="7"/>
  <c r="BL405" i="7" s="1"/>
  <c r="V405" i="7"/>
  <c r="BQ405" i="7" s="1"/>
  <c r="U405" i="7"/>
  <c r="BP405" i="7" s="1"/>
  <c r="T405" i="7"/>
  <c r="BK405" i="7" s="1"/>
  <c r="S405" i="7"/>
  <c r="BJ405" i="7" s="1"/>
  <c r="R405" i="7"/>
  <c r="BG405" i="7" s="1"/>
  <c r="Q405" i="7"/>
  <c r="BF405" i="7" s="1"/>
  <c r="P405" i="7"/>
  <c r="O405" i="7"/>
  <c r="N405" i="7"/>
  <c r="BC405" i="7" s="1"/>
  <c r="M405" i="7"/>
  <c r="BB405" i="7" s="1"/>
  <c r="L405" i="7"/>
  <c r="BA405" i="7" s="1"/>
  <c r="K405" i="7"/>
  <c r="AZ405" i="7" s="1"/>
  <c r="J405" i="7"/>
  <c r="I405" i="7"/>
  <c r="AX405" i="7" s="1"/>
  <c r="H405" i="7"/>
  <c r="G405" i="7"/>
  <c r="F405" i="7"/>
  <c r="E405" i="7"/>
  <c r="D405" i="7"/>
  <c r="C405" i="7"/>
  <c r="BW405" i="7" s="1"/>
  <c r="AW405" i="7"/>
  <c r="AO404" i="7"/>
  <c r="Y404" i="7"/>
  <c r="BN404" i="7" s="1"/>
  <c r="X404" i="7"/>
  <c r="BM404" i="7" s="1"/>
  <c r="W404" i="7"/>
  <c r="BL404" i="7" s="1"/>
  <c r="V404" i="7"/>
  <c r="BQ404" i="7" s="1"/>
  <c r="U404" i="7"/>
  <c r="BP404" i="7" s="1"/>
  <c r="T404" i="7"/>
  <c r="BK404" i="7" s="1"/>
  <c r="S404" i="7"/>
  <c r="R404" i="7"/>
  <c r="BG404" i="7" s="1"/>
  <c r="Q404" i="7"/>
  <c r="BF404" i="7" s="1"/>
  <c r="P404" i="7"/>
  <c r="O404" i="7"/>
  <c r="N404" i="7"/>
  <c r="BC404" i="7" s="1"/>
  <c r="BE404" i="7" s="1"/>
  <c r="M404" i="7"/>
  <c r="BB404" i="7" s="1"/>
  <c r="L404" i="7"/>
  <c r="BA404" i="7" s="1"/>
  <c r="K404" i="7"/>
  <c r="AZ404" i="7" s="1"/>
  <c r="J404" i="7"/>
  <c r="I404" i="7"/>
  <c r="AX404" i="7" s="1"/>
  <c r="H404" i="7"/>
  <c r="G404" i="7"/>
  <c r="F404" i="7"/>
  <c r="E404" i="7"/>
  <c r="D404" i="7"/>
  <c r="C404" i="7"/>
  <c r="BI404" i="7"/>
  <c r="AO403" i="7"/>
  <c r="Y403" i="7"/>
  <c r="BN403" i="7" s="1"/>
  <c r="X403" i="7"/>
  <c r="BM403" i="7" s="1"/>
  <c r="W403" i="7"/>
  <c r="BL403" i="7" s="1"/>
  <c r="V403" i="7"/>
  <c r="BQ403" i="7" s="1"/>
  <c r="U403" i="7"/>
  <c r="BP403" i="7" s="1"/>
  <c r="T403" i="7"/>
  <c r="BK403" i="7" s="1"/>
  <c r="S403" i="7"/>
  <c r="BJ403" i="7" s="1"/>
  <c r="R403" i="7"/>
  <c r="BG403" i="7" s="1"/>
  <c r="Q403" i="7"/>
  <c r="BF403" i="7" s="1"/>
  <c r="P403" i="7"/>
  <c r="O403" i="7"/>
  <c r="N403" i="7"/>
  <c r="BC403" i="7" s="1"/>
  <c r="M403" i="7"/>
  <c r="BB403" i="7" s="1"/>
  <c r="L403" i="7"/>
  <c r="BA403" i="7" s="1"/>
  <c r="K403" i="7"/>
  <c r="AZ403" i="7" s="1"/>
  <c r="J403" i="7"/>
  <c r="I403" i="7"/>
  <c r="AX403" i="7" s="1"/>
  <c r="AY403" i="7" s="1"/>
  <c r="H403" i="7"/>
  <c r="G403" i="7"/>
  <c r="F403" i="7"/>
  <c r="E403" i="7"/>
  <c r="D403" i="7"/>
  <c r="C403" i="7"/>
  <c r="AW403" i="7"/>
  <c r="AO402" i="7"/>
  <c r="Y402" i="7"/>
  <c r="BN402" i="7" s="1"/>
  <c r="X402" i="7"/>
  <c r="BM402" i="7" s="1"/>
  <c r="W402" i="7"/>
  <c r="BL402" i="7" s="1"/>
  <c r="V402" i="7"/>
  <c r="BQ402" i="7" s="1"/>
  <c r="U402" i="7"/>
  <c r="BP402" i="7" s="1"/>
  <c r="T402" i="7"/>
  <c r="BK402" i="7" s="1"/>
  <c r="S402" i="7"/>
  <c r="BJ402" i="7" s="1"/>
  <c r="R402" i="7"/>
  <c r="BG402" i="7" s="1"/>
  <c r="Q402" i="7"/>
  <c r="BF402" i="7" s="1"/>
  <c r="P402" i="7"/>
  <c r="O402" i="7"/>
  <c r="N402" i="7"/>
  <c r="BC402" i="7" s="1"/>
  <c r="BE402" i="7" s="1"/>
  <c r="M402" i="7"/>
  <c r="BB402" i="7" s="1"/>
  <c r="L402" i="7"/>
  <c r="BA402" i="7" s="1"/>
  <c r="K402" i="7"/>
  <c r="AZ402" i="7" s="1"/>
  <c r="J402" i="7"/>
  <c r="I402" i="7"/>
  <c r="AX402" i="7" s="1"/>
  <c r="AY402" i="7" s="1"/>
  <c r="H402" i="7"/>
  <c r="G402" i="7"/>
  <c r="F402" i="7"/>
  <c r="E402" i="7"/>
  <c r="D402" i="7"/>
  <c r="C402" i="7"/>
  <c r="BW402" i="7" s="1"/>
  <c r="BI402" i="7"/>
  <c r="AO401" i="7"/>
  <c r="Y401" i="7"/>
  <c r="BN401" i="7" s="1"/>
  <c r="X401" i="7"/>
  <c r="BM401" i="7" s="1"/>
  <c r="W401" i="7"/>
  <c r="BL401" i="7" s="1"/>
  <c r="V401" i="7"/>
  <c r="BQ401" i="7" s="1"/>
  <c r="U401" i="7"/>
  <c r="BP401" i="7" s="1"/>
  <c r="T401" i="7"/>
  <c r="BK401" i="7" s="1"/>
  <c r="S401" i="7"/>
  <c r="BJ401" i="7" s="1"/>
  <c r="R401" i="7"/>
  <c r="BG401" i="7" s="1"/>
  <c r="Q401" i="7"/>
  <c r="BF401" i="7" s="1"/>
  <c r="P401" i="7"/>
  <c r="O401" i="7"/>
  <c r="N401" i="7"/>
  <c r="BC401" i="7" s="1"/>
  <c r="M401" i="7"/>
  <c r="BB401" i="7" s="1"/>
  <c r="L401" i="7"/>
  <c r="BA401" i="7" s="1"/>
  <c r="K401" i="7"/>
  <c r="AZ401" i="7" s="1"/>
  <c r="J401" i="7"/>
  <c r="I401" i="7"/>
  <c r="AX401" i="7" s="1"/>
  <c r="H401" i="7"/>
  <c r="G401" i="7"/>
  <c r="F401" i="7"/>
  <c r="E401" i="7"/>
  <c r="D401" i="7"/>
  <c r="C401" i="7"/>
  <c r="AT401" i="7" s="1"/>
  <c r="AO400" i="7"/>
  <c r="Y400" i="7"/>
  <c r="BN400" i="7" s="1"/>
  <c r="X400" i="7"/>
  <c r="BM400" i="7" s="1"/>
  <c r="W400" i="7"/>
  <c r="BL400" i="7" s="1"/>
  <c r="V400" i="7"/>
  <c r="BQ400" i="7" s="1"/>
  <c r="U400" i="7"/>
  <c r="BP400" i="7" s="1"/>
  <c r="T400" i="7"/>
  <c r="BK400" i="7" s="1"/>
  <c r="S400" i="7"/>
  <c r="R400" i="7"/>
  <c r="BG400" i="7" s="1"/>
  <c r="Q400" i="7"/>
  <c r="BF400" i="7" s="1"/>
  <c r="P400" i="7"/>
  <c r="O400" i="7"/>
  <c r="N400" i="7"/>
  <c r="BC400" i="7" s="1"/>
  <c r="M400" i="7"/>
  <c r="BB400" i="7" s="1"/>
  <c r="L400" i="7"/>
  <c r="BA400" i="7" s="1"/>
  <c r="K400" i="7"/>
  <c r="AZ400" i="7" s="1"/>
  <c r="J400" i="7"/>
  <c r="I400" i="7"/>
  <c r="AX400" i="7" s="1"/>
  <c r="H400" i="7"/>
  <c r="G400" i="7"/>
  <c r="F400" i="7"/>
  <c r="E400" i="7"/>
  <c r="D400" i="7"/>
  <c r="C400" i="7"/>
  <c r="AT400" i="7" s="1"/>
  <c r="AW400" i="7"/>
  <c r="AO399" i="7"/>
  <c r="Y399" i="7"/>
  <c r="BN399" i="7" s="1"/>
  <c r="X399" i="7"/>
  <c r="BM399" i="7" s="1"/>
  <c r="W399" i="7"/>
  <c r="BL399" i="7" s="1"/>
  <c r="V399" i="7"/>
  <c r="BQ399" i="7" s="1"/>
  <c r="U399" i="7"/>
  <c r="BP399" i="7" s="1"/>
  <c r="T399" i="7"/>
  <c r="BK399" i="7" s="1"/>
  <c r="S399" i="7"/>
  <c r="BJ399" i="7" s="1"/>
  <c r="R399" i="7"/>
  <c r="BG399" i="7" s="1"/>
  <c r="Q399" i="7"/>
  <c r="BF399" i="7" s="1"/>
  <c r="P399" i="7"/>
  <c r="O399" i="7"/>
  <c r="N399" i="7"/>
  <c r="BC399" i="7" s="1"/>
  <c r="BE399" i="7" s="1"/>
  <c r="M399" i="7"/>
  <c r="BB399" i="7" s="1"/>
  <c r="L399" i="7"/>
  <c r="BA399" i="7" s="1"/>
  <c r="K399" i="7"/>
  <c r="AZ399" i="7" s="1"/>
  <c r="J399" i="7"/>
  <c r="I399" i="7"/>
  <c r="AX399" i="7" s="1"/>
  <c r="H399" i="7"/>
  <c r="G399" i="7"/>
  <c r="F399" i="7"/>
  <c r="E399" i="7"/>
  <c r="D399" i="7"/>
  <c r="C399" i="7"/>
  <c r="AT399" i="7" s="1"/>
  <c r="BI399" i="7"/>
  <c r="BP398" i="7"/>
  <c r="AO398" i="7"/>
  <c r="Y398" i="7"/>
  <c r="BN398" i="7" s="1"/>
  <c r="X398" i="7"/>
  <c r="BM398" i="7" s="1"/>
  <c r="W398" i="7"/>
  <c r="BL398" i="7" s="1"/>
  <c r="V398" i="7"/>
  <c r="BQ398" i="7" s="1"/>
  <c r="U398" i="7"/>
  <c r="T398" i="7"/>
  <c r="BK398" i="7" s="1"/>
  <c r="S398" i="7"/>
  <c r="BJ398" i="7" s="1"/>
  <c r="R398" i="7"/>
  <c r="BG398" i="7" s="1"/>
  <c r="Q398" i="7"/>
  <c r="BF398" i="7" s="1"/>
  <c r="P398" i="7"/>
  <c r="O398" i="7"/>
  <c r="N398" i="7"/>
  <c r="BC398" i="7" s="1"/>
  <c r="M398" i="7"/>
  <c r="BB398" i="7" s="1"/>
  <c r="L398" i="7"/>
  <c r="BA398" i="7" s="1"/>
  <c r="K398" i="7"/>
  <c r="AZ398" i="7" s="1"/>
  <c r="J398" i="7"/>
  <c r="I398" i="7"/>
  <c r="AX398" i="7" s="1"/>
  <c r="H398" i="7"/>
  <c r="G398" i="7"/>
  <c r="F398" i="7"/>
  <c r="E398" i="7"/>
  <c r="D398" i="7"/>
  <c r="C398" i="7"/>
  <c r="AO397" i="7"/>
  <c r="Y397" i="7"/>
  <c r="BN397" i="7" s="1"/>
  <c r="X397" i="7"/>
  <c r="BM397" i="7" s="1"/>
  <c r="W397" i="7"/>
  <c r="BL397" i="7" s="1"/>
  <c r="V397" i="7"/>
  <c r="BQ397" i="7" s="1"/>
  <c r="U397" i="7"/>
  <c r="BP397" i="7" s="1"/>
  <c r="T397" i="7"/>
  <c r="BK397" i="7" s="1"/>
  <c r="S397" i="7"/>
  <c r="BJ397" i="7" s="1"/>
  <c r="R397" i="7"/>
  <c r="BG397" i="7" s="1"/>
  <c r="Q397" i="7"/>
  <c r="BF397" i="7" s="1"/>
  <c r="P397" i="7"/>
  <c r="O397" i="7"/>
  <c r="N397" i="7"/>
  <c r="BC397" i="7" s="1"/>
  <c r="M397" i="7"/>
  <c r="BB397" i="7" s="1"/>
  <c r="L397" i="7"/>
  <c r="BA397" i="7" s="1"/>
  <c r="K397" i="7"/>
  <c r="AZ397" i="7" s="1"/>
  <c r="J397" i="7"/>
  <c r="I397" i="7"/>
  <c r="AX397" i="7" s="1"/>
  <c r="AY397" i="7" s="1"/>
  <c r="H397" i="7"/>
  <c r="G397" i="7"/>
  <c r="F397" i="7"/>
  <c r="E397" i="7"/>
  <c r="D397" i="7"/>
  <c r="C397" i="7"/>
  <c r="BW397" i="7" s="1"/>
  <c r="AW397" i="7"/>
  <c r="AO396" i="7"/>
  <c r="Y396" i="7"/>
  <c r="BN396" i="7" s="1"/>
  <c r="X396" i="7"/>
  <c r="BM396" i="7" s="1"/>
  <c r="W396" i="7"/>
  <c r="BL396" i="7" s="1"/>
  <c r="V396" i="7"/>
  <c r="BQ396" i="7" s="1"/>
  <c r="U396" i="7"/>
  <c r="BP396" i="7" s="1"/>
  <c r="T396" i="7"/>
  <c r="BK396" i="7" s="1"/>
  <c r="S396" i="7"/>
  <c r="R396" i="7"/>
  <c r="BG396" i="7" s="1"/>
  <c r="Q396" i="7"/>
  <c r="BF396" i="7" s="1"/>
  <c r="P396" i="7"/>
  <c r="O396" i="7"/>
  <c r="N396" i="7"/>
  <c r="BC396" i="7" s="1"/>
  <c r="M396" i="7"/>
  <c r="BB396" i="7" s="1"/>
  <c r="L396" i="7"/>
  <c r="BA396" i="7" s="1"/>
  <c r="K396" i="7"/>
  <c r="AZ396" i="7" s="1"/>
  <c r="J396" i="7"/>
  <c r="I396" i="7"/>
  <c r="AX396" i="7" s="1"/>
  <c r="H396" i="7"/>
  <c r="G396" i="7"/>
  <c r="F396" i="7"/>
  <c r="E396" i="7"/>
  <c r="D396" i="7"/>
  <c r="C396" i="7"/>
  <c r="AU396" i="7" s="1"/>
  <c r="AW396" i="7"/>
  <c r="AO395" i="7"/>
  <c r="Y395" i="7"/>
  <c r="BN395" i="7" s="1"/>
  <c r="X395" i="7"/>
  <c r="BM395" i="7" s="1"/>
  <c r="W395" i="7"/>
  <c r="BL395" i="7" s="1"/>
  <c r="V395" i="7"/>
  <c r="BQ395" i="7" s="1"/>
  <c r="U395" i="7"/>
  <c r="BP395" i="7" s="1"/>
  <c r="T395" i="7"/>
  <c r="BK395" i="7" s="1"/>
  <c r="S395" i="7"/>
  <c r="BJ395" i="7" s="1"/>
  <c r="R395" i="7"/>
  <c r="BG395" i="7" s="1"/>
  <c r="Q395" i="7"/>
  <c r="BF395" i="7" s="1"/>
  <c r="P395" i="7"/>
  <c r="O395" i="7"/>
  <c r="N395" i="7"/>
  <c r="BC395" i="7" s="1"/>
  <c r="M395" i="7"/>
  <c r="BB395" i="7" s="1"/>
  <c r="L395" i="7"/>
  <c r="BA395" i="7" s="1"/>
  <c r="K395" i="7"/>
  <c r="AZ395" i="7" s="1"/>
  <c r="J395" i="7"/>
  <c r="I395" i="7"/>
  <c r="AX395" i="7" s="1"/>
  <c r="H395" i="7"/>
  <c r="G395" i="7"/>
  <c r="F395" i="7"/>
  <c r="E395" i="7"/>
  <c r="D395" i="7"/>
  <c r="C395" i="7"/>
  <c r="AW395" i="7"/>
  <c r="AO394" i="7"/>
  <c r="Y394" i="7"/>
  <c r="BN394" i="7" s="1"/>
  <c r="X394" i="7"/>
  <c r="BM394" i="7" s="1"/>
  <c r="W394" i="7"/>
  <c r="BL394" i="7" s="1"/>
  <c r="V394" i="7"/>
  <c r="BQ394" i="7" s="1"/>
  <c r="U394" i="7"/>
  <c r="BP394" i="7" s="1"/>
  <c r="T394" i="7"/>
  <c r="BK394" i="7" s="1"/>
  <c r="S394" i="7"/>
  <c r="BJ394" i="7" s="1"/>
  <c r="R394" i="7"/>
  <c r="BG394" i="7" s="1"/>
  <c r="Q394" i="7"/>
  <c r="BF394" i="7" s="1"/>
  <c r="P394" i="7"/>
  <c r="O394" i="7"/>
  <c r="N394" i="7"/>
  <c r="BC394" i="7" s="1"/>
  <c r="M394" i="7"/>
  <c r="BB394" i="7" s="1"/>
  <c r="L394" i="7"/>
  <c r="BA394" i="7" s="1"/>
  <c r="K394" i="7"/>
  <c r="AZ394" i="7" s="1"/>
  <c r="J394" i="7"/>
  <c r="I394" i="7"/>
  <c r="AX394" i="7" s="1"/>
  <c r="H394" i="7"/>
  <c r="G394" i="7"/>
  <c r="F394" i="7"/>
  <c r="E394" i="7"/>
  <c r="D394" i="7"/>
  <c r="C394" i="7"/>
  <c r="AO393" i="7"/>
  <c r="Y393" i="7"/>
  <c r="BN393" i="7" s="1"/>
  <c r="X393" i="7"/>
  <c r="BM393" i="7" s="1"/>
  <c r="W393" i="7"/>
  <c r="BL393" i="7" s="1"/>
  <c r="V393" i="7"/>
  <c r="BQ393" i="7" s="1"/>
  <c r="U393" i="7"/>
  <c r="BP393" i="7" s="1"/>
  <c r="T393" i="7"/>
  <c r="BK393" i="7" s="1"/>
  <c r="S393" i="7"/>
  <c r="BJ393" i="7" s="1"/>
  <c r="R393" i="7"/>
  <c r="BG393" i="7" s="1"/>
  <c r="Q393" i="7"/>
  <c r="BF393" i="7" s="1"/>
  <c r="P393" i="7"/>
  <c r="O393" i="7"/>
  <c r="N393" i="7"/>
  <c r="BC393" i="7" s="1"/>
  <c r="M393" i="7"/>
  <c r="BB393" i="7" s="1"/>
  <c r="L393" i="7"/>
  <c r="BA393" i="7" s="1"/>
  <c r="K393" i="7"/>
  <c r="AZ393" i="7" s="1"/>
  <c r="J393" i="7"/>
  <c r="I393" i="7"/>
  <c r="AX393" i="7" s="1"/>
  <c r="H393" i="7"/>
  <c r="G393" i="7"/>
  <c r="F393" i="7"/>
  <c r="E393" i="7"/>
  <c r="D393" i="7"/>
  <c r="C393" i="7"/>
  <c r="AU393" i="7" s="1"/>
  <c r="BI393" i="7"/>
  <c r="AO392" i="7"/>
  <c r="Y392" i="7"/>
  <c r="BN392" i="7" s="1"/>
  <c r="X392" i="7"/>
  <c r="BM392" i="7" s="1"/>
  <c r="W392" i="7"/>
  <c r="BL392" i="7" s="1"/>
  <c r="V392" i="7"/>
  <c r="BQ392" i="7" s="1"/>
  <c r="U392" i="7"/>
  <c r="BP392" i="7" s="1"/>
  <c r="T392" i="7"/>
  <c r="BK392" i="7" s="1"/>
  <c r="S392" i="7"/>
  <c r="R392" i="7"/>
  <c r="BG392" i="7" s="1"/>
  <c r="Q392" i="7"/>
  <c r="BF392" i="7" s="1"/>
  <c r="P392" i="7"/>
  <c r="O392" i="7"/>
  <c r="N392" i="7"/>
  <c r="BC392" i="7" s="1"/>
  <c r="M392" i="7"/>
  <c r="BB392" i="7" s="1"/>
  <c r="L392" i="7"/>
  <c r="BA392" i="7" s="1"/>
  <c r="K392" i="7"/>
  <c r="AZ392" i="7" s="1"/>
  <c r="J392" i="7"/>
  <c r="I392" i="7"/>
  <c r="AX392" i="7" s="1"/>
  <c r="AY392" i="7" s="1"/>
  <c r="H392" i="7"/>
  <c r="G392" i="7"/>
  <c r="F392" i="7"/>
  <c r="E392" i="7"/>
  <c r="D392" i="7"/>
  <c r="C392" i="7"/>
  <c r="AU392" i="7" s="1"/>
  <c r="AO391" i="7"/>
  <c r="Y391" i="7"/>
  <c r="BN391" i="7" s="1"/>
  <c r="X391" i="7"/>
  <c r="BM391" i="7" s="1"/>
  <c r="W391" i="7"/>
  <c r="BL391" i="7" s="1"/>
  <c r="V391" i="7"/>
  <c r="BQ391" i="7" s="1"/>
  <c r="U391" i="7"/>
  <c r="BP391" i="7" s="1"/>
  <c r="T391" i="7"/>
  <c r="BK391" i="7" s="1"/>
  <c r="S391" i="7"/>
  <c r="BJ391" i="7" s="1"/>
  <c r="R391" i="7"/>
  <c r="BG391" i="7" s="1"/>
  <c r="Q391" i="7"/>
  <c r="BF391" i="7" s="1"/>
  <c r="P391" i="7"/>
  <c r="O391" i="7"/>
  <c r="N391" i="7"/>
  <c r="BC391" i="7" s="1"/>
  <c r="M391" i="7"/>
  <c r="BB391" i="7" s="1"/>
  <c r="L391" i="7"/>
  <c r="BA391" i="7" s="1"/>
  <c r="K391" i="7"/>
  <c r="AZ391" i="7" s="1"/>
  <c r="J391" i="7"/>
  <c r="I391" i="7"/>
  <c r="AX391" i="7" s="1"/>
  <c r="H391" i="7"/>
  <c r="G391" i="7"/>
  <c r="F391" i="7"/>
  <c r="E391" i="7"/>
  <c r="D391" i="7"/>
  <c r="C391" i="7"/>
  <c r="AT391" i="7" s="1"/>
  <c r="AW391" i="7"/>
  <c r="AO390" i="7"/>
  <c r="Y390" i="7"/>
  <c r="BN390" i="7" s="1"/>
  <c r="X390" i="7"/>
  <c r="BM390" i="7" s="1"/>
  <c r="W390" i="7"/>
  <c r="BL390" i="7" s="1"/>
  <c r="V390" i="7"/>
  <c r="BQ390" i="7" s="1"/>
  <c r="U390" i="7"/>
  <c r="BP390" i="7" s="1"/>
  <c r="T390" i="7"/>
  <c r="BK390" i="7" s="1"/>
  <c r="S390" i="7"/>
  <c r="R390" i="7"/>
  <c r="BG390" i="7" s="1"/>
  <c r="Q390" i="7"/>
  <c r="BF390" i="7" s="1"/>
  <c r="P390" i="7"/>
  <c r="O390" i="7"/>
  <c r="N390" i="7"/>
  <c r="BC390" i="7" s="1"/>
  <c r="M390" i="7"/>
  <c r="BB390" i="7" s="1"/>
  <c r="L390" i="7"/>
  <c r="BA390" i="7" s="1"/>
  <c r="K390" i="7"/>
  <c r="AZ390" i="7" s="1"/>
  <c r="J390" i="7"/>
  <c r="I390" i="7"/>
  <c r="AX390" i="7" s="1"/>
  <c r="H390" i="7"/>
  <c r="G390" i="7"/>
  <c r="F390" i="7"/>
  <c r="E390" i="7"/>
  <c r="D390" i="7"/>
  <c r="C390" i="7"/>
  <c r="AU390" i="7" s="1"/>
  <c r="AO389" i="7"/>
  <c r="Y389" i="7"/>
  <c r="BN389" i="7" s="1"/>
  <c r="X389" i="7"/>
  <c r="BM389" i="7" s="1"/>
  <c r="W389" i="7"/>
  <c r="BL389" i="7" s="1"/>
  <c r="V389" i="7"/>
  <c r="BQ389" i="7" s="1"/>
  <c r="U389" i="7"/>
  <c r="BP389" i="7" s="1"/>
  <c r="T389" i="7"/>
  <c r="BK389" i="7" s="1"/>
  <c r="S389" i="7"/>
  <c r="BJ389" i="7" s="1"/>
  <c r="R389" i="7"/>
  <c r="BG389" i="7" s="1"/>
  <c r="Q389" i="7"/>
  <c r="BF389" i="7" s="1"/>
  <c r="P389" i="7"/>
  <c r="O389" i="7"/>
  <c r="N389" i="7"/>
  <c r="BC389" i="7" s="1"/>
  <c r="M389" i="7"/>
  <c r="BB389" i="7" s="1"/>
  <c r="L389" i="7"/>
  <c r="BA389" i="7" s="1"/>
  <c r="K389" i="7"/>
  <c r="AZ389" i="7" s="1"/>
  <c r="J389" i="7"/>
  <c r="I389" i="7"/>
  <c r="AX389" i="7" s="1"/>
  <c r="H389" i="7"/>
  <c r="G389" i="7"/>
  <c r="F389" i="7"/>
  <c r="E389" i="7"/>
  <c r="D389" i="7"/>
  <c r="C389" i="7"/>
  <c r="AT389" i="7" s="1"/>
  <c r="AO388" i="7"/>
  <c r="Y388" i="7"/>
  <c r="BN388" i="7" s="1"/>
  <c r="X388" i="7"/>
  <c r="BM388" i="7" s="1"/>
  <c r="W388" i="7"/>
  <c r="BL388" i="7" s="1"/>
  <c r="V388" i="7"/>
  <c r="BQ388" i="7" s="1"/>
  <c r="U388" i="7"/>
  <c r="BP388" i="7" s="1"/>
  <c r="T388" i="7"/>
  <c r="BK388" i="7" s="1"/>
  <c r="S388" i="7"/>
  <c r="R388" i="7"/>
  <c r="BG388" i="7" s="1"/>
  <c r="Q388" i="7"/>
  <c r="BF388" i="7" s="1"/>
  <c r="P388" i="7"/>
  <c r="O388" i="7"/>
  <c r="N388" i="7"/>
  <c r="BC388" i="7" s="1"/>
  <c r="BE388" i="7" s="1"/>
  <c r="M388" i="7"/>
  <c r="BB388" i="7" s="1"/>
  <c r="L388" i="7"/>
  <c r="BA388" i="7" s="1"/>
  <c r="K388" i="7"/>
  <c r="AZ388" i="7" s="1"/>
  <c r="J388" i="7"/>
  <c r="I388" i="7"/>
  <c r="AX388" i="7" s="1"/>
  <c r="H388" i="7"/>
  <c r="G388" i="7"/>
  <c r="F388" i="7"/>
  <c r="E388" i="7"/>
  <c r="D388" i="7"/>
  <c r="C388" i="7"/>
  <c r="AO387" i="7"/>
  <c r="Y387" i="7"/>
  <c r="BN387" i="7" s="1"/>
  <c r="X387" i="7"/>
  <c r="BM387" i="7" s="1"/>
  <c r="W387" i="7"/>
  <c r="BL387" i="7" s="1"/>
  <c r="V387" i="7"/>
  <c r="BQ387" i="7" s="1"/>
  <c r="U387" i="7"/>
  <c r="BP387" i="7" s="1"/>
  <c r="T387" i="7"/>
  <c r="BK387" i="7" s="1"/>
  <c r="S387" i="7"/>
  <c r="BJ387" i="7" s="1"/>
  <c r="R387" i="7"/>
  <c r="BG387" i="7" s="1"/>
  <c r="Q387" i="7"/>
  <c r="BF387" i="7" s="1"/>
  <c r="P387" i="7"/>
  <c r="O387" i="7"/>
  <c r="N387" i="7"/>
  <c r="BC387" i="7" s="1"/>
  <c r="BE387" i="7" s="1"/>
  <c r="M387" i="7"/>
  <c r="BB387" i="7" s="1"/>
  <c r="L387" i="7"/>
  <c r="BA387" i="7" s="1"/>
  <c r="K387" i="7"/>
  <c r="AZ387" i="7" s="1"/>
  <c r="J387" i="7"/>
  <c r="I387" i="7"/>
  <c r="AX387" i="7" s="1"/>
  <c r="H387" i="7"/>
  <c r="G387" i="7"/>
  <c r="F387" i="7"/>
  <c r="E387" i="7"/>
  <c r="D387" i="7"/>
  <c r="C387" i="7"/>
  <c r="BW387" i="7" s="1"/>
  <c r="BI387" i="7"/>
  <c r="AO386" i="7"/>
  <c r="Y386" i="7"/>
  <c r="BN386" i="7" s="1"/>
  <c r="X386" i="7"/>
  <c r="BM386" i="7" s="1"/>
  <c r="W386" i="7"/>
  <c r="BL386" i="7" s="1"/>
  <c r="V386" i="7"/>
  <c r="BQ386" i="7" s="1"/>
  <c r="U386" i="7"/>
  <c r="BP386" i="7" s="1"/>
  <c r="T386" i="7"/>
  <c r="BK386" i="7" s="1"/>
  <c r="S386" i="7"/>
  <c r="R386" i="7"/>
  <c r="BG386" i="7" s="1"/>
  <c r="Q386" i="7"/>
  <c r="BF386" i="7" s="1"/>
  <c r="P386" i="7"/>
  <c r="O386" i="7"/>
  <c r="N386" i="7"/>
  <c r="BC386" i="7" s="1"/>
  <c r="M386" i="7"/>
  <c r="BB386" i="7" s="1"/>
  <c r="L386" i="7"/>
  <c r="BA386" i="7" s="1"/>
  <c r="K386" i="7"/>
  <c r="AZ386" i="7" s="1"/>
  <c r="J386" i="7"/>
  <c r="I386" i="7"/>
  <c r="AX386" i="7" s="1"/>
  <c r="AY386" i="7" s="1"/>
  <c r="H386" i="7"/>
  <c r="G386" i="7"/>
  <c r="F386" i="7"/>
  <c r="E386" i="7"/>
  <c r="D386" i="7"/>
  <c r="C386" i="7"/>
  <c r="AO385" i="7"/>
  <c r="Y385" i="7"/>
  <c r="BN385" i="7" s="1"/>
  <c r="X385" i="7"/>
  <c r="BM385" i="7" s="1"/>
  <c r="W385" i="7"/>
  <c r="BL385" i="7" s="1"/>
  <c r="V385" i="7"/>
  <c r="BQ385" i="7" s="1"/>
  <c r="U385" i="7"/>
  <c r="BP385" i="7" s="1"/>
  <c r="T385" i="7"/>
  <c r="BK385" i="7" s="1"/>
  <c r="S385" i="7"/>
  <c r="R385" i="7"/>
  <c r="BG385" i="7" s="1"/>
  <c r="Q385" i="7"/>
  <c r="BF385" i="7" s="1"/>
  <c r="P385" i="7"/>
  <c r="O385" i="7"/>
  <c r="N385" i="7"/>
  <c r="BC385" i="7" s="1"/>
  <c r="M385" i="7"/>
  <c r="BB385" i="7" s="1"/>
  <c r="L385" i="7"/>
  <c r="BA385" i="7" s="1"/>
  <c r="K385" i="7"/>
  <c r="AZ385" i="7" s="1"/>
  <c r="J385" i="7"/>
  <c r="I385" i="7"/>
  <c r="AX385" i="7" s="1"/>
  <c r="H385" i="7"/>
  <c r="G385" i="7"/>
  <c r="F385" i="7"/>
  <c r="E385" i="7"/>
  <c r="D385" i="7"/>
  <c r="C385" i="7"/>
  <c r="BI385" i="7"/>
  <c r="BF384" i="7"/>
  <c r="AO384" i="7"/>
  <c r="Y384" i="7"/>
  <c r="BN384" i="7" s="1"/>
  <c r="X384" i="7"/>
  <c r="BM384" i="7" s="1"/>
  <c r="W384" i="7"/>
  <c r="BL384" i="7" s="1"/>
  <c r="V384" i="7"/>
  <c r="BQ384" i="7" s="1"/>
  <c r="U384" i="7"/>
  <c r="BP384" i="7" s="1"/>
  <c r="T384" i="7"/>
  <c r="BK384" i="7" s="1"/>
  <c r="S384" i="7"/>
  <c r="R384" i="7"/>
  <c r="BG384" i="7" s="1"/>
  <c r="Q384" i="7"/>
  <c r="P384" i="7"/>
  <c r="O384" i="7"/>
  <c r="N384" i="7"/>
  <c r="BC384" i="7" s="1"/>
  <c r="M384" i="7"/>
  <c r="BB384" i="7" s="1"/>
  <c r="L384" i="7"/>
  <c r="BA384" i="7" s="1"/>
  <c r="K384" i="7"/>
  <c r="AZ384" i="7" s="1"/>
  <c r="J384" i="7"/>
  <c r="I384" i="7"/>
  <c r="AX384" i="7" s="1"/>
  <c r="H384" i="7"/>
  <c r="G384" i="7"/>
  <c r="F384" i="7"/>
  <c r="E384" i="7"/>
  <c r="D384" i="7"/>
  <c r="C384" i="7"/>
  <c r="AO383" i="7"/>
  <c r="Y383" i="7"/>
  <c r="BN383" i="7" s="1"/>
  <c r="X383" i="7"/>
  <c r="BM383" i="7" s="1"/>
  <c r="W383" i="7"/>
  <c r="BL383" i="7" s="1"/>
  <c r="V383" i="7"/>
  <c r="BQ383" i="7" s="1"/>
  <c r="U383" i="7"/>
  <c r="BP383" i="7" s="1"/>
  <c r="T383" i="7"/>
  <c r="BK383" i="7" s="1"/>
  <c r="S383" i="7"/>
  <c r="R383" i="7"/>
  <c r="BG383" i="7" s="1"/>
  <c r="Q383" i="7"/>
  <c r="BF383" i="7" s="1"/>
  <c r="P383" i="7"/>
  <c r="O383" i="7"/>
  <c r="N383" i="7"/>
  <c r="BC383" i="7" s="1"/>
  <c r="M383" i="7"/>
  <c r="BB383" i="7" s="1"/>
  <c r="L383" i="7"/>
  <c r="BA383" i="7" s="1"/>
  <c r="K383" i="7"/>
  <c r="AZ383" i="7" s="1"/>
  <c r="J383" i="7"/>
  <c r="I383" i="7"/>
  <c r="AX383" i="7" s="1"/>
  <c r="H383" i="7"/>
  <c r="G383" i="7"/>
  <c r="F383" i="7"/>
  <c r="E383" i="7"/>
  <c r="D383" i="7"/>
  <c r="C383" i="7"/>
  <c r="AT383" i="7" s="1"/>
  <c r="AW383" i="7"/>
  <c r="AO382" i="7"/>
  <c r="Y382" i="7"/>
  <c r="BN382" i="7" s="1"/>
  <c r="X382" i="7"/>
  <c r="BM382" i="7" s="1"/>
  <c r="W382" i="7"/>
  <c r="BL382" i="7" s="1"/>
  <c r="V382" i="7"/>
  <c r="BQ382" i="7" s="1"/>
  <c r="U382" i="7"/>
  <c r="BP382" i="7" s="1"/>
  <c r="T382" i="7"/>
  <c r="BK382" i="7" s="1"/>
  <c r="S382" i="7"/>
  <c r="BJ382" i="7" s="1"/>
  <c r="R382" i="7"/>
  <c r="BG382" i="7" s="1"/>
  <c r="Q382" i="7"/>
  <c r="BF382" i="7" s="1"/>
  <c r="P382" i="7"/>
  <c r="O382" i="7"/>
  <c r="N382" i="7"/>
  <c r="BC382" i="7" s="1"/>
  <c r="BE382" i="7" s="1"/>
  <c r="M382" i="7"/>
  <c r="BB382" i="7" s="1"/>
  <c r="L382" i="7"/>
  <c r="BA382" i="7" s="1"/>
  <c r="K382" i="7"/>
  <c r="AZ382" i="7" s="1"/>
  <c r="J382" i="7"/>
  <c r="I382" i="7"/>
  <c r="AX382" i="7" s="1"/>
  <c r="H382" i="7"/>
  <c r="G382" i="7"/>
  <c r="F382" i="7"/>
  <c r="E382" i="7"/>
  <c r="D382" i="7"/>
  <c r="C382" i="7"/>
  <c r="AU382" i="7" s="1"/>
  <c r="AO381" i="7"/>
  <c r="Y381" i="7"/>
  <c r="BN381" i="7" s="1"/>
  <c r="X381" i="7"/>
  <c r="BM381" i="7" s="1"/>
  <c r="W381" i="7"/>
  <c r="BL381" i="7" s="1"/>
  <c r="V381" i="7"/>
  <c r="BQ381" i="7" s="1"/>
  <c r="U381" i="7"/>
  <c r="BP381" i="7" s="1"/>
  <c r="T381" i="7"/>
  <c r="BK381" i="7" s="1"/>
  <c r="S381" i="7"/>
  <c r="BJ381" i="7" s="1"/>
  <c r="R381" i="7"/>
  <c r="BG381" i="7" s="1"/>
  <c r="Q381" i="7"/>
  <c r="BF381" i="7" s="1"/>
  <c r="P381" i="7"/>
  <c r="O381" i="7"/>
  <c r="N381" i="7"/>
  <c r="BC381" i="7" s="1"/>
  <c r="M381" i="7"/>
  <c r="BB381" i="7" s="1"/>
  <c r="L381" i="7"/>
  <c r="BA381" i="7" s="1"/>
  <c r="K381" i="7"/>
  <c r="AZ381" i="7" s="1"/>
  <c r="J381" i="7"/>
  <c r="I381" i="7"/>
  <c r="AX381" i="7" s="1"/>
  <c r="H381" i="7"/>
  <c r="G381" i="7"/>
  <c r="F381" i="7"/>
  <c r="E381" i="7"/>
  <c r="D381" i="7"/>
  <c r="C381" i="7"/>
  <c r="AU381" i="7" s="1"/>
  <c r="AW381" i="7"/>
  <c r="AO380" i="7"/>
  <c r="Y380" i="7"/>
  <c r="BN380" i="7" s="1"/>
  <c r="X380" i="7"/>
  <c r="BM380" i="7" s="1"/>
  <c r="W380" i="7"/>
  <c r="BL380" i="7" s="1"/>
  <c r="V380" i="7"/>
  <c r="BQ380" i="7" s="1"/>
  <c r="U380" i="7"/>
  <c r="BP380" i="7" s="1"/>
  <c r="T380" i="7"/>
  <c r="BK380" i="7" s="1"/>
  <c r="S380" i="7"/>
  <c r="R380" i="7"/>
  <c r="BG380" i="7" s="1"/>
  <c r="Q380" i="7"/>
  <c r="BF380" i="7" s="1"/>
  <c r="P380" i="7"/>
  <c r="O380" i="7"/>
  <c r="N380" i="7"/>
  <c r="BC380" i="7" s="1"/>
  <c r="BE380" i="7" s="1"/>
  <c r="M380" i="7"/>
  <c r="BB380" i="7" s="1"/>
  <c r="L380" i="7"/>
  <c r="BA380" i="7" s="1"/>
  <c r="K380" i="7"/>
  <c r="AZ380" i="7" s="1"/>
  <c r="J380" i="7"/>
  <c r="I380" i="7"/>
  <c r="AX380" i="7" s="1"/>
  <c r="H380" i="7"/>
  <c r="G380" i="7"/>
  <c r="F380" i="7"/>
  <c r="E380" i="7"/>
  <c r="D380" i="7"/>
  <c r="C380" i="7"/>
  <c r="AU380" i="7" s="1"/>
  <c r="BI380" i="7"/>
  <c r="AO379" i="7"/>
  <c r="Y379" i="7"/>
  <c r="BN379" i="7" s="1"/>
  <c r="X379" i="7"/>
  <c r="BM379" i="7" s="1"/>
  <c r="W379" i="7"/>
  <c r="BL379" i="7" s="1"/>
  <c r="V379" i="7"/>
  <c r="BQ379" i="7" s="1"/>
  <c r="U379" i="7"/>
  <c r="BP379" i="7" s="1"/>
  <c r="T379" i="7"/>
  <c r="BK379" i="7" s="1"/>
  <c r="S379" i="7"/>
  <c r="BJ379" i="7" s="1"/>
  <c r="R379" i="7"/>
  <c r="BG379" i="7" s="1"/>
  <c r="Q379" i="7"/>
  <c r="BF379" i="7" s="1"/>
  <c r="P379" i="7"/>
  <c r="O379" i="7"/>
  <c r="N379" i="7"/>
  <c r="BC379" i="7" s="1"/>
  <c r="M379" i="7"/>
  <c r="BB379" i="7" s="1"/>
  <c r="L379" i="7"/>
  <c r="BA379" i="7" s="1"/>
  <c r="K379" i="7"/>
  <c r="AZ379" i="7" s="1"/>
  <c r="J379" i="7"/>
  <c r="I379" i="7"/>
  <c r="AX379" i="7" s="1"/>
  <c r="AY379" i="7" s="1"/>
  <c r="H379" i="7"/>
  <c r="G379" i="7"/>
  <c r="F379" i="7"/>
  <c r="E379" i="7"/>
  <c r="D379" i="7"/>
  <c r="C379" i="7"/>
  <c r="AT379" i="7" s="1"/>
  <c r="BI379" i="7"/>
  <c r="BL378" i="7"/>
  <c r="AO378" i="7"/>
  <c r="Y378" i="7"/>
  <c r="BN378" i="7" s="1"/>
  <c r="X378" i="7"/>
  <c r="BM378" i="7" s="1"/>
  <c r="W378" i="7"/>
  <c r="V378" i="7"/>
  <c r="BQ378" i="7" s="1"/>
  <c r="U378" i="7"/>
  <c r="BP378" i="7" s="1"/>
  <c r="T378" i="7"/>
  <c r="BK378" i="7" s="1"/>
  <c r="S378" i="7"/>
  <c r="R378" i="7"/>
  <c r="BG378" i="7" s="1"/>
  <c r="Q378" i="7"/>
  <c r="BF378" i="7" s="1"/>
  <c r="P378" i="7"/>
  <c r="O378" i="7"/>
  <c r="N378" i="7"/>
  <c r="BC378" i="7" s="1"/>
  <c r="M378" i="7"/>
  <c r="BB378" i="7" s="1"/>
  <c r="L378" i="7"/>
  <c r="BA378" i="7" s="1"/>
  <c r="K378" i="7"/>
  <c r="AZ378" i="7" s="1"/>
  <c r="J378" i="7"/>
  <c r="I378" i="7"/>
  <c r="AX378" i="7" s="1"/>
  <c r="H378" i="7"/>
  <c r="G378" i="7"/>
  <c r="F378" i="7"/>
  <c r="E378" i="7"/>
  <c r="D378" i="7"/>
  <c r="C378" i="7"/>
  <c r="BW378" i="7" s="1"/>
  <c r="AO377" i="7"/>
  <c r="Y377" i="7"/>
  <c r="BN377" i="7" s="1"/>
  <c r="X377" i="7"/>
  <c r="BM377" i="7" s="1"/>
  <c r="W377" i="7"/>
  <c r="BL377" i="7" s="1"/>
  <c r="V377" i="7"/>
  <c r="BQ377" i="7" s="1"/>
  <c r="U377" i="7"/>
  <c r="BP377" i="7" s="1"/>
  <c r="T377" i="7"/>
  <c r="BK377" i="7" s="1"/>
  <c r="S377" i="7"/>
  <c r="R377" i="7"/>
  <c r="BG377" i="7" s="1"/>
  <c r="Q377" i="7"/>
  <c r="BF377" i="7" s="1"/>
  <c r="P377" i="7"/>
  <c r="O377" i="7"/>
  <c r="N377" i="7"/>
  <c r="BC377" i="7" s="1"/>
  <c r="M377" i="7"/>
  <c r="BB377" i="7" s="1"/>
  <c r="L377" i="7"/>
  <c r="BA377" i="7" s="1"/>
  <c r="K377" i="7"/>
  <c r="AZ377" i="7" s="1"/>
  <c r="J377" i="7"/>
  <c r="I377" i="7"/>
  <c r="AX377" i="7" s="1"/>
  <c r="AY377" i="7" s="1"/>
  <c r="H377" i="7"/>
  <c r="G377" i="7"/>
  <c r="F377" i="7"/>
  <c r="E377" i="7"/>
  <c r="D377" i="7"/>
  <c r="C377" i="7"/>
  <c r="AO376" i="7"/>
  <c r="Y376" i="7"/>
  <c r="BN376" i="7" s="1"/>
  <c r="X376" i="7"/>
  <c r="BM376" i="7" s="1"/>
  <c r="W376" i="7"/>
  <c r="BL376" i="7" s="1"/>
  <c r="V376" i="7"/>
  <c r="BQ376" i="7" s="1"/>
  <c r="U376" i="7"/>
  <c r="BP376" i="7" s="1"/>
  <c r="T376" i="7"/>
  <c r="BK376" i="7" s="1"/>
  <c r="S376" i="7"/>
  <c r="R376" i="7"/>
  <c r="BG376" i="7" s="1"/>
  <c r="Q376" i="7"/>
  <c r="BF376" i="7" s="1"/>
  <c r="P376" i="7"/>
  <c r="O376" i="7"/>
  <c r="N376" i="7"/>
  <c r="BC376" i="7" s="1"/>
  <c r="M376" i="7"/>
  <c r="BB376" i="7" s="1"/>
  <c r="L376" i="7"/>
  <c r="BA376" i="7" s="1"/>
  <c r="K376" i="7"/>
  <c r="AZ376" i="7" s="1"/>
  <c r="J376" i="7"/>
  <c r="I376" i="7"/>
  <c r="AX376" i="7" s="1"/>
  <c r="AY376" i="7" s="1"/>
  <c r="H376" i="7"/>
  <c r="G376" i="7"/>
  <c r="F376" i="7"/>
  <c r="E376" i="7"/>
  <c r="D376" i="7"/>
  <c r="C376" i="7"/>
  <c r="BW376" i="7" s="1"/>
  <c r="AW376" i="7"/>
  <c r="AO375" i="7"/>
  <c r="Y375" i="7"/>
  <c r="BN375" i="7" s="1"/>
  <c r="X375" i="7"/>
  <c r="BM375" i="7" s="1"/>
  <c r="W375" i="7"/>
  <c r="BL375" i="7" s="1"/>
  <c r="V375" i="7"/>
  <c r="BQ375" i="7" s="1"/>
  <c r="U375" i="7"/>
  <c r="BP375" i="7" s="1"/>
  <c r="T375" i="7"/>
  <c r="BK375" i="7" s="1"/>
  <c r="S375" i="7"/>
  <c r="BJ375" i="7" s="1"/>
  <c r="R375" i="7"/>
  <c r="BG375" i="7" s="1"/>
  <c r="Q375" i="7"/>
  <c r="BF375" i="7" s="1"/>
  <c r="P375" i="7"/>
  <c r="O375" i="7"/>
  <c r="N375" i="7"/>
  <c r="BC375" i="7" s="1"/>
  <c r="M375" i="7"/>
  <c r="BB375" i="7" s="1"/>
  <c r="L375" i="7"/>
  <c r="BA375" i="7" s="1"/>
  <c r="K375" i="7"/>
  <c r="AZ375" i="7" s="1"/>
  <c r="J375" i="7"/>
  <c r="I375" i="7"/>
  <c r="AX375" i="7" s="1"/>
  <c r="H375" i="7"/>
  <c r="G375" i="7"/>
  <c r="F375" i="7"/>
  <c r="E375" i="7"/>
  <c r="D375" i="7"/>
  <c r="C375" i="7"/>
  <c r="AT375" i="7" s="1"/>
  <c r="AO374" i="7"/>
  <c r="Y374" i="7"/>
  <c r="BN374" i="7" s="1"/>
  <c r="X374" i="7"/>
  <c r="BM374" i="7" s="1"/>
  <c r="W374" i="7"/>
  <c r="BL374" i="7" s="1"/>
  <c r="V374" i="7"/>
  <c r="BQ374" i="7" s="1"/>
  <c r="U374" i="7"/>
  <c r="BP374" i="7" s="1"/>
  <c r="T374" i="7"/>
  <c r="BK374" i="7" s="1"/>
  <c r="S374" i="7"/>
  <c r="BJ374" i="7" s="1"/>
  <c r="R374" i="7"/>
  <c r="BG374" i="7" s="1"/>
  <c r="Q374" i="7"/>
  <c r="BF374" i="7" s="1"/>
  <c r="P374" i="7"/>
  <c r="O374" i="7"/>
  <c r="N374" i="7"/>
  <c r="BC374" i="7" s="1"/>
  <c r="M374" i="7"/>
  <c r="BB374" i="7" s="1"/>
  <c r="L374" i="7"/>
  <c r="BA374" i="7" s="1"/>
  <c r="K374" i="7"/>
  <c r="AZ374" i="7" s="1"/>
  <c r="J374" i="7"/>
  <c r="I374" i="7"/>
  <c r="AX374" i="7" s="1"/>
  <c r="H374" i="7"/>
  <c r="G374" i="7"/>
  <c r="F374" i="7"/>
  <c r="E374" i="7"/>
  <c r="D374" i="7"/>
  <c r="C374" i="7"/>
  <c r="AW374" i="7"/>
  <c r="AO373" i="7"/>
  <c r="Y373" i="7"/>
  <c r="BN373" i="7" s="1"/>
  <c r="X373" i="7"/>
  <c r="BM373" i="7" s="1"/>
  <c r="W373" i="7"/>
  <c r="BL373" i="7" s="1"/>
  <c r="V373" i="7"/>
  <c r="BQ373" i="7" s="1"/>
  <c r="U373" i="7"/>
  <c r="BP373" i="7" s="1"/>
  <c r="T373" i="7"/>
  <c r="BK373" i="7" s="1"/>
  <c r="S373" i="7"/>
  <c r="R373" i="7"/>
  <c r="BG373" i="7" s="1"/>
  <c r="Q373" i="7"/>
  <c r="BF373" i="7" s="1"/>
  <c r="P373" i="7"/>
  <c r="O373" i="7"/>
  <c r="N373" i="7"/>
  <c r="BC373" i="7" s="1"/>
  <c r="M373" i="7"/>
  <c r="BB373" i="7" s="1"/>
  <c r="L373" i="7"/>
  <c r="BA373" i="7" s="1"/>
  <c r="K373" i="7"/>
  <c r="AZ373" i="7" s="1"/>
  <c r="J373" i="7"/>
  <c r="I373" i="7"/>
  <c r="AX373" i="7" s="1"/>
  <c r="H373" i="7"/>
  <c r="G373" i="7"/>
  <c r="F373" i="7"/>
  <c r="E373" i="7"/>
  <c r="D373" i="7"/>
  <c r="C373" i="7"/>
  <c r="BI373" i="7"/>
  <c r="AO372" i="7"/>
  <c r="Y372" i="7"/>
  <c r="BN372" i="7" s="1"/>
  <c r="X372" i="7"/>
  <c r="BM372" i="7" s="1"/>
  <c r="W372" i="7"/>
  <c r="BL372" i="7" s="1"/>
  <c r="V372" i="7"/>
  <c r="BQ372" i="7" s="1"/>
  <c r="U372" i="7"/>
  <c r="BP372" i="7" s="1"/>
  <c r="T372" i="7"/>
  <c r="BK372" i="7" s="1"/>
  <c r="S372" i="7"/>
  <c r="R372" i="7"/>
  <c r="BG372" i="7" s="1"/>
  <c r="Q372" i="7"/>
  <c r="BF372" i="7" s="1"/>
  <c r="P372" i="7"/>
  <c r="O372" i="7"/>
  <c r="N372" i="7"/>
  <c r="BC372" i="7" s="1"/>
  <c r="M372" i="7"/>
  <c r="BB372" i="7" s="1"/>
  <c r="L372" i="7"/>
  <c r="BA372" i="7" s="1"/>
  <c r="K372" i="7"/>
  <c r="AZ372" i="7" s="1"/>
  <c r="J372" i="7"/>
  <c r="I372" i="7"/>
  <c r="AX372" i="7" s="1"/>
  <c r="H372" i="7"/>
  <c r="G372" i="7"/>
  <c r="F372" i="7"/>
  <c r="E372" i="7"/>
  <c r="D372" i="7"/>
  <c r="C372" i="7"/>
  <c r="BW372" i="7" s="1"/>
  <c r="AO371" i="7"/>
  <c r="Y371" i="7"/>
  <c r="BN371" i="7" s="1"/>
  <c r="X371" i="7"/>
  <c r="BM371" i="7" s="1"/>
  <c r="W371" i="7"/>
  <c r="BL371" i="7" s="1"/>
  <c r="V371" i="7"/>
  <c r="BQ371" i="7" s="1"/>
  <c r="U371" i="7"/>
  <c r="BP371" i="7" s="1"/>
  <c r="T371" i="7"/>
  <c r="BK371" i="7" s="1"/>
  <c r="S371" i="7"/>
  <c r="R371" i="7"/>
  <c r="BG371" i="7" s="1"/>
  <c r="Q371" i="7"/>
  <c r="BF371" i="7" s="1"/>
  <c r="P371" i="7"/>
  <c r="O371" i="7"/>
  <c r="N371" i="7"/>
  <c r="BC371" i="7" s="1"/>
  <c r="M371" i="7"/>
  <c r="BB371" i="7" s="1"/>
  <c r="L371" i="7"/>
  <c r="BA371" i="7" s="1"/>
  <c r="K371" i="7"/>
  <c r="AZ371" i="7" s="1"/>
  <c r="J371" i="7"/>
  <c r="I371" i="7"/>
  <c r="AX371" i="7" s="1"/>
  <c r="H371" i="7"/>
  <c r="G371" i="7"/>
  <c r="F371" i="7"/>
  <c r="E371" i="7"/>
  <c r="D371" i="7"/>
  <c r="C371" i="7"/>
  <c r="BW371" i="7" s="1"/>
  <c r="AO370" i="7"/>
  <c r="Y370" i="7"/>
  <c r="BN370" i="7" s="1"/>
  <c r="X370" i="7"/>
  <c r="BM370" i="7" s="1"/>
  <c r="W370" i="7"/>
  <c r="BL370" i="7" s="1"/>
  <c r="V370" i="7"/>
  <c r="BQ370" i="7" s="1"/>
  <c r="U370" i="7"/>
  <c r="BP370" i="7" s="1"/>
  <c r="T370" i="7"/>
  <c r="BK370" i="7" s="1"/>
  <c r="S370" i="7"/>
  <c r="BJ370" i="7" s="1"/>
  <c r="R370" i="7"/>
  <c r="BG370" i="7" s="1"/>
  <c r="Q370" i="7"/>
  <c r="BF370" i="7" s="1"/>
  <c r="P370" i="7"/>
  <c r="O370" i="7"/>
  <c r="N370" i="7"/>
  <c r="BC370" i="7" s="1"/>
  <c r="BE370" i="7" s="1"/>
  <c r="M370" i="7"/>
  <c r="BB370" i="7" s="1"/>
  <c r="L370" i="7"/>
  <c r="BA370" i="7" s="1"/>
  <c r="K370" i="7"/>
  <c r="AZ370" i="7" s="1"/>
  <c r="J370" i="7"/>
  <c r="I370" i="7"/>
  <c r="AX370" i="7" s="1"/>
  <c r="H370" i="7"/>
  <c r="G370" i="7"/>
  <c r="F370" i="7"/>
  <c r="E370" i="7"/>
  <c r="D370" i="7"/>
  <c r="C370" i="7"/>
  <c r="AT370" i="7" s="1"/>
  <c r="AW370" i="7"/>
  <c r="AO369" i="7"/>
  <c r="Y369" i="7"/>
  <c r="BN369" i="7" s="1"/>
  <c r="X369" i="7"/>
  <c r="BM369" i="7" s="1"/>
  <c r="W369" i="7"/>
  <c r="BL369" i="7" s="1"/>
  <c r="V369" i="7"/>
  <c r="BQ369" i="7" s="1"/>
  <c r="U369" i="7"/>
  <c r="BP369" i="7" s="1"/>
  <c r="T369" i="7"/>
  <c r="BK369" i="7" s="1"/>
  <c r="S369" i="7"/>
  <c r="BJ369" i="7" s="1"/>
  <c r="R369" i="7"/>
  <c r="BG369" i="7" s="1"/>
  <c r="Q369" i="7"/>
  <c r="BF369" i="7" s="1"/>
  <c r="P369" i="7"/>
  <c r="O369" i="7"/>
  <c r="N369" i="7"/>
  <c r="BC369" i="7" s="1"/>
  <c r="M369" i="7"/>
  <c r="BB369" i="7" s="1"/>
  <c r="L369" i="7"/>
  <c r="BA369" i="7" s="1"/>
  <c r="K369" i="7"/>
  <c r="AZ369" i="7" s="1"/>
  <c r="J369" i="7"/>
  <c r="I369" i="7"/>
  <c r="AX369" i="7" s="1"/>
  <c r="AY369" i="7" s="1"/>
  <c r="H369" i="7"/>
  <c r="G369" i="7"/>
  <c r="F369" i="7"/>
  <c r="E369" i="7"/>
  <c r="D369" i="7"/>
  <c r="C369" i="7"/>
  <c r="AU369" i="7" s="1"/>
  <c r="AO368" i="7"/>
  <c r="Y368" i="7"/>
  <c r="BN368" i="7" s="1"/>
  <c r="X368" i="7"/>
  <c r="BM368" i="7" s="1"/>
  <c r="W368" i="7"/>
  <c r="BL368" i="7" s="1"/>
  <c r="V368" i="7"/>
  <c r="BQ368" i="7" s="1"/>
  <c r="U368" i="7"/>
  <c r="BP368" i="7" s="1"/>
  <c r="T368" i="7"/>
  <c r="BK368" i="7" s="1"/>
  <c r="S368" i="7"/>
  <c r="R368" i="7"/>
  <c r="BG368" i="7" s="1"/>
  <c r="Q368" i="7"/>
  <c r="BF368" i="7" s="1"/>
  <c r="P368" i="7"/>
  <c r="O368" i="7"/>
  <c r="N368" i="7"/>
  <c r="BC368" i="7" s="1"/>
  <c r="M368" i="7"/>
  <c r="BB368" i="7" s="1"/>
  <c r="L368" i="7"/>
  <c r="BA368" i="7" s="1"/>
  <c r="K368" i="7"/>
  <c r="AZ368" i="7" s="1"/>
  <c r="J368" i="7"/>
  <c r="I368" i="7"/>
  <c r="AX368" i="7" s="1"/>
  <c r="AY368" i="7" s="1"/>
  <c r="H368" i="7"/>
  <c r="G368" i="7"/>
  <c r="F368" i="7"/>
  <c r="E368" i="7"/>
  <c r="D368" i="7"/>
  <c r="C368" i="7"/>
  <c r="BW368" i="7" s="1"/>
  <c r="AW368" i="7"/>
  <c r="AO367" i="7"/>
  <c r="Y367" i="7"/>
  <c r="BN367" i="7" s="1"/>
  <c r="X367" i="7"/>
  <c r="BM367" i="7" s="1"/>
  <c r="W367" i="7"/>
  <c r="BL367" i="7" s="1"/>
  <c r="V367" i="7"/>
  <c r="BQ367" i="7" s="1"/>
  <c r="U367" i="7"/>
  <c r="BP367" i="7" s="1"/>
  <c r="T367" i="7"/>
  <c r="BK367" i="7" s="1"/>
  <c r="S367" i="7"/>
  <c r="BJ367" i="7" s="1"/>
  <c r="R367" i="7"/>
  <c r="BG367" i="7" s="1"/>
  <c r="Q367" i="7"/>
  <c r="BF367" i="7" s="1"/>
  <c r="P367" i="7"/>
  <c r="O367" i="7"/>
  <c r="N367" i="7"/>
  <c r="BC367" i="7" s="1"/>
  <c r="M367" i="7"/>
  <c r="BB367" i="7" s="1"/>
  <c r="L367" i="7"/>
  <c r="BA367" i="7" s="1"/>
  <c r="K367" i="7"/>
  <c r="AZ367" i="7" s="1"/>
  <c r="J367" i="7"/>
  <c r="I367" i="7"/>
  <c r="AX367" i="7" s="1"/>
  <c r="H367" i="7"/>
  <c r="G367" i="7"/>
  <c r="F367" i="7"/>
  <c r="E367" i="7"/>
  <c r="D367" i="7"/>
  <c r="C367" i="7"/>
  <c r="AU367" i="7" s="1"/>
  <c r="BI367" i="7"/>
  <c r="AO366" i="7"/>
  <c r="Y366" i="7"/>
  <c r="BN366" i="7" s="1"/>
  <c r="X366" i="7"/>
  <c r="BM366" i="7" s="1"/>
  <c r="W366" i="7"/>
  <c r="BL366" i="7" s="1"/>
  <c r="V366" i="7"/>
  <c r="BQ366" i="7" s="1"/>
  <c r="U366" i="7"/>
  <c r="BP366" i="7" s="1"/>
  <c r="T366" i="7"/>
  <c r="BK366" i="7" s="1"/>
  <c r="S366" i="7"/>
  <c r="BJ366" i="7" s="1"/>
  <c r="R366" i="7"/>
  <c r="BG366" i="7" s="1"/>
  <c r="Q366" i="7"/>
  <c r="BF366" i="7" s="1"/>
  <c r="P366" i="7"/>
  <c r="O366" i="7"/>
  <c r="N366" i="7"/>
  <c r="BC366" i="7" s="1"/>
  <c r="M366" i="7"/>
  <c r="BB366" i="7" s="1"/>
  <c r="L366" i="7"/>
  <c r="BA366" i="7" s="1"/>
  <c r="K366" i="7"/>
  <c r="AZ366" i="7" s="1"/>
  <c r="J366" i="7"/>
  <c r="I366" i="7"/>
  <c r="AX366" i="7" s="1"/>
  <c r="H366" i="7"/>
  <c r="G366" i="7"/>
  <c r="F366" i="7"/>
  <c r="E366" i="7"/>
  <c r="D366" i="7"/>
  <c r="C366" i="7"/>
  <c r="AW366" i="7"/>
  <c r="AO365" i="7"/>
  <c r="Y365" i="7"/>
  <c r="BN365" i="7" s="1"/>
  <c r="X365" i="7"/>
  <c r="BM365" i="7" s="1"/>
  <c r="W365" i="7"/>
  <c r="BL365" i="7" s="1"/>
  <c r="V365" i="7"/>
  <c r="BQ365" i="7" s="1"/>
  <c r="U365" i="7"/>
  <c r="BP365" i="7" s="1"/>
  <c r="T365" i="7"/>
  <c r="BK365" i="7" s="1"/>
  <c r="S365" i="7"/>
  <c r="BJ365" i="7" s="1"/>
  <c r="R365" i="7"/>
  <c r="BG365" i="7" s="1"/>
  <c r="Q365" i="7"/>
  <c r="BF365" i="7" s="1"/>
  <c r="P365" i="7"/>
  <c r="O365" i="7"/>
  <c r="N365" i="7"/>
  <c r="BC365" i="7" s="1"/>
  <c r="M365" i="7"/>
  <c r="BB365" i="7" s="1"/>
  <c r="L365" i="7"/>
  <c r="BA365" i="7" s="1"/>
  <c r="K365" i="7"/>
  <c r="AZ365" i="7" s="1"/>
  <c r="J365" i="7"/>
  <c r="I365" i="7"/>
  <c r="AX365" i="7" s="1"/>
  <c r="H365" i="7"/>
  <c r="G365" i="7"/>
  <c r="F365" i="7"/>
  <c r="E365" i="7"/>
  <c r="D365" i="7"/>
  <c r="C365" i="7"/>
  <c r="BW365" i="7" s="1"/>
  <c r="BI365" i="7"/>
  <c r="AO364" i="7"/>
  <c r="Y364" i="7"/>
  <c r="BN364" i="7" s="1"/>
  <c r="X364" i="7"/>
  <c r="BM364" i="7" s="1"/>
  <c r="W364" i="7"/>
  <c r="BL364" i="7" s="1"/>
  <c r="V364" i="7"/>
  <c r="BQ364" i="7" s="1"/>
  <c r="U364" i="7"/>
  <c r="BP364" i="7" s="1"/>
  <c r="T364" i="7"/>
  <c r="BK364" i="7" s="1"/>
  <c r="S364" i="7"/>
  <c r="R364" i="7"/>
  <c r="BG364" i="7" s="1"/>
  <c r="Q364" i="7"/>
  <c r="BF364" i="7" s="1"/>
  <c r="P364" i="7"/>
  <c r="O364" i="7"/>
  <c r="N364" i="7"/>
  <c r="BC364" i="7" s="1"/>
  <c r="M364" i="7"/>
  <c r="BB364" i="7" s="1"/>
  <c r="L364" i="7"/>
  <c r="BA364" i="7" s="1"/>
  <c r="K364" i="7"/>
  <c r="AZ364" i="7" s="1"/>
  <c r="J364" i="7"/>
  <c r="I364" i="7"/>
  <c r="AX364" i="7" s="1"/>
  <c r="H364" i="7"/>
  <c r="G364" i="7"/>
  <c r="F364" i="7"/>
  <c r="E364" i="7"/>
  <c r="D364" i="7"/>
  <c r="C364" i="7"/>
  <c r="AU364" i="7" s="1"/>
  <c r="AO363" i="7"/>
  <c r="Y363" i="7"/>
  <c r="BN363" i="7" s="1"/>
  <c r="X363" i="7"/>
  <c r="BM363" i="7" s="1"/>
  <c r="W363" i="7"/>
  <c r="BL363" i="7" s="1"/>
  <c r="V363" i="7"/>
  <c r="BQ363" i="7" s="1"/>
  <c r="U363" i="7"/>
  <c r="BP363" i="7" s="1"/>
  <c r="T363" i="7"/>
  <c r="BK363" i="7" s="1"/>
  <c r="S363" i="7"/>
  <c r="R363" i="7"/>
  <c r="BG363" i="7" s="1"/>
  <c r="Q363" i="7"/>
  <c r="BF363" i="7" s="1"/>
  <c r="P363" i="7"/>
  <c r="O363" i="7"/>
  <c r="N363" i="7"/>
  <c r="BC363" i="7" s="1"/>
  <c r="M363" i="7"/>
  <c r="BB363" i="7" s="1"/>
  <c r="L363" i="7"/>
  <c r="BA363" i="7" s="1"/>
  <c r="K363" i="7"/>
  <c r="AZ363" i="7" s="1"/>
  <c r="J363" i="7"/>
  <c r="I363" i="7"/>
  <c r="AX363" i="7" s="1"/>
  <c r="H363" i="7"/>
  <c r="G363" i="7"/>
  <c r="F363" i="7"/>
  <c r="E363" i="7"/>
  <c r="D363" i="7"/>
  <c r="C363" i="7"/>
  <c r="BW363" i="7" s="1"/>
  <c r="AO362" i="7"/>
  <c r="Y362" i="7"/>
  <c r="BN362" i="7" s="1"/>
  <c r="X362" i="7"/>
  <c r="BM362" i="7" s="1"/>
  <c r="W362" i="7"/>
  <c r="BL362" i="7" s="1"/>
  <c r="V362" i="7"/>
  <c r="BQ362" i="7" s="1"/>
  <c r="U362" i="7"/>
  <c r="BP362" i="7" s="1"/>
  <c r="T362" i="7"/>
  <c r="BK362" i="7" s="1"/>
  <c r="S362" i="7"/>
  <c r="BJ362" i="7" s="1"/>
  <c r="R362" i="7"/>
  <c r="BG362" i="7" s="1"/>
  <c r="Q362" i="7"/>
  <c r="BF362" i="7" s="1"/>
  <c r="P362" i="7"/>
  <c r="O362" i="7"/>
  <c r="N362" i="7"/>
  <c r="BC362" i="7" s="1"/>
  <c r="BE362" i="7" s="1"/>
  <c r="M362" i="7"/>
  <c r="BB362" i="7" s="1"/>
  <c r="L362" i="7"/>
  <c r="BA362" i="7" s="1"/>
  <c r="K362" i="7"/>
  <c r="AZ362" i="7" s="1"/>
  <c r="J362" i="7"/>
  <c r="I362" i="7"/>
  <c r="AX362" i="7" s="1"/>
  <c r="H362" i="7"/>
  <c r="G362" i="7"/>
  <c r="F362" i="7"/>
  <c r="E362" i="7"/>
  <c r="D362" i="7"/>
  <c r="C362" i="7"/>
  <c r="AT362" i="7" s="1"/>
  <c r="AW362" i="7"/>
  <c r="AO361" i="7"/>
  <c r="Y361" i="7"/>
  <c r="BN361" i="7" s="1"/>
  <c r="X361" i="7"/>
  <c r="BM361" i="7" s="1"/>
  <c r="W361" i="7"/>
  <c r="BL361" i="7" s="1"/>
  <c r="V361" i="7"/>
  <c r="BQ361" i="7" s="1"/>
  <c r="U361" i="7"/>
  <c r="BP361" i="7" s="1"/>
  <c r="T361" i="7"/>
  <c r="BK361" i="7" s="1"/>
  <c r="S361" i="7"/>
  <c r="BJ361" i="7" s="1"/>
  <c r="R361" i="7"/>
  <c r="BG361" i="7" s="1"/>
  <c r="Q361" i="7"/>
  <c r="BF361" i="7" s="1"/>
  <c r="P361" i="7"/>
  <c r="O361" i="7"/>
  <c r="N361" i="7"/>
  <c r="BC361" i="7" s="1"/>
  <c r="M361" i="7"/>
  <c r="BB361" i="7" s="1"/>
  <c r="L361" i="7"/>
  <c r="BA361" i="7" s="1"/>
  <c r="K361" i="7"/>
  <c r="AZ361" i="7" s="1"/>
  <c r="J361" i="7"/>
  <c r="I361" i="7"/>
  <c r="AX361" i="7" s="1"/>
  <c r="H361" i="7"/>
  <c r="G361" i="7"/>
  <c r="F361" i="7"/>
  <c r="E361" i="7"/>
  <c r="D361" i="7"/>
  <c r="C361" i="7"/>
  <c r="AU361" i="7" s="1"/>
  <c r="AO360" i="7"/>
  <c r="Y360" i="7"/>
  <c r="BN360" i="7" s="1"/>
  <c r="X360" i="7"/>
  <c r="BM360" i="7" s="1"/>
  <c r="W360" i="7"/>
  <c r="BL360" i="7" s="1"/>
  <c r="V360" i="7"/>
  <c r="BQ360" i="7" s="1"/>
  <c r="U360" i="7"/>
  <c r="BP360" i="7" s="1"/>
  <c r="T360" i="7"/>
  <c r="BK360" i="7" s="1"/>
  <c r="S360" i="7"/>
  <c r="R360" i="7"/>
  <c r="BG360" i="7" s="1"/>
  <c r="Q360" i="7"/>
  <c r="BF360" i="7" s="1"/>
  <c r="P360" i="7"/>
  <c r="O360" i="7"/>
  <c r="N360" i="7"/>
  <c r="BC360" i="7" s="1"/>
  <c r="M360" i="7"/>
  <c r="BB360" i="7" s="1"/>
  <c r="L360" i="7"/>
  <c r="BA360" i="7" s="1"/>
  <c r="K360" i="7"/>
  <c r="AZ360" i="7" s="1"/>
  <c r="J360" i="7"/>
  <c r="I360" i="7"/>
  <c r="AX360" i="7" s="1"/>
  <c r="H360" i="7"/>
  <c r="G360" i="7"/>
  <c r="F360" i="7"/>
  <c r="E360" i="7"/>
  <c r="D360" i="7"/>
  <c r="C360" i="7"/>
  <c r="BW360" i="7" s="1"/>
  <c r="AO359" i="7"/>
  <c r="Y359" i="7"/>
  <c r="BN359" i="7" s="1"/>
  <c r="X359" i="7"/>
  <c r="BM359" i="7" s="1"/>
  <c r="W359" i="7"/>
  <c r="BL359" i="7" s="1"/>
  <c r="V359" i="7"/>
  <c r="BQ359" i="7" s="1"/>
  <c r="U359" i="7"/>
  <c r="BP359" i="7" s="1"/>
  <c r="T359" i="7"/>
  <c r="BK359" i="7" s="1"/>
  <c r="S359" i="7"/>
  <c r="BJ359" i="7" s="1"/>
  <c r="R359" i="7"/>
  <c r="BG359" i="7" s="1"/>
  <c r="Q359" i="7"/>
  <c r="BF359" i="7" s="1"/>
  <c r="P359" i="7"/>
  <c r="O359" i="7"/>
  <c r="N359" i="7"/>
  <c r="BC359" i="7" s="1"/>
  <c r="M359" i="7"/>
  <c r="BB359" i="7" s="1"/>
  <c r="L359" i="7"/>
  <c r="BA359" i="7" s="1"/>
  <c r="K359" i="7"/>
  <c r="AZ359" i="7" s="1"/>
  <c r="J359" i="7"/>
  <c r="I359" i="7"/>
  <c r="AX359" i="7" s="1"/>
  <c r="H359" i="7"/>
  <c r="G359" i="7"/>
  <c r="F359" i="7"/>
  <c r="E359" i="7"/>
  <c r="D359" i="7"/>
  <c r="C359" i="7"/>
  <c r="BW359" i="7" s="1"/>
  <c r="AO358" i="7"/>
  <c r="Y358" i="7"/>
  <c r="BN358" i="7" s="1"/>
  <c r="X358" i="7"/>
  <c r="BM358" i="7" s="1"/>
  <c r="W358" i="7"/>
  <c r="BL358" i="7" s="1"/>
  <c r="V358" i="7"/>
  <c r="BQ358" i="7" s="1"/>
  <c r="U358" i="7"/>
  <c r="BP358" i="7" s="1"/>
  <c r="T358" i="7"/>
  <c r="BK358" i="7" s="1"/>
  <c r="S358" i="7"/>
  <c r="BJ358" i="7" s="1"/>
  <c r="R358" i="7"/>
  <c r="BG358" i="7" s="1"/>
  <c r="Q358" i="7"/>
  <c r="BF358" i="7" s="1"/>
  <c r="P358" i="7"/>
  <c r="O358" i="7"/>
  <c r="N358" i="7"/>
  <c r="BC358" i="7" s="1"/>
  <c r="BE358" i="7" s="1"/>
  <c r="M358" i="7"/>
  <c r="BB358" i="7" s="1"/>
  <c r="L358" i="7"/>
  <c r="BA358" i="7" s="1"/>
  <c r="K358" i="7"/>
  <c r="AZ358" i="7" s="1"/>
  <c r="J358" i="7"/>
  <c r="I358" i="7"/>
  <c r="AX358" i="7" s="1"/>
  <c r="AY358" i="7" s="1"/>
  <c r="H358" i="7"/>
  <c r="G358" i="7"/>
  <c r="F358" i="7"/>
  <c r="E358" i="7"/>
  <c r="D358" i="7"/>
  <c r="C358" i="7"/>
  <c r="AO357" i="7"/>
  <c r="Y357" i="7"/>
  <c r="BN357" i="7" s="1"/>
  <c r="X357" i="7"/>
  <c r="BM357" i="7" s="1"/>
  <c r="W357" i="7"/>
  <c r="BL357" i="7" s="1"/>
  <c r="V357" i="7"/>
  <c r="BQ357" i="7" s="1"/>
  <c r="U357" i="7"/>
  <c r="BP357" i="7" s="1"/>
  <c r="T357" i="7"/>
  <c r="BK357" i="7" s="1"/>
  <c r="S357" i="7"/>
  <c r="BJ357" i="7" s="1"/>
  <c r="R357" i="7"/>
  <c r="BG357" i="7" s="1"/>
  <c r="Q357" i="7"/>
  <c r="BF357" i="7" s="1"/>
  <c r="P357" i="7"/>
  <c r="O357" i="7"/>
  <c r="N357" i="7"/>
  <c r="BC357" i="7" s="1"/>
  <c r="M357" i="7"/>
  <c r="BB357" i="7" s="1"/>
  <c r="L357" i="7"/>
  <c r="BA357" i="7" s="1"/>
  <c r="K357" i="7"/>
  <c r="AZ357" i="7" s="1"/>
  <c r="J357" i="7"/>
  <c r="I357" i="7"/>
  <c r="AX357" i="7" s="1"/>
  <c r="AY357" i="7" s="1"/>
  <c r="H357" i="7"/>
  <c r="G357" i="7"/>
  <c r="F357" i="7"/>
  <c r="E357" i="7"/>
  <c r="D357" i="7"/>
  <c r="C357" i="7"/>
  <c r="BW357" i="7" s="1"/>
  <c r="AO356" i="7"/>
  <c r="Y356" i="7"/>
  <c r="BN356" i="7" s="1"/>
  <c r="X356" i="7"/>
  <c r="BM356" i="7" s="1"/>
  <c r="W356" i="7"/>
  <c r="BL356" i="7" s="1"/>
  <c r="V356" i="7"/>
  <c r="BQ356" i="7" s="1"/>
  <c r="U356" i="7"/>
  <c r="BP356" i="7" s="1"/>
  <c r="T356" i="7"/>
  <c r="BK356" i="7" s="1"/>
  <c r="S356" i="7"/>
  <c r="BJ356" i="7" s="1"/>
  <c r="R356" i="7"/>
  <c r="BG356" i="7" s="1"/>
  <c r="Q356" i="7"/>
  <c r="BF356" i="7" s="1"/>
  <c r="P356" i="7"/>
  <c r="O356" i="7"/>
  <c r="N356" i="7"/>
  <c r="BC356" i="7" s="1"/>
  <c r="M356" i="7"/>
  <c r="BB356" i="7" s="1"/>
  <c r="L356" i="7"/>
  <c r="BA356" i="7" s="1"/>
  <c r="K356" i="7"/>
  <c r="AZ356" i="7" s="1"/>
  <c r="J356" i="7"/>
  <c r="I356" i="7"/>
  <c r="AX356" i="7" s="1"/>
  <c r="H356" i="7"/>
  <c r="G356" i="7"/>
  <c r="F356" i="7"/>
  <c r="E356" i="7"/>
  <c r="D356" i="7"/>
  <c r="C356" i="7"/>
  <c r="AU356" i="7" s="1"/>
  <c r="BI356" i="7"/>
  <c r="AO355" i="7"/>
  <c r="Y355" i="7"/>
  <c r="BN355" i="7" s="1"/>
  <c r="X355" i="7"/>
  <c r="BM355" i="7" s="1"/>
  <c r="W355" i="7"/>
  <c r="BL355" i="7" s="1"/>
  <c r="V355" i="7"/>
  <c r="BQ355" i="7" s="1"/>
  <c r="U355" i="7"/>
  <c r="BP355" i="7" s="1"/>
  <c r="T355" i="7"/>
  <c r="BK355" i="7" s="1"/>
  <c r="S355" i="7"/>
  <c r="BJ355" i="7" s="1"/>
  <c r="R355" i="7"/>
  <c r="BG355" i="7" s="1"/>
  <c r="Q355" i="7"/>
  <c r="BF355" i="7" s="1"/>
  <c r="P355" i="7"/>
  <c r="O355" i="7"/>
  <c r="N355" i="7"/>
  <c r="BC355" i="7" s="1"/>
  <c r="M355" i="7"/>
  <c r="BB355" i="7" s="1"/>
  <c r="L355" i="7"/>
  <c r="BA355" i="7" s="1"/>
  <c r="K355" i="7"/>
  <c r="AZ355" i="7" s="1"/>
  <c r="J355" i="7"/>
  <c r="I355" i="7"/>
  <c r="AX355" i="7" s="1"/>
  <c r="H355" i="7"/>
  <c r="G355" i="7"/>
  <c r="F355" i="7"/>
  <c r="E355" i="7"/>
  <c r="D355" i="7"/>
  <c r="C355" i="7"/>
  <c r="BW355" i="7" s="1"/>
  <c r="AO354" i="7"/>
  <c r="Y354" i="7"/>
  <c r="BN354" i="7" s="1"/>
  <c r="X354" i="7"/>
  <c r="BM354" i="7" s="1"/>
  <c r="W354" i="7"/>
  <c r="BL354" i="7" s="1"/>
  <c r="V354" i="7"/>
  <c r="BQ354" i="7" s="1"/>
  <c r="U354" i="7"/>
  <c r="BP354" i="7" s="1"/>
  <c r="T354" i="7"/>
  <c r="BK354" i="7" s="1"/>
  <c r="S354" i="7"/>
  <c r="BJ354" i="7" s="1"/>
  <c r="R354" i="7"/>
  <c r="BG354" i="7" s="1"/>
  <c r="Q354" i="7"/>
  <c r="BF354" i="7" s="1"/>
  <c r="P354" i="7"/>
  <c r="O354" i="7"/>
  <c r="N354" i="7"/>
  <c r="BC354" i="7" s="1"/>
  <c r="BE354" i="7" s="1"/>
  <c r="M354" i="7"/>
  <c r="BB354" i="7" s="1"/>
  <c r="L354" i="7"/>
  <c r="BA354" i="7" s="1"/>
  <c r="K354" i="7"/>
  <c r="AZ354" i="7" s="1"/>
  <c r="J354" i="7"/>
  <c r="I354" i="7"/>
  <c r="AX354" i="7" s="1"/>
  <c r="H354" i="7"/>
  <c r="G354" i="7"/>
  <c r="F354" i="7"/>
  <c r="E354" i="7"/>
  <c r="D354" i="7"/>
  <c r="C354" i="7"/>
  <c r="AW354" i="7"/>
  <c r="AO353" i="7"/>
  <c r="Y353" i="7"/>
  <c r="BN353" i="7" s="1"/>
  <c r="X353" i="7"/>
  <c r="BM353" i="7" s="1"/>
  <c r="W353" i="7"/>
  <c r="BL353" i="7" s="1"/>
  <c r="V353" i="7"/>
  <c r="BQ353" i="7" s="1"/>
  <c r="U353" i="7"/>
  <c r="BP353" i="7" s="1"/>
  <c r="T353" i="7"/>
  <c r="BK353" i="7" s="1"/>
  <c r="S353" i="7"/>
  <c r="R353" i="7"/>
  <c r="BG353" i="7" s="1"/>
  <c r="Q353" i="7"/>
  <c r="BF353" i="7" s="1"/>
  <c r="P353" i="7"/>
  <c r="O353" i="7"/>
  <c r="N353" i="7"/>
  <c r="BC353" i="7" s="1"/>
  <c r="M353" i="7"/>
  <c r="BB353" i="7" s="1"/>
  <c r="L353" i="7"/>
  <c r="BA353" i="7" s="1"/>
  <c r="K353" i="7"/>
  <c r="AZ353" i="7" s="1"/>
  <c r="J353" i="7"/>
  <c r="I353" i="7"/>
  <c r="AX353" i="7" s="1"/>
  <c r="H353" i="7"/>
  <c r="G353" i="7"/>
  <c r="F353" i="7"/>
  <c r="E353" i="7"/>
  <c r="D353" i="7"/>
  <c r="C353" i="7"/>
  <c r="AT353" i="7" s="1"/>
  <c r="BI353" i="7"/>
  <c r="AO352" i="7"/>
  <c r="Y352" i="7"/>
  <c r="BN352" i="7" s="1"/>
  <c r="X352" i="7"/>
  <c r="BM352" i="7" s="1"/>
  <c r="W352" i="7"/>
  <c r="BL352" i="7" s="1"/>
  <c r="V352" i="7"/>
  <c r="BQ352" i="7" s="1"/>
  <c r="U352" i="7"/>
  <c r="BP352" i="7" s="1"/>
  <c r="T352" i="7"/>
  <c r="BK352" i="7" s="1"/>
  <c r="S352" i="7"/>
  <c r="R352" i="7"/>
  <c r="BG352" i="7" s="1"/>
  <c r="Q352" i="7"/>
  <c r="BF352" i="7" s="1"/>
  <c r="P352" i="7"/>
  <c r="O352" i="7"/>
  <c r="N352" i="7"/>
  <c r="BC352" i="7" s="1"/>
  <c r="M352" i="7"/>
  <c r="BB352" i="7" s="1"/>
  <c r="L352" i="7"/>
  <c r="BA352" i="7" s="1"/>
  <c r="K352" i="7"/>
  <c r="AZ352" i="7" s="1"/>
  <c r="J352" i="7"/>
  <c r="I352" i="7"/>
  <c r="AX352" i="7" s="1"/>
  <c r="AY352" i="7" s="1"/>
  <c r="H352" i="7"/>
  <c r="G352" i="7"/>
  <c r="F352" i="7"/>
  <c r="E352" i="7"/>
  <c r="D352" i="7"/>
  <c r="C352" i="7"/>
  <c r="AW352" i="7"/>
  <c r="AO351" i="7"/>
  <c r="Y351" i="7"/>
  <c r="BN351" i="7" s="1"/>
  <c r="X351" i="7"/>
  <c r="BM351" i="7" s="1"/>
  <c r="W351" i="7"/>
  <c r="BL351" i="7" s="1"/>
  <c r="V351" i="7"/>
  <c r="BQ351" i="7" s="1"/>
  <c r="U351" i="7"/>
  <c r="BP351" i="7" s="1"/>
  <c r="T351" i="7"/>
  <c r="BK351" i="7" s="1"/>
  <c r="S351" i="7"/>
  <c r="BJ351" i="7" s="1"/>
  <c r="R351" i="7"/>
  <c r="BG351" i="7" s="1"/>
  <c r="Q351" i="7"/>
  <c r="BF351" i="7" s="1"/>
  <c r="P351" i="7"/>
  <c r="O351" i="7"/>
  <c r="N351" i="7"/>
  <c r="BC351" i="7" s="1"/>
  <c r="M351" i="7"/>
  <c r="BB351" i="7" s="1"/>
  <c r="L351" i="7"/>
  <c r="BA351" i="7" s="1"/>
  <c r="K351" i="7"/>
  <c r="AZ351" i="7" s="1"/>
  <c r="J351" i="7"/>
  <c r="I351" i="7"/>
  <c r="AX351" i="7" s="1"/>
  <c r="AY351" i="7" s="1"/>
  <c r="H351" i="7"/>
  <c r="G351" i="7"/>
  <c r="F351" i="7"/>
  <c r="E351" i="7"/>
  <c r="D351" i="7"/>
  <c r="C351" i="7"/>
  <c r="BW351" i="7" s="1"/>
  <c r="AW351" i="7"/>
  <c r="AO350" i="7"/>
  <c r="Y350" i="7"/>
  <c r="BN350" i="7" s="1"/>
  <c r="X350" i="7"/>
  <c r="BM350" i="7" s="1"/>
  <c r="W350" i="7"/>
  <c r="BL350" i="7" s="1"/>
  <c r="V350" i="7"/>
  <c r="BQ350" i="7" s="1"/>
  <c r="U350" i="7"/>
  <c r="BP350" i="7" s="1"/>
  <c r="T350" i="7"/>
  <c r="BK350" i="7" s="1"/>
  <c r="S350" i="7"/>
  <c r="BJ350" i="7" s="1"/>
  <c r="R350" i="7"/>
  <c r="BG350" i="7" s="1"/>
  <c r="Q350" i="7"/>
  <c r="BF350" i="7" s="1"/>
  <c r="P350" i="7"/>
  <c r="O350" i="7"/>
  <c r="N350" i="7"/>
  <c r="BC350" i="7" s="1"/>
  <c r="M350" i="7"/>
  <c r="BB350" i="7" s="1"/>
  <c r="L350" i="7"/>
  <c r="BA350" i="7" s="1"/>
  <c r="K350" i="7"/>
  <c r="AZ350" i="7" s="1"/>
  <c r="J350" i="7"/>
  <c r="I350" i="7"/>
  <c r="AX350" i="7" s="1"/>
  <c r="H350" i="7"/>
  <c r="G350" i="7"/>
  <c r="F350" i="7"/>
  <c r="E350" i="7"/>
  <c r="D350" i="7"/>
  <c r="C350" i="7"/>
  <c r="AT350" i="7" s="1"/>
  <c r="AO349" i="7"/>
  <c r="Y349" i="7"/>
  <c r="BN349" i="7" s="1"/>
  <c r="X349" i="7"/>
  <c r="BM349" i="7" s="1"/>
  <c r="W349" i="7"/>
  <c r="BL349" i="7" s="1"/>
  <c r="V349" i="7"/>
  <c r="BQ349" i="7" s="1"/>
  <c r="U349" i="7"/>
  <c r="BP349" i="7" s="1"/>
  <c r="T349" i="7"/>
  <c r="BK349" i="7" s="1"/>
  <c r="S349" i="7"/>
  <c r="R349" i="7"/>
  <c r="BG349" i="7" s="1"/>
  <c r="Q349" i="7"/>
  <c r="BF349" i="7" s="1"/>
  <c r="P349" i="7"/>
  <c r="O349" i="7"/>
  <c r="N349" i="7"/>
  <c r="BC349" i="7" s="1"/>
  <c r="M349" i="7"/>
  <c r="BB349" i="7" s="1"/>
  <c r="L349" i="7"/>
  <c r="BA349" i="7" s="1"/>
  <c r="K349" i="7"/>
  <c r="AZ349" i="7" s="1"/>
  <c r="J349" i="7"/>
  <c r="I349" i="7"/>
  <c r="AX349" i="7" s="1"/>
  <c r="AY349" i="7" s="1"/>
  <c r="H349" i="7"/>
  <c r="G349" i="7"/>
  <c r="F349" i="7"/>
  <c r="E349" i="7"/>
  <c r="D349" i="7"/>
  <c r="C349" i="7"/>
  <c r="BW349" i="7" s="1"/>
  <c r="AO348" i="7"/>
  <c r="Y348" i="7"/>
  <c r="BN348" i="7" s="1"/>
  <c r="X348" i="7"/>
  <c r="BM348" i="7" s="1"/>
  <c r="W348" i="7"/>
  <c r="BL348" i="7" s="1"/>
  <c r="V348" i="7"/>
  <c r="BQ348" i="7" s="1"/>
  <c r="U348" i="7"/>
  <c r="BP348" i="7" s="1"/>
  <c r="T348" i="7"/>
  <c r="BK348" i="7" s="1"/>
  <c r="S348" i="7"/>
  <c r="R348" i="7"/>
  <c r="BG348" i="7" s="1"/>
  <c r="Q348" i="7"/>
  <c r="BF348" i="7" s="1"/>
  <c r="P348" i="7"/>
  <c r="O348" i="7"/>
  <c r="N348" i="7"/>
  <c r="BC348" i="7" s="1"/>
  <c r="M348" i="7"/>
  <c r="BB348" i="7" s="1"/>
  <c r="L348" i="7"/>
  <c r="BA348" i="7" s="1"/>
  <c r="K348" i="7"/>
  <c r="AZ348" i="7" s="1"/>
  <c r="J348" i="7"/>
  <c r="I348" i="7"/>
  <c r="AX348" i="7" s="1"/>
  <c r="H348" i="7"/>
  <c r="G348" i="7"/>
  <c r="F348" i="7"/>
  <c r="E348" i="7"/>
  <c r="D348" i="7"/>
  <c r="C348" i="7"/>
  <c r="BI348" i="7"/>
  <c r="AO347" i="7"/>
  <c r="Y347" i="7"/>
  <c r="BN347" i="7" s="1"/>
  <c r="X347" i="7"/>
  <c r="BM347" i="7" s="1"/>
  <c r="W347" i="7"/>
  <c r="BL347" i="7" s="1"/>
  <c r="V347" i="7"/>
  <c r="BQ347" i="7" s="1"/>
  <c r="U347" i="7"/>
  <c r="BP347" i="7" s="1"/>
  <c r="T347" i="7"/>
  <c r="BK347" i="7" s="1"/>
  <c r="S347" i="7"/>
  <c r="R347" i="7"/>
  <c r="BG347" i="7" s="1"/>
  <c r="Q347" i="7"/>
  <c r="BF347" i="7" s="1"/>
  <c r="P347" i="7"/>
  <c r="O347" i="7"/>
  <c r="N347" i="7"/>
  <c r="BC347" i="7" s="1"/>
  <c r="M347" i="7"/>
  <c r="BB347" i="7" s="1"/>
  <c r="L347" i="7"/>
  <c r="BA347" i="7" s="1"/>
  <c r="K347" i="7"/>
  <c r="AZ347" i="7" s="1"/>
  <c r="J347" i="7"/>
  <c r="I347" i="7"/>
  <c r="AX347" i="7" s="1"/>
  <c r="H347" i="7"/>
  <c r="G347" i="7"/>
  <c r="F347" i="7"/>
  <c r="E347" i="7"/>
  <c r="D347" i="7"/>
  <c r="C347" i="7"/>
  <c r="AT347" i="7" s="1"/>
  <c r="AW347" i="7"/>
  <c r="BI346" i="7"/>
  <c r="AO346" i="7"/>
  <c r="Y346" i="7"/>
  <c r="BN346" i="7" s="1"/>
  <c r="X346" i="7"/>
  <c r="BM346" i="7" s="1"/>
  <c r="W346" i="7"/>
  <c r="BL346" i="7" s="1"/>
  <c r="V346" i="7"/>
  <c r="BQ346" i="7" s="1"/>
  <c r="U346" i="7"/>
  <c r="BP346" i="7" s="1"/>
  <c r="T346" i="7"/>
  <c r="BK346" i="7" s="1"/>
  <c r="S346" i="7"/>
  <c r="BJ346" i="7" s="1"/>
  <c r="R346" i="7"/>
  <c r="BG346" i="7" s="1"/>
  <c r="Q346" i="7"/>
  <c r="BF346" i="7" s="1"/>
  <c r="P346" i="7"/>
  <c r="O346" i="7"/>
  <c r="N346" i="7"/>
  <c r="BC346" i="7" s="1"/>
  <c r="M346" i="7"/>
  <c r="BB346" i="7" s="1"/>
  <c r="L346" i="7"/>
  <c r="BA346" i="7" s="1"/>
  <c r="K346" i="7"/>
  <c r="AZ346" i="7" s="1"/>
  <c r="J346" i="7"/>
  <c r="I346" i="7"/>
  <c r="AX346" i="7" s="1"/>
  <c r="H346" i="7"/>
  <c r="G346" i="7"/>
  <c r="F346" i="7"/>
  <c r="E346" i="7"/>
  <c r="D346" i="7"/>
  <c r="C346" i="7"/>
  <c r="AU346" i="7" s="1"/>
  <c r="AW346" i="7"/>
  <c r="AO345" i="7"/>
  <c r="Y345" i="7"/>
  <c r="BN345" i="7" s="1"/>
  <c r="X345" i="7"/>
  <c r="BM345" i="7" s="1"/>
  <c r="W345" i="7"/>
  <c r="BL345" i="7" s="1"/>
  <c r="V345" i="7"/>
  <c r="BQ345" i="7" s="1"/>
  <c r="U345" i="7"/>
  <c r="BP345" i="7" s="1"/>
  <c r="T345" i="7"/>
  <c r="BK345" i="7" s="1"/>
  <c r="S345" i="7"/>
  <c r="BJ345" i="7" s="1"/>
  <c r="R345" i="7"/>
  <c r="BG345" i="7" s="1"/>
  <c r="Q345" i="7"/>
  <c r="BF345" i="7" s="1"/>
  <c r="P345" i="7"/>
  <c r="O345" i="7"/>
  <c r="N345" i="7"/>
  <c r="BC345" i="7" s="1"/>
  <c r="BE345" i="7" s="1"/>
  <c r="M345" i="7"/>
  <c r="BB345" i="7" s="1"/>
  <c r="L345" i="7"/>
  <c r="BA345" i="7" s="1"/>
  <c r="K345" i="7"/>
  <c r="AZ345" i="7" s="1"/>
  <c r="J345" i="7"/>
  <c r="I345" i="7"/>
  <c r="AX345" i="7" s="1"/>
  <c r="H345" i="7"/>
  <c r="G345" i="7"/>
  <c r="F345" i="7"/>
  <c r="E345" i="7"/>
  <c r="D345" i="7"/>
  <c r="C345" i="7"/>
  <c r="AW345" i="7"/>
  <c r="AO344" i="7"/>
  <c r="Y344" i="7"/>
  <c r="BN344" i="7" s="1"/>
  <c r="X344" i="7"/>
  <c r="BM344" i="7" s="1"/>
  <c r="W344" i="7"/>
  <c r="BL344" i="7" s="1"/>
  <c r="V344" i="7"/>
  <c r="BQ344" i="7" s="1"/>
  <c r="U344" i="7"/>
  <c r="BP344" i="7" s="1"/>
  <c r="T344" i="7"/>
  <c r="BK344" i="7" s="1"/>
  <c r="S344" i="7"/>
  <c r="BJ344" i="7" s="1"/>
  <c r="R344" i="7"/>
  <c r="BG344" i="7" s="1"/>
  <c r="Q344" i="7"/>
  <c r="BF344" i="7" s="1"/>
  <c r="P344" i="7"/>
  <c r="O344" i="7"/>
  <c r="N344" i="7"/>
  <c r="BC344" i="7" s="1"/>
  <c r="M344" i="7"/>
  <c r="BB344" i="7" s="1"/>
  <c r="L344" i="7"/>
  <c r="BA344" i="7" s="1"/>
  <c r="K344" i="7"/>
  <c r="AZ344" i="7" s="1"/>
  <c r="J344" i="7"/>
  <c r="I344" i="7"/>
  <c r="AX344" i="7" s="1"/>
  <c r="AY344" i="7" s="1"/>
  <c r="H344" i="7"/>
  <c r="G344" i="7"/>
  <c r="F344" i="7"/>
  <c r="E344" i="7"/>
  <c r="D344" i="7"/>
  <c r="C344" i="7"/>
  <c r="BW344" i="7" s="1"/>
  <c r="AW344" i="7"/>
  <c r="AO343" i="7"/>
  <c r="Y343" i="7"/>
  <c r="BN343" i="7" s="1"/>
  <c r="X343" i="7"/>
  <c r="BM343" i="7" s="1"/>
  <c r="W343" i="7"/>
  <c r="BL343" i="7" s="1"/>
  <c r="V343" i="7"/>
  <c r="BQ343" i="7" s="1"/>
  <c r="U343" i="7"/>
  <c r="BP343" i="7" s="1"/>
  <c r="T343" i="7"/>
  <c r="BK343" i="7" s="1"/>
  <c r="S343" i="7"/>
  <c r="BJ343" i="7" s="1"/>
  <c r="R343" i="7"/>
  <c r="BG343" i="7" s="1"/>
  <c r="Q343" i="7"/>
  <c r="BF343" i="7" s="1"/>
  <c r="P343" i="7"/>
  <c r="O343" i="7"/>
  <c r="N343" i="7"/>
  <c r="BC343" i="7" s="1"/>
  <c r="BE343" i="7" s="1"/>
  <c r="M343" i="7"/>
  <c r="BB343" i="7" s="1"/>
  <c r="L343" i="7"/>
  <c r="BA343" i="7" s="1"/>
  <c r="K343" i="7"/>
  <c r="AZ343" i="7" s="1"/>
  <c r="J343" i="7"/>
  <c r="I343" i="7"/>
  <c r="AX343" i="7" s="1"/>
  <c r="H343" i="7"/>
  <c r="G343" i="7"/>
  <c r="F343" i="7"/>
  <c r="E343" i="7"/>
  <c r="D343" i="7"/>
  <c r="C343" i="7"/>
  <c r="BW343" i="7" s="1"/>
  <c r="BI343" i="7"/>
  <c r="AO342" i="7"/>
  <c r="Y342" i="7"/>
  <c r="BN342" i="7" s="1"/>
  <c r="X342" i="7"/>
  <c r="BM342" i="7" s="1"/>
  <c r="W342" i="7"/>
  <c r="BL342" i="7" s="1"/>
  <c r="V342" i="7"/>
  <c r="BQ342" i="7" s="1"/>
  <c r="U342" i="7"/>
  <c r="BP342" i="7" s="1"/>
  <c r="T342" i="7"/>
  <c r="BK342" i="7" s="1"/>
  <c r="S342" i="7"/>
  <c r="BJ342" i="7" s="1"/>
  <c r="R342" i="7"/>
  <c r="BG342" i="7" s="1"/>
  <c r="Q342" i="7"/>
  <c r="BF342" i="7" s="1"/>
  <c r="P342" i="7"/>
  <c r="O342" i="7"/>
  <c r="N342" i="7"/>
  <c r="BC342" i="7" s="1"/>
  <c r="M342" i="7"/>
  <c r="BB342" i="7" s="1"/>
  <c r="L342" i="7"/>
  <c r="BA342" i="7" s="1"/>
  <c r="K342" i="7"/>
  <c r="AZ342" i="7" s="1"/>
  <c r="J342" i="7"/>
  <c r="I342" i="7"/>
  <c r="AX342" i="7" s="1"/>
  <c r="H342" i="7"/>
  <c r="G342" i="7"/>
  <c r="F342" i="7"/>
  <c r="E342" i="7"/>
  <c r="D342" i="7"/>
  <c r="C342" i="7"/>
  <c r="AO341" i="7"/>
  <c r="Y341" i="7"/>
  <c r="BN341" i="7" s="1"/>
  <c r="X341" i="7"/>
  <c r="BM341" i="7" s="1"/>
  <c r="W341" i="7"/>
  <c r="BL341" i="7" s="1"/>
  <c r="V341" i="7"/>
  <c r="BQ341" i="7" s="1"/>
  <c r="U341" i="7"/>
  <c r="BP341" i="7" s="1"/>
  <c r="T341" i="7"/>
  <c r="BK341" i="7" s="1"/>
  <c r="S341" i="7"/>
  <c r="R341" i="7"/>
  <c r="BG341" i="7" s="1"/>
  <c r="Q341" i="7"/>
  <c r="BF341" i="7" s="1"/>
  <c r="P341" i="7"/>
  <c r="O341" i="7"/>
  <c r="N341" i="7"/>
  <c r="BC341" i="7" s="1"/>
  <c r="BE341" i="7" s="1"/>
  <c r="M341" i="7"/>
  <c r="BB341" i="7" s="1"/>
  <c r="L341" i="7"/>
  <c r="BA341" i="7" s="1"/>
  <c r="K341" i="7"/>
  <c r="AZ341" i="7" s="1"/>
  <c r="J341" i="7"/>
  <c r="I341" i="7"/>
  <c r="AX341" i="7" s="1"/>
  <c r="AY341" i="7" s="1"/>
  <c r="H341" i="7"/>
  <c r="G341" i="7"/>
  <c r="F341" i="7"/>
  <c r="E341" i="7"/>
  <c r="D341" i="7"/>
  <c r="C341" i="7"/>
  <c r="BI341" i="7"/>
  <c r="AO340" i="7"/>
  <c r="Y340" i="7"/>
  <c r="BN340" i="7" s="1"/>
  <c r="X340" i="7"/>
  <c r="BM340" i="7" s="1"/>
  <c r="W340" i="7"/>
  <c r="BL340" i="7" s="1"/>
  <c r="V340" i="7"/>
  <c r="BQ340" i="7" s="1"/>
  <c r="U340" i="7"/>
  <c r="BP340" i="7" s="1"/>
  <c r="T340" i="7"/>
  <c r="BK340" i="7" s="1"/>
  <c r="S340" i="7"/>
  <c r="BJ340" i="7" s="1"/>
  <c r="R340" i="7"/>
  <c r="BG340" i="7" s="1"/>
  <c r="Q340" i="7"/>
  <c r="BF340" i="7" s="1"/>
  <c r="P340" i="7"/>
  <c r="O340" i="7"/>
  <c r="N340" i="7"/>
  <c r="BC340" i="7" s="1"/>
  <c r="M340" i="7"/>
  <c r="BB340" i="7" s="1"/>
  <c r="L340" i="7"/>
  <c r="BA340" i="7" s="1"/>
  <c r="K340" i="7"/>
  <c r="AZ340" i="7" s="1"/>
  <c r="J340" i="7"/>
  <c r="I340" i="7"/>
  <c r="AX340" i="7" s="1"/>
  <c r="AY340" i="7" s="1"/>
  <c r="H340" i="7"/>
  <c r="G340" i="7"/>
  <c r="F340" i="7"/>
  <c r="E340" i="7"/>
  <c r="D340" i="7"/>
  <c r="C340" i="7"/>
  <c r="AT340" i="7" s="1"/>
  <c r="BI340" i="7"/>
  <c r="AO339" i="7"/>
  <c r="Y339" i="7"/>
  <c r="BN339" i="7" s="1"/>
  <c r="X339" i="7"/>
  <c r="BM339" i="7" s="1"/>
  <c r="W339" i="7"/>
  <c r="BL339" i="7" s="1"/>
  <c r="V339" i="7"/>
  <c r="BQ339" i="7" s="1"/>
  <c r="U339" i="7"/>
  <c r="BP339" i="7" s="1"/>
  <c r="T339" i="7"/>
  <c r="BK339" i="7" s="1"/>
  <c r="S339" i="7"/>
  <c r="R339" i="7"/>
  <c r="BG339" i="7" s="1"/>
  <c r="Q339" i="7"/>
  <c r="BF339" i="7" s="1"/>
  <c r="P339" i="7"/>
  <c r="O339" i="7"/>
  <c r="N339" i="7"/>
  <c r="BC339" i="7" s="1"/>
  <c r="M339" i="7"/>
  <c r="BB339" i="7" s="1"/>
  <c r="L339" i="7"/>
  <c r="BA339" i="7" s="1"/>
  <c r="K339" i="7"/>
  <c r="AZ339" i="7" s="1"/>
  <c r="J339" i="7"/>
  <c r="I339" i="7"/>
  <c r="AX339" i="7" s="1"/>
  <c r="H339" i="7"/>
  <c r="G339" i="7"/>
  <c r="F339" i="7"/>
  <c r="E339" i="7"/>
  <c r="D339" i="7"/>
  <c r="C339" i="7"/>
  <c r="AT339" i="7" s="1"/>
  <c r="AW339" i="7"/>
  <c r="AO338" i="7"/>
  <c r="Y338" i="7"/>
  <c r="BN338" i="7" s="1"/>
  <c r="X338" i="7"/>
  <c r="BM338" i="7" s="1"/>
  <c r="W338" i="7"/>
  <c r="BL338" i="7" s="1"/>
  <c r="V338" i="7"/>
  <c r="BQ338" i="7" s="1"/>
  <c r="U338" i="7"/>
  <c r="BP338" i="7" s="1"/>
  <c r="T338" i="7"/>
  <c r="BK338" i="7" s="1"/>
  <c r="S338" i="7"/>
  <c r="BJ338" i="7" s="1"/>
  <c r="R338" i="7"/>
  <c r="BG338" i="7" s="1"/>
  <c r="Q338" i="7"/>
  <c r="BF338" i="7" s="1"/>
  <c r="P338" i="7"/>
  <c r="O338" i="7"/>
  <c r="N338" i="7"/>
  <c r="BC338" i="7" s="1"/>
  <c r="M338" i="7"/>
  <c r="BB338" i="7" s="1"/>
  <c r="L338" i="7"/>
  <c r="BA338" i="7" s="1"/>
  <c r="K338" i="7"/>
  <c r="AZ338" i="7" s="1"/>
  <c r="J338" i="7"/>
  <c r="I338" i="7"/>
  <c r="AX338" i="7" s="1"/>
  <c r="H338" i="7"/>
  <c r="G338" i="7"/>
  <c r="F338" i="7"/>
  <c r="E338" i="7"/>
  <c r="D338" i="7"/>
  <c r="C338" i="7"/>
  <c r="AU338" i="7" s="1"/>
  <c r="BI338" i="7"/>
  <c r="AO337" i="7"/>
  <c r="Y337" i="7"/>
  <c r="BN337" i="7" s="1"/>
  <c r="X337" i="7"/>
  <c r="BM337" i="7" s="1"/>
  <c r="W337" i="7"/>
  <c r="BL337" i="7" s="1"/>
  <c r="V337" i="7"/>
  <c r="BQ337" i="7" s="1"/>
  <c r="U337" i="7"/>
  <c r="BP337" i="7" s="1"/>
  <c r="T337" i="7"/>
  <c r="BK337" i="7" s="1"/>
  <c r="S337" i="7"/>
  <c r="BJ337" i="7" s="1"/>
  <c r="R337" i="7"/>
  <c r="BG337" i="7" s="1"/>
  <c r="Q337" i="7"/>
  <c r="BF337" i="7" s="1"/>
  <c r="P337" i="7"/>
  <c r="O337" i="7"/>
  <c r="N337" i="7"/>
  <c r="BC337" i="7" s="1"/>
  <c r="M337" i="7"/>
  <c r="BB337" i="7" s="1"/>
  <c r="L337" i="7"/>
  <c r="BA337" i="7" s="1"/>
  <c r="K337" i="7"/>
  <c r="AZ337" i="7" s="1"/>
  <c r="J337" i="7"/>
  <c r="I337" i="7"/>
  <c r="AX337" i="7" s="1"/>
  <c r="H337" i="7"/>
  <c r="G337" i="7"/>
  <c r="F337" i="7"/>
  <c r="E337" i="7"/>
  <c r="D337" i="7"/>
  <c r="C337" i="7"/>
  <c r="AW337" i="7"/>
  <c r="AO336" i="7"/>
  <c r="Y336" i="7"/>
  <c r="BN336" i="7" s="1"/>
  <c r="X336" i="7"/>
  <c r="BM336" i="7" s="1"/>
  <c r="W336" i="7"/>
  <c r="BL336" i="7" s="1"/>
  <c r="V336" i="7"/>
  <c r="BQ336" i="7" s="1"/>
  <c r="U336" i="7"/>
  <c r="BP336" i="7" s="1"/>
  <c r="T336" i="7"/>
  <c r="BK336" i="7" s="1"/>
  <c r="S336" i="7"/>
  <c r="BJ336" i="7" s="1"/>
  <c r="R336" i="7"/>
  <c r="BG336" i="7" s="1"/>
  <c r="Q336" i="7"/>
  <c r="BF336" i="7" s="1"/>
  <c r="P336" i="7"/>
  <c r="O336" i="7"/>
  <c r="N336" i="7"/>
  <c r="BC336" i="7" s="1"/>
  <c r="M336" i="7"/>
  <c r="BB336" i="7" s="1"/>
  <c r="L336" i="7"/>
  <c r="BA336" i="7" s="1"/>
  <c r="K336" i="7"/>
  <c r="AZ336" i="7" s="1"/>
  <c r="J336" i="7"/>
  <c r="I336" i="7"/>
  <c r="AX336" i="7" s="1"/>
  <c r="H336" i="7"/>
  <c r="G336" i="7"/>
  <c r="F336" i="7"/>
  <c r="E336" i="7"/>
  <c r="D336" i="7"/>
  <c r="C336" i="7"/>
  <c r="AU336" i="7" s="1"/>
  <c r="AW336" i="7"/>
  <c r="AO335" i="7"/>
  <c r="Y335" i="7"/>
  <c r="BN335" i="7" s="1"/>
  <c r="X335" i="7"/>
  <c r="BM335" i="7" s="1"/>
  <c r="W335" i="7"/>
  <c r="BL335" i="7" s="1"/>
  <c r="V335" i="7"/>
  <c r="BQ335" i="7" s="1"/>
  <c r="U335" i="7"/>
  <c r="BP335" i="7" s="1"/>
  <c r="T335" i="7"/>
  <c r="BK335" i="7" s="1"/>
  <c r="S335" i="7"/>
  <c r="BJ335" i="7" s="1"/>
  <c r="R335" i="7"/>
  <c r="BG335" i="7" s="1"/>
  <c r="Q335" i="7"/>
  <c r="BF335" i="7" s="1"/>
  <c r="P335" i="7"/>
  <c r="O335" i="7"/>
  <c r="N335" i="7"/>
  <c r="BC335" i="7" s="1"/>
  <c r="BE335" i="7" s="1"/>
  <c r="M335" i="7"/>
  <c r="BB335" i="7" s="1"/>
  <c r="L335" i="7"/>
  <c r="BA335" i="7" s="1"/>
  <c r="K335" i="7"/>
  <c r="AZ335" i="7" s="1"/>
  <c r="J335" i="7"/>
  <c r="I335" i="7"/>
  <c r="AX335" i="7" s="1"/>
  <c r="H335" i="7"/>
  <c r="G335" i="7"/>
  <c r="F335" i="7"/>
  <c r="E335" i="7"/>
  <c r="D335" i="7"/>
  <c r="C335" i="7"/>
  <c r="BW335" i="7" s="1"/>
  <c r="BI335" i="7"/>
  <c r="AO334" i="7"/>
  <c r="Y334" i="7"/>
  <c r="BN334" i="7" s="1"/>
  <c r="X334" i="7"/>
  <c r="BM334" i="7" s="1"/>
  <c r="W334" i="7"/>
  <c r="BL334" i="7" s="1"/>
  <c r="V334" i="7"/>
  <c r="BQ334" i="7" s="1"/>
  <c r="U334" i="7"/>
  <c r="BP334" i="7" s="1"/>
  <c r="T334" i="7"/>
  <c r="BK334" i="7" s="1"/>
  <c r="S334" i="7"/>
  <c r="BJ334" i="7" s="1"/>
  <c r="R334" i="7"/>
  <c r="BG334" i="7" s="1"/>
  <c r="Q334" i="7"/>
  <c r="BF334" i="7" s="1"/>
  <c r="P334" i="7"/>
  <c r="O334" i="7"/>
  <c r="N334" i="7"/>
  <c r="BC334" i="7" s="1"/>
  <c r="M334" i="7"/>
  <c r="BB334" i="7" s="1"/>
  <c r="L334" i="7"/>
  <c r="BA334" i="7" s="1"/>
  <c r="K334" i="7"/>
  <c r="AZ334" i="7" s="1"/>
  <c r="J334" i="7"/>
  <c r="I334" i="7"/>
  <c r="AX334" i="7" s="1"/>
  <c r="H334" i="7"/>
  <c r="G334" i="7"/>
  <c r="F334" i="7"/>
  <c r="E334" i="7"/>
  <c r="D334" i="7"/>
  <c r="C334" i="7"/>
  <c r="AU334" i="7" s="1"/>
  <c r="BI334" i="7"/>
  <c r="AO333" i="7"/>
  <c r="Y333" i="7"/>
  <c r="BN333" i="7" s="1"/>
  <c r="X333" i="7"/>
  <c r="BM333" i="7" s="1"/>
  <c r="W333" i="7"/>
  <c r="BL333" i="7" s="1"/>
  <c r="V333" i="7"/>
  <c r="BQ333" i="7" s="1"/>
  <c r="U333" i="7"/>
  <c r="BP333" i="7" s="1"/>
  <c r="T333" i="7"/>
  <c r="BK333" i="7" s="1"/>
  <c r="S333" i="7"/>
  <c r="R333" i="7"/>
  <c r="BG333" i="7" s="1"/>
  <c r="Q333" i="7"/>
  <c r="BF333" i="7" s="1"/>
  <c r="P333" i="7"/>
  <c r="O333" i="7"/>
  <c r="N333" i="7"/>
  <c r="BC333" i="7" s="1"/>
  <c r="BE333" i="7" s="1"/>
  <c r="M333" i="7"/>
  <c r="BB333" i="7" s="1"/>
  <c r="L333" i="7"/>
  <c r="BA333" i="7" s="1"/>
  <c r="K333" i="7"/>
  <c r="AZ333" i="7" s="1"/>
  <c r="J333" i="7"/>
  <c r="I333" i="7"/>
  <c r="AX333" i="7" s="1"/>
  <c r="AY333" i="7" s="1"/>
  <c r="H333" i="7"/>
  <c r="G333" i="7"/>
  <c r="F333" i="7"/>
  <c r="E333" i="7"/>
  <c r="D333" i="7"/>
  <c r="C333" i="7"/>
  <c r="AT333" i="7" s="1"/>
  <c r="AW333" i="7"/>
  <c r="AO332" i="7"/>
  <c r="Y332" i="7"/>
  <c r="BN332" i="7" s="1"/>
  <c r="X332" i="7"/>
  <c r="BM332" i="7" s="1"/>
  <c r="W332" i="7"/>
  <c r="BL332" i="7" s="1"/>
  <c r="V332" i="7"/>
  <c r="BQ332" i="7" s="1"/>
  <c r="U332" i="7"/>
  <c r="BP332" i="7" s="1"/>
  <c r="T332" i="7"/>
  <c r="BK332" i="7" s="1"/>
  <c r="S332" i="7"/>
  <c r="BJ332" i="7" s="1"/>
  <c r="R332" i="7"/>
  <c r="BG332" i="7" s="1"/>
  <c r="Q332" i="7"/>
  <c r="BF332" i="7" s="1"/>
  <c r="P332" i="7"/>
  <c r="O332" i="7"/>
  <c r="N332" i="7"/>
  <c r="BC332" i="7" s="1"/>
  <c r="BE332" i="7" s="1"/>
  <c r="M332" i="7"/>
  <c r="BB332" i="7" s="1"/>
  <c r="L332" i="7"/>
  <c r="BA332" i="7" s="1"/>
  <c r="K332" i="7"/>
  <c r="AZ332" i="7" s="1"/>
  <c r="J332" i="7"/>
  <c r="I332" i="7"/>
  <c r="AX332" i="7" s="1"/>
  <c r="AY332" i="7" s="1"/>
  <c r="H332" i="7"/>
  <c r="G332" i="7"/>
  <c r="F332" i="7"/>
  <c r="E332" i="7"/>
  <c r="D332" i="7"/>
  <c r="C332" i="7"/>
  <c r="AW332" i="7"/>
  <c r="AO331" i="7"/>
  <c r="Y331" i="7"/>
  <c r="BN331" i="7" s="1"/>
  <c r="X331" i="7"/>
  <c r="BM331" i="7" s="1"/>
  <c r="W331" i="7"/>
  <c r="BL331" i="7" s="1"/>
  <c r="V331" i="7"/>
  <c r="BQ331" i="7" s="1"/>
  <c r="U331" i="7"/>
  <c r="BP331" i="7" s="1"/>
  <c r="T331" i="7"/>
  <c r="BK331" i="7" s="1"/>
  <c r="S331" i="7"/>
  <c r="R331" i="7"/>
  <c r="BG331" i="7" s="1"/>
  <c r="Q331" i="7"/>
  <c r="BF331" i="7" s="1"/>
  <c r="P331" i="7"/>
  <c r="O331" i="7"/>
  <c r="N331" i="7"/>
  <c r="BC331" i="7" s="1"/>
  <c r="M331" i="7"/>
  <c r="BB331" i="7" s="1"/>
  <c r="L331" i="7"/>
  <c r="BA331" i="7" s="1"/>
  <c r="K331" i="7"/>
  <c r="AZ331" i="7" s="1"/>
  <c r="J331" i="7"/>
  <c r="I331" i="7"/>
  <c r="AX331" i="7" s="1"/>
  <c r="H331" i="7"/>
  <c r="G331" i="7"/>
  <c r="F331" i="7"/>
  <c r="E331" i="7"/>
  <c r="D331" i="7"/>
  <c r="C331" i="7"/>
  <c r="AT331" i="7" s="1"/>
  <c r="BC330" i="7"/>
  <c r="AO330" i="7"/>
  <c r="Y330" i="7"/>
  <c r="BN330" i="7" s="1"/>
  <c r="X330" i="7"/>
  <c r="BM330" i="7" s="1"/>
  <c r="W330" i="7"/>
  <c r="BL330" i="7" s="1"/>
  <c r="V330" i="7"/>
  <c r="BQ330" i="7" s="1"/>
  <c r="U330" i="7"/>
  <c r="BP330" i="7" s="1"/>
  <c r="T330" i="7"/>
  <c r="BK330" i="7" s="1"/>
  <c r="S330" i="7"/>
  <c r="BJ330" i="7" s="1"/>
  <c r="R330" i="7"/>
  <c r="BG330" i="7" s="1"/>
  <c r="Q330" i="7"/>
  <c r="BF330" i="7" s="1"/>
  <c r="P330" i="7"/>
  <c r="O330" i="7"/>
  <c r="N330" i="7"/>
  <c r="M330" i="7"/>
  <c r="BB330" i="7" s="1"/>
  <c r="L330" i="7"/>
  <c r="BA330" i="7" s="1"/>
  <c r="K330" i="7"/>
  <c r="AZ330" i="7" s="1"/>
  <c r="J330" i="7"/>
  <c r="I330" i="7"/>
  <c r="AX330" i="7" s="1"/>
  <c r="AY330" i="7" s="1"/>
  <c r="H330" i="7"/>
  <c r="G330" i="7"/>
  <c r="F330" i="7"/>
  <c r="E330" i="7"/>
  <c r="D330" i="7"/>
  <c r="C330" i="7"/>
  <c r="BW330" i="7" s="1"/>
  <c r="AW330" i="7"/>
  <c r="AO329" i="7"/>
  <c r="Y329" i="7"/>
  <c r="BN329" i="7" s="1"/>
  <c r="X329" i="7"/>
  <c r="BM329" i="7" s="1"/>
  <c r="W329" i="7"/>
  <c r="BL329" i="7" s="1"/>
  <c r="V329" i="7"/>
  <c r="BQ329" i="7" s="1"/>
  <c r="U329" i="7"/>
  <c r="BP329" i="7" s="1"/>
  <c r="T329" i="7"/>
  <c r="BK329" i="7" s="1"/>
  <c r="S329" i="7"/>
  <c r="R329" i="7"/>
  <c r="BG329" i="7" s="1"/>
  <c r="Q329" i="7"/>
  <c r="BF329" i="7" s="1"/>
  <c r="P329" i="7"/>
  <c r="O329" i="7"/>
  <c r="N329" i="7"/>
  <c r="BC329" i="7" s="1"/>
  <c r="BE329" i="7" s="1"/>
  <c r="M329" i="7"/>
  <c r="BB329" i="7" s="1"/>
  <c r="L329" i="7"/>
  <c r="BA329" i="7" s="1"/>
  <c r="K329" i="7"/>
  <c r="AZ329" i="7" s="1"/>
  <c r="J329" i="7"/>
  <c r="I329" i="7"/>
  <c r="AX329" i="7" s="1"/>
  <c r="H329" i="7"/>
  <c r="G329" i="7"/>
  <c r="F329" i="7"/>
  <c r="E329" i="7"/>
  <c r="D329" i="7"/>
  <c r="C329" i="7"/>
  <c r="AO328" i="7"/>
  <c r="Y328" i="7"/>
  <c r="BN328" i="7" s="1"/>
  <c r="X328" i="7"/>
  <c r="BM328" i="7" s="1"/>
  <c r="W328" i="7"/>
  <c r="BL328" i="7" s="1"/>
  <c r="V328" i="7"/>
  <c r="BQ328" i="7" s="1"/>
  <c r="U328" i="7"/>
  <c r="BP328" i="7" s="1"/>
  <c r="T328" i="7"/>
  <c r="BK328" i="7" s="1"/>
  <c r="S328" i="7"/>
  <c r="R328" i="7"/>
  <c r="BG328" i="7" s="1"/>
  <c r="Q328" i="7"/>
  <c r="BF328" i="7" s="1"/>
  <c r="P328" i="7"/>
  <c r="O328" i="7"/>
  <c r="N328" i="7"/>
  <c r="BC328" i="7" s="1"/>
  <c r="M328" i="7"/>
  <c r="BB328" i="7" s="1"/>
  <c r="L328" i="7"/>
  <c r="BA328" i="7" s="1"/>
  <c r="K328" i="7"/>
  <c r="AZ328" i="7" s="1"/>
  <c r="J328" i="7"/>
  <c r="I328" i="7"/>
  <c r="AX328" i="7" s="1"/>
  <c r="AY328" i="7" s="1"/>
  <c r="H328" i="7"/>
  <c r="G328" i="7"/>
  <c r="F328" i="7"/>
  <c r="E328" i="7"/>
  <c r="D328" i="7"/>
  <c r="C328" i="7"/>
  <c r="AT328" i="7" s="1"/>
  <c r="BI328" i="7"/>
  <c r="AO327" i="7"/>
  <c r="Y327" i="7"/>
  <c r="BN327" i="7" s="1"/>
  <c r="X327" i="7"/>
  <c r="BM327" i="7" s="1"/>
  <c r="W327" i="7"/>
  <c r="BL327" i="7" s="1"/>
  <c r="V327" i="7"/>
  <c r="BQ327" i="7" s="1"/>
  <c r="U327" i="7"/>
  <c r="BP327" i="7" s="1"/>
  <c r="T327" i="7"/>
  <c r="BK327" i="7" s="1"/>
  <c r="S327" i="7"/>
  <c r="R327" i="7"/>
  <c r="BG327" i="7" s="1"/>
  <c r="Q327" i="7"/>
  <c r="BF327" i="7" s="1"/>
  <c r="P327" i="7"/>
  <c r="O327" i="7"/>
  <c r="N327" i="7"/>
  <c r="BC327" i="7" s="1"/>
  <c r="M327" i="7"/>
  <c r="BB327" i="7" s="1"/>
  <c r="L327" i="7"/>
  <c r="BA327" i="7" s="1"/>
  <c r="K327" i="7"/>
  <c r="AZ327" i="7" s="1"/>
  <c r="J327" i="7"/>
  <c r="I327" i="7"/>
  <c r="AX327" i="7" s="1"/>
  <c r="H327" i="7"/>
  <c r="G327" i="7"/>
  <c r="F327" i="7"/>
  <c r="E327" i="7"/>
  <c r="D327" i="7"/>
  <c r="C327" i="7"/>
  <c r="AW327" i="7"/>
  <c r="AO326" i="7"/>
  <c r="Y326" i="7"/>
  <c r="BN326" i="7" s="1"/>
  <c r="X326" i="7"/>
  <c r="BM326" i="7" s="1"/>
  <c r="W326" i="7"/>
  <c r="BL326" i="7" s="1"/>
  <c r="V326" i="7"/>
  <c r="BQ326" i="7" s="1"/>
  <c r="U326" i="7"/>
  <c r="BP326" i="7" s="1"/>
  <c r="T326" i="7"/>
  <c r="BK326" i="7" s="1"/>
  <c r="S326" i="7"/>
  <c r="R326" i="7"/>
  <c r="BG326" i="7" s="1"/>
  <c r="Q326" i="7"/>
  <c r="BF326" i="7" s="1"/>
  <c r="P326" i="7"/>
  <c r="O326" i="7"/>
  <c r="N326" i="7"/>
  <c r="BC326" i="7" s="1"/>
  <c r="M326" i="7"/>
  <c r="BB326" i="7" s="1"/>
  <c r="L326" i="7"/>
  <c r="BA326" i="7" s="1"/>
  <c r="K326" i="7"/>
  <c r="AZ326" i="7" s="1"/>
  <c r="J326" i="7"/>
  <c r="I326" i="7"/>
  <c r="AX326" i="7" s="1"/>
  <c r="H326" i="7"/>
  <c r="G326" i="7"/>
  <c r="F326" i="7"/>
  <c r="E326" i="7"/>
  <c r="D326" i="7"/>
  <c r="C326" i="7"/>
  <c r="BW326" i="7" s="1"/>
  <c r="BI326" i="7"/>
  <c r="AO325" i="7"/>
  <c r="Y325" i="7"/>
  <c r="BN325" i="7" s="1"/>
  <c r="X325" i="7"/>
  <c r="BM325" i="7" s="1"/>
  <c r="W325" i="7"/>
  <c r="BL325" i="7" s="1"/>
  <c r="V325" i="7"/>
  <c r="BQ325" i="7" s="1"/>
  <c r="U325" i="7"/>
  <c r="BP325" i="7" s="1"/>
  <c r="T325" i="7"/>
  <c r="BK325" i="7" s="1"/>
  <c r="S325" i="7"/>
  <c r="BJ325" i="7" s="1"/>
  <c r="R325" i="7"/>
  <c r="BG325" i="7" s="1"/>
  <c r="Q325" i="7"/>
  <c r="BF325" i="7" s="1"/>
  <c r="P325" i="7"/>
  <c r="O325" i="7"/>
  <c r="N325" i="7"/>
  <c r="BC325" i="7" s="1"/>
  <c r="BE325" i="7" s="1"/>
  <c r="M325" i="7"/>
  <c r="BB325" i="7" s="1"/>
  <c r="L325" i="7"/>
  <c r="BA325" i="7" s="1"/>
  <c r="K325" i="7"/>
  <c r="AZ325" i="7" s="1"/>
  <c r="J325" i="7"/>
  <c r="I325" i="7"/>
  <c r="AX325" i="7" s="1"/>
  <c r="H325" i="7"/>
  <c r="G325" i="7"/>
  <c r="F325" i="7"/>
  <c r="E325" i="7"/>
  <c r="D325" i="7"/>
  <c r="C325" i="7"/>
  <c r="AT325" i="7" s="1"/>
  <c r="AW325" i="7"/>
  <c r="AO324" i="7"/>
  <c r="Y324" i="7"/>
  <c r="BN324" i="7" s="1"/>
  <c r="X324" i="7"/>
  <c r="BM324" i="7" s="1"/>
  <c r="W324" i="7"/>
  <c r="BL324" i="7" s="1"/>
  <c r="V324" i="7"/>
  <c r="BQ324" i="7" s="1"/>
  <c r="U324" i="7"/>
  <c r="BP324" i="7" s="1"/>
  <c r="T324" i="7"/>
  <c r="BK324" i="7" s="1"/>
  <c r="S324" i="7"/>
  <c r="BJ324" i="7" s="1"/>
  <c r="R324" i="7"/>
  <c r="BG324" i="7" s="1"/>
  <c r="Q324" i="7"/>
  <c r="BF324" i="7" s="1"/>
  <c r="P324" i="7"/>
  <c r="O324" i="7"/>
  <c r="N324" i="7"/>
  <c r="BC324" i="7" s="1"/>
  <c r="M324" i="7"/>
  <c r="BB324" i="7" s="1"/>
  <c r="L324" i="7"/>
  <c r="BA324" i="7" s="1"/>
  <c r="K324" i="7"/>
  <c r="AZ324" i="7" s="1"/>
  <c r="J324" i="7"/>
  <c r="I324" i="7"/>
  <c r="AX324" i="7" s="1"/>
  <c r="AY324" i="7" s="1"/>
  <c r="H324" i="7"/>
  <c r="G324" i="7"/>
  <c r="F324" i="7"/>
  <c r="E324" i="7"/>
  <c r="D324" i="7"/>
  <c r="C324" i="7"/>
  <c r="AT324" i="7" s="1"/>
  <c r="AO323" i="7"/>
  <c r="Y323" i="7"/>
  <c r="BN323" i="7" s="1"/>
  <c r="X323" i="7"/>
  <c r="BM323" i="7" s="1"/>
  <c r="W323" i="7"/>
  <c r="BL323" i="7" s="1"/>
  <c r="V323" i="7"/>
  <c r="BQ323" i="7" s="1"/>
  <c r="U323" i="7"/>
  <c r="BP323" i="7" s="1"/>
  <c r="T323" i="7"/>
  <c r="BK323" i="7" s="1"/>
  <c r="S323" i="7"/>
  <c r="R323" i="7"/>
  <c r="BG323" i="7" s="1"/>
  <c r="Q323" i="7"/>
  <c r="BF323" i="7" s="1"/>
  <c r="P323" i="7"/>
  <c r="O323" i="7"/>
  <c r="N323" i="7"/>
  <c r="BC323" i="7" s="1"/>
  <c r="M323" i="7"/>
  <c r="BB323" i="7" s="1"/>
  <c r="L323" i="7"/>
  <c r="BA323" i="7" s="1"/>
  <c r="K323" i="7"/>
  <c r="AZ323" i="7" s="1"/>
  <c r="J323" i="7"/>
  <c r="I323" i="7"/>
  <c r="AX323" i="7" s="1"/>
  <c r="AY323" i="7" s="1"/>
  <c r="H323" i="7"/>
  <c r="G323" i="7"/>
  <c r="F323" i="7"/>
  <c r="E323" i="7"/>
  <c r="D323" i="7"/>
  <c r="C323" i="7"/>
  <c r="BW323" i="7" s="1"/>
  <c r="AW323" i="7"/>
  <c r="AO322" i="7"/>
  <c r="Y322" i="7"/>
  <c r="BN322" i="7" s="1"/>
  <c r="X322" i="7"/>
  <c r="BM322" i="7" s="1"/>
  <c r="W322" i="7"/>
  <c r="BL322" i="7" s="1"/>
  <c r="V322" i="7"/>
  <c r="BQ322" i="7" s="1"/>
  <c r="U322" i="7"/>
  <c r="BP322" i="7" s="1"/>
  <c r="T322" i="7"/>
  <c r="BK322" i="7" s="1"/>
  <c r="S322" i="7"/>
  <c r="BJ322" i="7" s="1"/>
  <c r="R322" i="7"/>
  <c r="BG322" i="7" s="1"/>
  <c r="Q322" i="7"/>
  <c r="BF322" i="7" s="1"/>
  <c r="P322" i="7"/>
  <c r="O322" i="7"/>
  <c r="N322" i="7"/>
  <c r="BC322" i="7" s="1"/>
  <c r="M322" i="7"/>
  <c r="BB322" i="7" s="1"/>
  <c r="L322" i="7"/>
  <c r="BA322" i="7" s="1"/>
  <c r="K322" i="7"/>
  <c r="AZ322" i="7" s="1"/>
  <c r="J322" i="7"/>
  <c r="I322" i="7"/>
  <c r="AX322" i="7" s="1"/>
  <c r="H322" i="7"/>
  <c r="G322" i="7"/>
  <c r="F322" i="7"/>
  <c r="E322" i="7"/>
  <c r="D322" i="7"/>
  <c r="C322" i="7"/>
  <c r="AU322" i="7" s="1"/>
  <c r="BI322" i="7"/>
  <c r="AO321" i="7"/>
  <c r="Y321" i="7"/>
  <c r="BN321" i="7" s="1"/>
  <c r="X321" i="7"/>
  <c r="BM321" i="7" s="1"/>
  <c r="W321" i="7"/>
  <c r="BL321" i="7" s="1"/>
  <c r="V321" i="7"/>
  <c r="BQ321" i="7" s="1"/>
  <c r="U321" i="7"/>
  <c r="BP321" i="7" s="1"/>
  <c r="T321" i="7"/>
  <c r="BK321" i="7" s="1"/>
  <c r="S321" i="7"/>
  <c r="BJ321" i="7" s="1"/>
  <c r="R321" i="7"/>
  <c r="BG321" i="7" s="1"/>
  <c r="Q321" i="7"/>
  <c r="BF321" i="7" s="1"/>
  <c r="P321" i="7"/>
  <c r="O321" i="7"/>
  <c r="N321" i="7"/>
  <c r="BC321" i="7" s="1"/>
  <c r="M321" i="7"/>
  <c r="BB321" i="7" s="1"/>
  <c r="L321" i="7"/>
  <c r="BA321" i="7" s="1"/>
  <c r="K321" i="7"/>
  <c r="AZ321" i="7" s="1"/>
  <c r="J321" i="7"/>
  <c r="I321" i="7"/>
  <c r="AX321" i="7" s="1"/>
  <c r="H321" i="7"/>
  <c r="G321" i="7"/>
  <c r="F321" i="7"/>
  <c r="E321" i="7"/>
  <c r="D321" i="7"/>
  <c r="C321" i="7"/>
  <c r="AW321" i="7"/>
  <c r="AO320" i="7"/>
  <c r="Y320" i="7"/>
  <c r="BN320" i="7" s="1"/>
  <c r="X320" i="7"/>
  <c r="BM320" i="7" s="1"/>
  <c r="W320" i="7"/>
  <c r="BL320" i="7" s="1"/>
  <c r="V320" i="7"/>
  <c r="BQ320" i="7" s="1"/>
  <c r="U320" i="7"/>
  <c r="BP320" i="7" s="1"/>
  <c r="T320" i="7"/>
  <c r="BK320" i="7" s="1"/>
  <c r="S320" i="7"/>
  <c r="BJ320" i="7" s="1"/>
  <c r="R320" i="7"/>
  <c r="BG320" i="7" s="1"/>
  <c r="Q320" i="7"/>
  <c r="BF320" i="7" s="1"/>
  <c r="P320" i="7"/>
  <c r="O320" i="7"/>
  <c r="N320" i="7"/>
  <c r="BC320" i="7" s="1"/>
  <c r="M320" i="7"/>
  <c r="BB320" i="7" s="1"/>
  <c r="L320" i="7"/>
  <c r="BA320" i="7" s="1"/>
  <c r="K320" i="7"/>
  <c r="AZ320" i="7" s="1"/>
  <c r="J320" i="7"/>
  <c r="I320" i="7"/>
  <c r="AX320" i="7" s="1"/>
  <c r="H320" i="7"/>
  <c r="G320" i="7"/>
  <c r="F320" i="7"/>
  <c r="E320" i="7"/>
  <c r="D320" i="7"/>
  <c r="C320" i="7"/>
  <c r="BW320" i="7" s="1"/>
  <c r="BI320" i="7"/>
  <c r="AO319" i="7"/>
  <c r="Y319" i="7"/>
  <c r="BN319" i="7" s="1"/>
  <c r="X319" i="7"/>
  <c r="BM319" i="7" s="1"/>
  <c r="W319" i="7"/>
  <c r="BL319" i="7" s="1"/>
  <c r="V319" i="7"/>
  <c r="BQ319" i="7" s="1"/>
  <c r="U319" i="7"/>
  <c r="BP319" i="7" s="1"/>
  <c r="T319" i="7"/>
  <c r="BK319" i="7" s="1"/>
  <c r="S319" i="7"/>
  <c r="R319" i="7"/>
  <c r="BG319" i="7" s="1"/>
  <c r="Q319" i="7"/>
  <c r="BF319" i="7" s="1"/>
  <c r="P319" i="7"/>
  <c r="O319" i="7"/>
  <c r="N319" i="7"/>
  <c r="BC319" i="7" s="1"/>
  <c r="M319" i="7"/>
  <c r="BB319" i="7" s="1"/>
  <c r="L319" i="7"/>
  <c r="BA319" i="7" s="1"/>
  <c r="K319" i="7"/>
  <c r="AZ319" i="7" s="1"/>
  <c r="J319" i="7"/>
  <c r="I319" i="7"/>
  <c r="AX319" i="7" s="1"/>
  <c r="H319" i="7"/>
  <c r="G319" i="7"/>
  <c r="F319" i="7"/>
  <c r="E319" i="7"/>
  <c r="D319" i="7"/>
  <c r="C319" i="7"/>
  <c r="AU319" i="7" s="1"/>
  <c r="BI319" i="7"/>
  <c r="AO318" i="7"/>
  <c r="Y318" i="7"/>
  <c r="BN318" i="7" s="1"/>
  <c r="X318" i="7"/>
  <c r="BM318" i="7" s="1"/>
  <c r="W318" i="7"/>
  <c r="BL318" i="7" s="1"/>
  <c r="V318" i="7"/>
  <c r="BQ318" i="7" s="1"/>
  <c r="U318" i="7"/>
  <c r="BP318" i="7" s="1"/>
  <c r="T318" i="7"/>
  <c r="BK318" i="7" s="1"/>
  <c r="S318" i="7"/>
  <c r="R318" i="7"/>
  <c r="BG318" i="7" s="1"/>
  <c r="Q318" i="7"/>
  <c r="BF318" i="7" s="1"/>
  <c r="P318" i="7"/>
  <c r="O318" i="7"/>
  <c r="N318" i="7"/>
  <c r="BC318" i="7" s="1"/>
  <c r="M318" i="7"/>
  <c r="BB318" i="7" s="1"/>
  <c r="L318" i="7"/>
  <c r="BA318" i="7" s="1"/>
  <c r="K318" i="7"/>
  <c r="AZ318" i="7" s="1"/>
  <c r="J318" i="7"/>
  <c r="I318" i="7"/>
  <c r="AX318" i="7" s="1"/>
  <c r="H318" i="7"/>
  <c r="G318" i="7"/>
  <c r="F318" i="7"/>
  <c r="E318" i="7"/>
  <c r="D318" i="7"/>
  <c r="C318" i="7"/>
  <c r="BW318" i="7" s="1"/>
  <c r="AW318" i="7"/>
  <c r="AO317" i="7"/>
  <c r="Y317" i="7"/>
  <c r="BN317" i="7" s="1"/>
  <c r="X317" i="7"/>
  <c r="BM317" i="7" s="1"/>
  <c r="W317" i="7"/>
  <c r="BL317" i="7" s="1"/>
  <c r="V317" i="7"/>
  <c r="BQ317" i="7" s="1"/>
  <c r="U317" i="7"/>
  <c r="BP317" i="7" s="1"/>
  <c r="T317" i="7"/>
  <c r="BK317" i="7" s="1"/>
  <c r="S317" i="7"/>
  <c r="R317" i="7"/>
  <c r="BG317" i="7" s="1"/>
  <c r="Q317" i="7"/>
  <c r="BF317" i="7" s="1"/>
  <c r="P317" i="7"/>
  <c r="O317" i="7"/>
  <c r="N317" i="7"/>
  <c r="BC317" i="7" s="1"/>
  <c r="BE317" i="7" s="1"/>
  <c r="M317" i="7"/>
  <c r="BB317" i="7" s="1"/>
  <c r="L317" i="7"/>
  <c r="BA317" i="7" s="1"/>
  <c r="K317" i="7"/>
  <c r="AZ317" i="7" s="1"/>
  <c r="J317" i="7"/>
  <c r="I317" i="7"/>
  <c r="AX317" i="7" s="1"/>
  <c r="H317" i="7"/>
  <c r="G317" i="7"/>
  <c r="F317" i="7"/>
  <c r="E317" i="7"/>
  <c r="D317" i="7"/>
  <c r="C317" i="7"/>
  <c r="AT317" i="7" s="1"/>
  <c r="BI317" i="7"/>
  <c r="AO316" i="7"/>
  <c r="Y316" i="7"/>
  <c r="BN316" i="7" s="1"/>
  <c r="X316" i="7"/>
  <c r="BM316" i="7" s="1"/>
  <c r="W316" i="7"/>
  <c r="BL316" i="7" s="1"/>
  <c r="V316" i="7"/>
  <c r="BQ316" i="7" s="1"/>
  <c r="U316" i="7"/>
  <c r="BP316" i="7" s="1"/>
  <c r="T316" i="7"/>
  <c r="BK316" i="7" s="1"/>
  <c r="S316" i="7"/>
  <c r="R316" i="7"/>
  <c r="BG316" i="7" s="1"/>
  <c r="Q316" i="7"/>
  <c r="BF316" i="7" s="1"/>
  <c r="P316" i="7"/>
  <c r="O316" i="7"/>
  <c r="N316" i="7"/>
  <c r="BC316" i="7" s="1"/>
  <c r="M316" i="7"/>
  <c r="BB316" i="7" s="1"/>
  <c r="L316" i="7"/>
  <c r="BA316" i="7" s="1"/>
  <c r="K316" i="7"/>
  <c r="AZ316" i="7" s="1"/>
  <c r="J316" i="7"/>
  <c r="I316" i="7"/>
  <c r="AX316" i="7" s="1"/>
  <c r="H316" i="7"/>
  <c r="G316" i="7"/>
  <c r="F316" i="7"/>
  <c r="E316" i="7"/>
  <c r="D316" i="7"/>
  <c r="C316" i="7"/>
  <c r="AO315" i="7"/>
  <c r="Y315" i="7"/>
  <c r="BN315" i="7" s="1"/>
  <c r="X315" i="7"/>
  <c r="BM315" i="7" s="1"/>
  <c r="W315" i="7"/>
  <c r="BL315" i="7" s="1"/>
  <c r="V315" i="7"/>
  <c r="BQ315" i="7" s="1"/>
  <c r="U315" i="7"/>
  <c r="BP315" i="7" s="1"/>
  <c r="T315" i="7"/>
  <c r="BK315" i="7" s="1"/>
  <c r="S315" i="7"/>
  <c r="R315" i="7"/>
  <c r="BG315" i="7" s="1"/>
  <c r="Q315" i="7"/>
  <c r="BF315" i="7" s="1"/>
  <c r="P315" i="7"/>
  <c r="O315" i="7"/>
  <c r="N315" i="7"/>
  <c r="BC315" i="7" s="1"/>
  <c r="M315" i="7"/>
  <c r="BB315" i="7" s="1"/>
  <c r="L315" i="7"/>
  <c r="BA315" i="7" s="1"/>
  <c r="K315" i="7"/>
  <c r="AZ315" i="7" s="1"/>
  <c r="J315" i="7"/>
  <c r="I315" i="7"/>
  <c r="AX315" i="7" s="1"/>
  <c r="AY315" i="7" s="1"/>
  <c r="H315" i="7"/>
  <c r="G315" i="7"/>
  <c r="F315" i="7"/>
  <c r="E315" i="7"/>
  <c r="D315" i="7"/>
  <c r="C315" i="7"/>
  <c r="BW315" i="7" s="1"/>
  <c r="AW315" i="7"/>
  <c r="AO314" i="7"/>
  <c r="Y314" i="7"/>
  <c r="BN314" i="7" s="1"/>
  <c r="X314" i="7"/>
  <c r="BM314" i="7" s="1"/>
  <c r="W314" i="7"/>
  <c r="BL314" i="7" s="1"/>
  <c r="V314" i="7"/>
  <c r="BQ314" i="7" s="1"/>
  <c r="U314" i="7"/>
  <c r="BP314" i="7" s="1"/>
  <c r="T314" i="7"/>
  <c r="BK314" i="7" s="1"/>
  <c r="S314" i="7"/>
  <c r="BJ314" i="7" s="1"/>
  <c r="R314" i="7"/>
  <c r="BG314" i="7" s="1"/>
  <c r="Q314" i="7"/>
  <c r="BF314" i="7" s="1"/>
  <c r="P314" i="7"/>
  <c r="O314" i="7"/>
  <c r="N314" i="7"/>
  <c r="BC314" i="7" s="1"/>
  <c r="M314" i="7"/>
  <c r="BB314" i="7" s="1"/>
  <c r="L314" i="7"/>
  <c r="BA314" i="7" s="1"/>
  <c r="K314" i="7"/>
  <c r="AZ314" i="7" s="1"/>
  <c r="J314" i="7"/>
  <c r="I314" i="7"/>
  <c r="AX314" i="7" s="1"/>
  <c r="H314" i="7"/>
  <c r="G314" i="7"/>
  <c r="F314" i="7"/>
  <c r="E314" i="7"/>
  <c r="D314" i="7"/>
  <c r="C314" i="7"/>
  <c r="AT314" i="7" s="1"/>
  <c r="AW314" i="7"/>
  <c r="AO313" i="7"/>
  <c r="Y313" i="7"/>
  <c r="BN313" i="7" s="1"/>
  <c r="X313" i="7"/>
  <c r="BM313" i="7" s="1"/>
  <c r="W313" i="7"/>
  <c r="BL313" i="7" s="1"/>
  <c r="V313" i="7"/>
  <c r="BQ313" i="7" s="1"/>
  <c r="U313" i="7"/>
  <c r="BP313" i="7" s="1"/>
  <c r="T313" i="7"/>
  <c r="BK313" i="7" s="1"/>
  <c r="S313" i="7"/>
  <c r="BJ313" i="7" s="1"/>
  <c r="R313" i="7"/>
  <c r="BG313" i="7" s="1"/>
  <c r="Q313" i="7"/>
  <c r="BF313" i="7" s="1"/>
  <c r="P313" i="7"/>
  <c r="O313" i="7"/>
  <c r="N313" i="7"/>
  <c r="BC313" i="7" s="1"/>
  <c r="M313" i="7"/>
  <c r="BB313" i="7" s="1"/>
  <c r="L313" i="7"/>
  <c r="BA313" i="7" s="1"/>
  <c r="K313" i="7"/>
  <c r="AZ313" i="7" s="1"/>
  <c r="J313" i="7"/>
  <c r="I313" i="7"/>
  <c r="AX313" i="7" s="1"/>
  <c r="H313" i="7"/>
  <c r="G313" i="7"/>
  <c r="F313" i="7"/>
  <c r="E313" i="7"/>
  <c r="D313" i="7"/>
  <c r="C313" i="7"/>
  <c r="AW313" i="7"/>
  <c r="AO312" i="7"/>
  <c r="Y312" i="7"/>
  <c r="BN312" i="7" s="1"/>
  <c r="X312" i="7"/>
  <c r="BM312" i="7" s="1"/>
  <c r="W312" i="7"/>
  <c r="BL312" i="7" s="1"/>
  <c r="V312" i="7"/>
  <c r="BQ312" i="7" s="1"/>
  <c r="U312" i="7"/>
  <c r="BP312" i="7" s="1"/>
  <c r="T312" i="7"/>
  <c r="BK312" i="7" s="1"/>
  <c r="S312" i="7"/>
  <c r="R312" i="7"/>
  <c r="BG312" i="7" s="1"/>
  <c r="Q312" i="7"/>
  <c r="BF312" i="7" s="1"/>
  <c r="P312" i="7"/>
  <c r="O312" i="7"/>
  <c r="N312" i="7"/>
  <c r="BC312" i="7" s="1"/>
  <c r="M312" i="7"/>
  <c r="BB312" i="7" s="1"/>
  <c r="L312" i="7"/>
  <c r="BA312" i="7" s="1"/>
  <c r="K312" i="7"/>
  <c r="AZ312" i="7" s="1"/>
  <c r="J312" i="7"/>
  <c r="I312" i="7"/>
  <c r="AX312" i="7" s="1"/>
  <c r="H312" i="7"/>
  <c r="G312" i="7"/>
  <c r="F312" i="7"/>
  <c r="E312" i="7"/>
  <c r="D312" i="7"/>
  <c r="C312" i="7"/>
  <c r="AU312" i="7" s="1"/>
  <c r="BI312" i="7"/>
  <c r="AO311" i="7"/>
  <c r="Y311" i="7"/>
  <c r="BN311" i="7" s="1"/>
  <c r="X311" i="7"/>
  <c r="BM311" i="7" s="1"/>
  <c r="W311" i="7"/>
  <c r="BL311" i="7" s="1"/>
  <c r="V311" i="7"/>
  <c r="BQ311" i="7" s="1"/>
  <c r="U311" i="7"/>
  <c r="BP311" i="7" s="1"/>
  <c r="T311" i="7"/>
  <c r="BK311" i="7" s="1"/>
  <c r="S311" i="7"/>
  <c r="R311" i="7"/>
  <c r="BG311" i="7" s="1"/>
  <c r="Q311" i="7"/>
  <c r="BF311" i="7" s="1"/>
  <c r="P311" i="7"/>
  <c r="O311" i="7"/>
  <c r="N311" i="7"/>
  <c r="BC311" i="7" s="1"/>
  <c r="M311" i="7"/>
  <c r="BB311" i="7" s="1"/>
  <c r="L311" i="7"/>
  <c r="BA311" i="7" s="1"/>
  <c r="K311" i="7"/>
  <c r="AZ311" i="7" s="1"/>
  <c r="J311" i="7"/>
  <c r="I311" i="7"/>
  <c r="AX311" i="7" s="1"/>
  <c r="H311" i="7"/>
  <c r="G311" i="7"/>
  <c r="F311" i="7"/>
  <c r="E311" i="7"/>
  <c r="D311" i="7"/>
  <c r="C311" i="7"/>
  <c r="AU311" i="7" s="1"/>
  <c r="AO310" i="7"/>
  <c r="Y310" i="7"/>
  <c r="BN310" i="7" s="1"/>
  <c r="X310" i="7"/>
  <c r="BM310" i="7" s="1"/>
  <c r="W310" i="7"/>
  <c r="BL310" i="7" s="1"/>
  <c r="V310" i="7"/>
  <c r="BQ310" i="7" s="1"/>
  <c r="U310" i="7"/>
  <c r="BP310" i="7" s="1"/>
  <c r="T310" i="7"/>
  <c r="BK310" i="7" s="1"/>
  <c r="S310" i="7"/>
  <c r="R310" i="7"/>
  <c r="BG310" i="7" s="1"/>
  <c r="Q310" i="7"/>
  <c r="BF310" i="7" s="1"/>
  <c r="P310" i="7"/>
  <c r="O310" i="7"/>
  <c r="N310" i="7"/>
  <c r="BC310" i="7" s="1"/>
  <c r="M310" i="7"/>
  <c r="BB310" i="7" s="1"/>
  <c r="L310" i="7"/>
  <c r="BA310" i="7" s="1"/>
  <c r="K310" i="7"/>
  <c r="AZ310" i="7" s="1"/>
  <c r="J310" i="7"/>
  <c r="I310" i="7"/>
  <c r="AX310" i="7" s="1"/>
  <c r="H310" i="7"/>
  <c r="G310" i="7"/>
  <c r="F310" i="7"/>
  <c r="E310" i="7"/>
  <c r="D310" i="7"/>
  <c r="C310" i="7"/>
  <c r="BW310" i="7" s="1"/>
  <c r="BI310" i="7"/>
  <c r="AO309" i="7"/>
  <c r="Y309" i="7"/>
  <c r="BN309" i="7" s="1"/>
  <c r="X309" i="7"/>
  <c r="BM309" i="7" s="1"/>
  <c r="W309" i="7"/>
  <c r="BL309" i="7" s="1"/>
  <c r="V309" i="7"/>
  <c r="BQ309" i="7" s="1"/>
  <c r="U309" i="7"/>
  <c r="BP309" i="7" s="1"/>
  <c r="T309" i="7"/>
  <c r="BK309" i="7" s="1"/>
  <c r="S309" i="7"/>
  <c r="BJ309" i="7" s="1"/>
  <c r="R309" i="7"/>
  <c r="BG309" i="7" s="1"/>
  <c r="Q309" i="7"/>
  <c r="BF309" i="7" s="1"/>
  <c r="P309" i="7"/>
  <c r="O309" i="7"/>
  <c r="N309" i="7"/>
  <c r="BC309" i="7" s="1"/>
  <c r="BE309" i="7" s="1"/>
  <c r="M309" i="7"/>
  <c r="BB309" i="7" s="1"/>
  <c r="L309" i="7"/>
  <c r="BA309" i="7" s="1"/>
  <c r="K309" i="7"/>
  <c r="AZ309" i="7" s="1"/>
  <c r="J309" i="7"/>
  <c r="I309" i="7"/>
  <c r="AX309" i="7" s="1"/>
  <c r="H309" i="7"/>
  <c r="G309" i="7"/>
  <c r="F309" i="7"/>
  <c r="E309" i="7"/>
  <c r="D309" i="7"/>
  <c r="C309" i="7"/>
  <c r="AU309" i="7" s="1"/>
  <c r="BI309" i="7"/>
  <c r="AO308" i="7"/>
  <c r="Y308" i="7"/>
  <c r="BN308" i="7" s="1"/>
  <c r="X308" i="7"/>
  <c r="BM308" i="7" s="1"/>
  <c r="W308" i="7"/>
  <c r="BL308" i="7" s="1"/>
  <c r="V308" i="7"/>
  <c r="BQ308" i="7" s="1"/>
  <c r="U308" i="7"/>
  <c r="BP308" i="7" s="1"/>
  <c r="T308" i="7"/>
  <c r="BK308" i="7" s="1"/>
  <c r="S308" i="7"/>
  <c r="R308" i="7"/>
  <c r="BG308" i="7" s="1"/>
  <c r="Q308" i="7"/>
  <c r="BF308" i="7" s="1"/>
  <c r="P308" i="7"/>
  <c r="O308" i="7"/>
  <c r="N308" i="7"/>
  <c r="BC308" i="7" s="1"/>
  <c r="M308" i="7"/>
  <c r="BB308" i="7" s="1"/>
  <c r="L308" i="7"/>
  <c r="BA308" i="7" s="1"/>
  <c r="K308" i="7"/>
  <c r="AZ308" i="7" s="1"/>
  <c r="J308" i="7"/>
  <c r="I308" i="7"/>
  <c r="AX308" i="7" s="1"/>
  <c r="AY308" i="7" s="1"/>
  <c r="H308" i="7"/>
  <c r="G308" i="7"/>
  <c r="F308" i="7"/>
  <c r="E308" i="7"/>
  <c r="D308" i="7"/>
  <c r="C308" i="7"/>
  <c r="AU308" i="7" s="1"/>
  <c r="AO307" i="7"/>
  <c r="Y307" i="7"/>
  <c r="BN307" i="7" s="1"/>
  <c r="X307" i="7"/>
  <c r="BM307" i="7" s="1"/>
  <c r="W307" i="7"/>
  <c r="BL307" i="7" s="1"/>
  <c r="V307" i="7"/>
  <c r="BQ307" i="7" s="1"/>
  <c r="U307" i="7"/>
  <c r="BP307" i="7" s="1"/>
  <c r="T307" i="7"/>
  <c r="BK307" i="7" s="1"/>
  <c r="S307" i="7"/>
  <c r="R307" i="7"/>
  <c r="BG307" i="7" s="1"/>
  <c r="Q307" i="7"/>
  <c r="BF307" i="7" s="1"/>
  <c r="P307" i="7"/>
  <c r="O307" i="7"/>
  <c r="N307" i="7"/>
  <c r="BC307" i="7" s="1"/>
  <c r="M307" i="7"/>
  <c r="BB307" i="7" s="1"/>
  <c r="L307" i="7"/>
  <c r="BA307" i="7" s="1"/>
  <c r="K307" i="7"/>
  <c r="AZ307" i="7" s="1"/>
  <c r="J307" i="7"/>
  <c r="I307" i="7"/>
  <c r="AX307" i="7" s="1"/>
  <c r="AY307" i="7" s="1"/>
  <c r="H307" i="7"/>
  <c r="G307" i="7"/>
  <c r="F307" i="7"/>
  <c r="E307" i="7"/>
  <c r="D307" i="7"/>
  <c r="C307" i="7"/>
  <c r="BW307" i="7" s="1"/>
  <c r="AO306" i="7"/>
  <c r="Y306" i="7"/>
  <c r="BN306" i="7" s="1"/>
  <c r="X306" i="7"/>
  <c r="BM306" i="7" s="1"/>
  <c r="W306" i="7"/>
  <c r="BL306" i="7" s="1"/>
  <c r="V306" i="7"/>
  <c r="BQ306" i="7" s="1"/>
  <c r="U306" i="7"/>
  <c r="BP306" i="7" s="1"/>
  <c r="T306" i="7"/>
  <c r="BK306" i="7" s="1"/>
  <c r="S306" i="7"/>
  <c r="R306" i="7"/>
  <c r="BG306" i="7" s="1"/>
  <c r="Q306" i="7"/>
  <c r="BF306" i="7" s="1"/>
  <c r="P306" i="7"/>
  <c r="O306" i="7"/>
  <c r="N306" i="7"/>
  <c r="BC306" i="7" s="1"/>
  <c r="M306" i="7"/>
  <c r="BB306" i="7" s="1"/>
  <c r="L306" i="7"/>
  <c r="BA306" i="7" s="1"/>
  <c r="K306" i="7"/>
  <c r="AZ306" i="7" s="1"/>
  <c r="J306" i="7"/>
  <c r="I306" i="7"/>
  <c r="AX306" i="7" s="1"/>
  <c r="H306" i="7"/>
  <c r="G306" i="7"/>
  <c r="F306" i="7"/>
  <c r="E306" i="7"/>
  <c r="D306" i="7"/>
  <c r="C306" i="7"/>
  <c r="AU306" i="7" s="1"/>
  <c r="BI306" i="7"/>
  <c r="AO305" i="7"/>
  <c r="Y305" i="7"/>
  <c r="BN305" i="7" s="1"/>
  <c r="X305" i="7"/>
  <c r="BM305" i="7" s="1"/>
  <c r="W305" i="7"/>
  <c r="BL305" i="7" s="1"/>
  <c r="V305" i="7"/>
  <c r="BQ305" i="7" s="1"/>
  <c r="U305" i="7"/>
  <c r="BP305" i="7" s="1"/>
  <c r="T305" i="7"/>
  <c r="BK305" i="7" s="1"/>
  <c r="S305" i="7"/>
  <c r="BJ305" i="7" s="1"/>
  <c r="R305" i="7"/>
  <c r="BG305" i="7" s="1"/>
  <c r="Q305" i="7"/>
  <c r="BF305" i="7" s="1"/>
  <c r="P305" i="7"/>
  <c r="O305" i="7"/>
  <c r="N305" i="7"/>
  <c r="BC305" i="7" s="1"/>
  <c r="M305" i="7"/>
  <c r="BB305" i="7" s="1"/>
  <c r="L305" i="7"/>
  <c r="BA305" i="7" s="1"/>
  <c r="K305" i="7"/>
  <c r="AZ305" i="7" s="1"/>
  <c r="J305" i="7"/>
  <c r="I305" i="7"/>
  <c r="AX305" i="7" s="1"/>
  <c r="H305" i="7"/>
  <c r="G305" i="7"/>
  <c r="F305" i="7"/>
  <c r="E305" i="7"/>
  <c r="D305" i="7"/>
  <c r="C305" i="7"/>
  <c r="AW305" i="7"/>
  <c r="AO304" i="7"/>
  <c r="Y304" i="7"/>
  <c r="BN304" i="7" s="1"/>
  <c r="X304" i="7"/>
  <c r="BM304" i="7" s="1"/>
  <c r="W304" i="7"/>
  <c r="BL304" i="7" s="1"/>
  <c r="V304" i="7"/>
  <c r="BQ304" i="7" s="1"/>
  <c r="U304" i="7"/>
  <c r="BP304" i="7" s="1"/>
  <c r="T304" i="7"/>
  <c r="BK304" i="7" s="1"/>
  <c r="S304" i="7"/>
  <c r="BJ304" i="7" s="1"/>
  <c r="R304" i="7"/>
  <c r="BG304" i="7" s="1"/>
  <c r="Q304" i="7"/>
  <c r="BF304" i="7" s="1"/>
  <c r="P304" i="7"/>
  <c r="O304" i="7"/>
  <c r="N304" i="7"/>
  <c r="BC304" i="7" s="1"/>
  <c r="M304" i="7"/>
  <c r="BB304" i="7" s="1"/>
  <c r="L304" i="7"/>
  <c r="BA304" i="7" s="1"/>
  <c r="K304" i="7"/>
  <c r="AZ304" i="7" s="1"/>
  <c r="J304" i="7"/>
  <c r="I304" i="7"/>
  <c r="AX304" i="7" s="1"/>
  <c r="H304" i="7"/>
  <c r="G304" i="7"/>
  <c r="F304" i="7"/>
  <c r="E304" i="7"/>
  <c r="D304" i="7"/>
  <c r="C304" i="7"/>
  <c r="AT304" i="7" s="1"/>
  <c r="BI304" i="7"/>
  <c r="AO303" i="7"/>
  <c r="Y303" i="7"/>
  <c r="BN303" i="7" s="1"/>
  <c r="X303" i="7"/>
  <c r="BM303" i="7" s="1"/>
  <c r="W303" i="7"/>
  <c r="BL303" i="7" s="1"/>
  <c r="V303" i="7"/>
  <c r="BQ303" i="7" s="1"/>
  <c r="U303" i="7"/>
  <c r="BP303" i="7" s="1"/>
  <c r="T303" i="7"/>
  <c r="BK303" i="7" s="1"/>
  <c r="S303" i="7"/>
  <c r="R303" i="7"/>
  <c r="BG303" i="7" s="1"/>
  <c r="Q303" i="7"/>
  <c r="BF303" i="7" s="1"/>
  <c r="P303" i="7"/>
  <c r="O303" i="7"/>
  <c r="N303" i="7"/>
  <c r="BC303" i="7" s="1"/>
  <c r="M303" i="7"/>
  <c r="BB303" i="7" s="1"/>
  <c r="L303" i="7"/>
  <c r="BA303" i="7" s="1"/>
  <c r="K303" i="7"/>
  <c r="AZ303" i="7" s="1"/>
  <c r="J303" i="7"/>
  <c r="I303" i="7"/>
  <c r="AX303" i="7" s="1"/>
  <c r="H303" i="7"/>
  <c r="G303" i="7"/>
  <c r="F303" i="7"/>
  <c r="E303" i="7"/>
  <c r="D303" i="7"/>
  <c r="C303" i="7"/>
  <c r="BI303" i="7"/>
  <c r="AO302" i="7"/>
  <c r="Y302" i="7"/>
  <c r="BN302" i="7" s="1"/>
  <c r="X302" i="7"/>
  <c r="BM302" i="7" s="1"/>
  <c r="W302" i="7"/>
  <c r="BL302" i="7" s="1"/>
  <c r="V302" i="7"/>
  <c r="BQ302" i="7" s="1"/>
  <c r="U302" i="7"/>
  <c r="BP302" i="7" s="1"/>
  <c r="T302" i="7"/>
  <c r="BK302" i="7" s="1"/>
  <c r="S302" i="7"/>
  <c r="BJ302" i="7" s="1"/>
  <c r="R302" i="7"/>
  <c r="BG302" i="7" s="1"/>
  <c r="Q302" i="7"/>
  <c r="BF302" i="7" s="1"/>
  <c r="P302" i="7"/>
  <c r="O302" i="7"/>
  <c r="N302" i="7"/>
  <c r="BC302" i="7" s="1"/>
  <c r="M302" i="7"/>
  <c r="BB302" i="7" s="1"/>
  <c r="L302" i="7"/>
  <c r="BA302" i="7" s="1"/>
  <c r="K302" i="7"/>
  <c r="AZ302" i="7" s="1"/>
  <c r="J302" i="7"/>
  <c r="I302" i="7"/>
  <c r="AX302" i="7" s="1"/>
  <c r="H302" i="7"/>
  <c r="G302" i="7"/>
  <c r="F302" i="7"/>
  <c r="E302" i="7"/>
  <c r="D302" i="7"/>
  <c r="C302" i="7"/>
  <c r="AO301" i="7"/>
  <c r="Y301" i="7"/>
  <c r="BN301" i="7" s="1"/>
  <c r="X301" i="7"/>
  <c r="BM301" i="7" s="1"/>
  <c r="W301" i="7"/>
  <c r="BL301" i="7" s="1"/>
  <c r="V301" i="7"/>
  <c r="BQ301" i="7" s="1"/>
  <c r="U301" i="7"/>
  <c r="BP301" i="7" s="1"/>
  <c r="T301" i="7"/>
  <c r="BK301" i="7" s="1"/>
  <c r="S301" i="7"/>
  <c r="BJ301" i="7" s="1"/>
  <c r="R301" i="7"/>
  <c r="BG301" i="7" s="1"/>
  <c r="Q301" i="7"/>
  <c r="BF301" i="7" s="1"/>
  <c r="P301" i="7"/>
  <c r="O301" i="7"/>
  <c r="N301" i="7"/>
  <c r="BC301" i="7" s="1"/>
  <c r="BE301" i="7" s="1"/>
  <c r="M301" i="7"/>
  <c r="BB301" i="7" s="1"/>
  <c r="L301" i="7"/>
  <c r="BA301" i="7" s="1"/>
  <c r="K301" i="7"/>
  <c r="AZ301" i="7" s="1"/>
  <c r="J301" i="7"/>
  <c r="I301" i="7"/>
  <c r="AX301" i="7" s="1"/>
  <c r="H301" i="7"/>
  <c r="G301" i="7"/>
  <c r="F301" i="7"/>
  <c r="E301" i="7"/>
  <c r="D301" i="7"/>
  <c r="C301" i="7"/>
  <c r="BI301" i="7"/>
  <c r="AO300" i="7"/>
  <c r="Y300" i="7"/>
  <c r="BN300" i="7" s="1"/>
  <c r="X300" i="7"/>
  <c r="BM300" i="7" s="1"/>
  <c r="W300" i="7"/>
  <c r="BL300" i="7" s="1"/>
  <c r="V300" i="7"/>
  <c r="BQ300" i="7" s="1"/>
  <c r="U300" i="7"/>
  <c r="BP300" i="7" s="1"/>
  <c r="T300" i="7"/>
  <c r="BK300" i="7" s="1"/>
  <c r="S300" i="7"/>
  <c r="BJ300" i="7" s="1"/>
  <c r="R300" i="7"/>
  <c r="BG300" i="7" s="1"/>
  <c r="Q300" i="7"/>
  <c r="BF300" i="7" s="1"/>
  <c r="P300" i="7"/>
  <c r="O300" i="7"/>
  <c r="N300" i="7"/>
  <c r="BC300" i="7" s="1"/>
  <c r="M300" i="7"/>
  <c r="BB300" i="7" s="1"/>
  <c r="L300" i="7"/>
  <c r="BA300" i="7" s="1"/>
  <c r="K300" i="7"/>
  <c r="AZ300" i="7" s="1"/>
  <c r="J300" i="7"/>
  <c r="I300" i="7"/>
  <c r="AX300" i="7" s="1"/>
  <c r="H300" i="7"/>
  <c r="G300" i="7"/>
  <c r="F300" i="7"/>
  <c r="E300" i="7"/>
  <c r="D300" i="7"/>
  <c r="C300" i="7"/>
  <c r="BW300" i="7" s="1"/>
  <c r="AO299" i="7"/>
  <c r="Y299" i="7"/>
  <c r="BN299" i="7" s="1"/>
  <c r="X299" i="7"/>
  <c r="BM299" i="7" s="1"/>
  <c r="W299" i="7"/>
  <c r="BL299" i="7" s="1"/>
  <c r="V299" i="7"/>
  <c r="BQ299" i="7" s="1"/>
  <c r="U299" i="7"/>
  <c r="BP299" i="7" s="1"/>
  <c r="T299" i="7"/>
  <c r="BK299" i="7" s="1"/>
  <c r="S299" i="7"/>
  <c r="R299" i="7"/>
  <c r="BG299" i="7" s="1"/>
  <c r="Q299" i="7"/>
  <c r="BF299" i="7" s="1"/>
  <c r="P299" i="7"/>
  <c r="O299" i="7"/>
  <c r="N299" i="7"/>
  <c r="BC299" i="7" s="1"/>
  <c r="M299" i="7"/>
  <c r="BB299" i="7" s="1"/>
  <c r="L299" i="7"/>
  <c r="BA299" i="7" s="1"/>
  <c r="K299" i="7"/>
  <c r="AZ299" i="7" s="1"/>
  <c r="J299" i="7"/>
  <c r="I299" i="7"/>
  <c r="AX299" i="7" s="1"/>
  <c r="H299" i="7"/>
  <c r="G299" i="7"/>
  <c r="F299" i="7"/>
  <c r="E299" i="7"/>
  <c r="D299" i="7"/>
  <c r="C299" i="7"/>
  <c r="BW299" i="7" s="1"/>
  <c r="AW299" i="7"/>
  <c r="AO298" i="7"/>
  <c r="Y298" i="7"/>
  <c r="BN298" i="7" s="1"/>
  <c r="X298" i="7"/>
  <c r="BM298" i="7" s="1"/>
  <c r="W298" i="7"/>
  <c r="BL298" i="7" s="1"/>
  <c r="V298" i="7"/>
  <c r="BQ298" i="7" s="1"/>
  <c r="U298" i="7"/>
  <c r="BP298" i="7" s="1"/>
  <c r="T298" i="7"/>
  <c r="BK298" i="7" s="1"/>
  <c r="S298" i="7"/>
  <c r="R298" i="7"/>
  <c r="BG298" i="7" s="1"/>
  <c r="Q298" i="7"/>
  <c r="BF298" i="7" s="1"/>
  <c r="P298" i="7"/>
  <c r="O298" i="7"/>
  <c r="N298" i="7"/>
  <c r="BC298" i="7" s="1"/>
  <c r="M298" i="7"/>
  <c r="BB298" i="7" s="1"/>
  <c r="L298" i="7"/>
  <c r="BA298" i="7" s="1"/>
  <c r="K298" i="7"/>
  <c r="AZ298" i="7" s="1"/>
  <c r="J298" i="7"/>
  <c r="I298" i="7"/>
  <c r="AX298" i="7" s="1"/>
  <c r="H298" i="7"/>
  <c r="G298" i="7"/>
  <c r="F298" i="7"/>
  <c r="E298" i="7"/>
  <c r="D298" i="7"/>
  <c r="C298" i="7"/>
  <c r="AU298" i="7" s="1"/>
  <c r="AW298" i="7"/>
  <c r="AO297" i="7"/>
  <c r="Y297" i="7"/>
  <c r="BN297" i="7" s="1"/>
  <c r="X297" i="7"/>
  <c r="BM297" i="7" s="1"/>
  <c r="W297" i="7"/>
  <c r="BL297" i="7" s="1"/>
  <c r="V297" i="7"/>
  <c r="BQ297" i="7" s="1"/>
  <c r="U297" i="7"/>
  <c r="BP297" i="7" s="1"/>
  <c r="T297" i="7"/>
  <c r="BK297" i="7" s="1"/>
  <c r="S297" i="7"/>
  <c r="BJ297" i="7" s="1"/>
  <c r="R297" i="7"/>
  <c r="BG297" i="7" s="1"/>
  <c r="Q297" i="7"/>
  <c r="BF297" i="7" s="1"/>
  <c r="P297" i="7"/>
  <c r="O297" i="7"/>
  <c r="N297" i="7"/>
  <c r="BC297" i="7" s="1"/>
  <c r="M297" i="7"/>
  <c r="BB297" i="7" s="1"/>
  <c r="L297" i="7"/>
  <c r="BA297" i="7" s="1"/>
  <c r="K297" i="7"/>
  <c r="AZ297" i="7" s="1"/>
  <c r="J297" i="7"/>
  <c r="I297" i="7"/>
  <c r="AX297" i="7" s="1"/>
  <c r="AY297" i="7" s="1"/>
  <c r="H297" i="7"/>
  <c r="G297" i="7"/>
  <c r="F297" i="7"/>
  <c r="E297" i="7"/>
  <c r="D297" i="7"/>
  <c r="C297" i="7"/>
  <c r="AO296" i="7"/>
  <c r="Y296" i="7"/>
  <c r="BN296" i="7" s="1"/>
  <c r="X296" i="7"/>
  <c r="BM296" i="7" s="1"/>
  <c r="W296" i="7"/>
  <c r="BL296" i="7" s="1"/>
  <c r="V296" i="7"/>
  <c r="BQ296" i="7" s="1"/>
  <c r="U296" i="7"/>
  <c r="BP296" i="7" s="1"/>
  <c r="T296" i="7"/>
  <c r="BK296" i="7" s="1"/>
  <c r="S296" i="7"/>
  <c r="BJ296" i="7" s="1"/>
  <c r="R296" i="7"/>
  <c r="BG296" i="7" s="1"/>
  <c r="Q296" i="7"/>
  <c r="BF296" i="7" s="1"/>
  <c r="P296" i="7"/>
  <c r="O296" i="7"/>
  <c r="N296" i="7"/>
  <c r="BC296" i="7" s="1"/>
  <c r="M296" i="7"/>
  <c r="BB296" i="7" s="1"/>
  <c r="L296" i="7"/>
  <c r="BA296" i="7" s="1"/>
  <c r="K296" i="7"/>
  <c r="AZ296" i="7" s="1"/>
  <c r="J296" i="7"/>
  <c r="I296" i="7"/>
  <c r="AX296" i="7" s="1"/>
  <c r="AY296" i="7" s="1"/>
  <c r="H296" i="7"/>
  <c r="G296" i="7"/>
  <c r="F296" i="7"/>
  <c r="E296" i="7"/>
  <c r="D296" i="7"/>
  <c r="C296" i="7"/>
  <c r="BW296" i="7" s="1"/>
  <c r="AO295" i="7"/>
  <c r="Y295" i="7"/>
  <c r="BN295" i="7" s="1"/>
  <c r="X295" i="7"/>
  <c r="BM295" i="7" s="1"/>
  <c r="W295" i="7"/>
  <c r="BL295" i="7" s="1"/>
  <c r="V295" i="7"/>
  <c r="BQ295" i="7" s="1"/>
  <c r="U295" i="7"/>
  <c r="BP295" i="7" s="1"/>
  <c r="T295" i="7"/>
  <c r="BK295" i="7" s="1"/>
  <c r="S295" i="7"/>
  <c r="R295" i="7"/>
  <c r="BG295" i="7" s="1"/>
  <c r="Q295" i="7"/>
  <c r="BF295" i="7" s="1"/>
  <c r="P295" i="7"/>
  <c r="O295" i="7"/>
  <c r="N295" i="7"/>
  <c r="BC295" i="7" s="1"/>
  <c r="M295" i="7"/>
  <c r="BB295" i="7" s="1"/>
  <c r="L295" i="7"/>
  <c r="BA295" i="7" s="1"/>
  <c r="K295" i="7"/>
  <c r="AZ295" i="7" s="1"/>
  <c r="J295" i="7"/>
  <c r="I295" i="7"/>
  <c r="AX295" i="7" s="1"/>
  <c r="H295" i="7"/>
  <c r="G295" i="7"/>
  <c r="F295" i="7"/>
  <c r="E295" i="7"/>
  <c r="D295" i="7"/>
  <c r="C295" i="7"/>
  <c r="AU295" i="7" s="1"/>
  <c r="AO294" i="7"/>
  <c r="Y294" i="7"/>
  <c r="BN294" i="7" s="1"/>
  <c r="X294" i="7"/>
  <c r="BM294" i="7" s="1"/>
  <c r="W294" i="7"/>
  <c r="BL294" i="7" s="1"/>
  <c r="V294" i="7"/>
  <c r="BQ294" i="7" s="1"/>
  <c r="U294" i="7"/>
  <c r="BP294" i="7" s="1"/>
  <c r="T294" i="7"/>
  <c r="BK294" i="7" s="1"/>
  <c r="S294" i="7"/>
  <c r="BJ294" i="7" s="1"/>
  <c r="R294" i="7"/>
  <c r="BG294" i="7" s="1"/>
  <c r="Q294" i="7"/>
  <c r="BF294" i="7" s="1"/>
  <c r="P294" i="7"/>
  <c r="O294" i="7"/>
  <c r="N294" i="7"/>
  <c r="BC294" i="7" s="1"/>
  <c r="M294" i="7"/>
  <c r="BB294" i="7" s="1"/>
  <c r="L294" i="7"/>
  <c r="BA294" i="7" s="1"/>
  <c r="K294" i="7"/>
  <c r="AZ294" i="7" s="1"/>
  <c r="J294" i="7"/>
  <c r="I294" i="7"/>
  <c r="AX294" i="7" s="1"/>
  <c r="H294" i="7"/>
  <c r="G294" i="7"/>
  <c r="F294" i="7"/>
  <c r="E294" i="7"/>
  <c r="D294" i="7"/>
  <c r="C294" i="7"/>
  <c r="BI294" i="7"/>
  <c r="AO293" i="7"/>
  <c r="Y293" i="7"/>
  <c r="BN293" i="7" s="1"/>
  <c r="X293" i="7"/>
  <c r="BM293" i="7" s="1"/>
  <c r="W293" i="7"/>
  <c r="BL293" i="7" s="1"/>
  <c r="V293" i="7"/>
  <c r="BQ293" i="7" s="1"/>
  <c r="U293" i="7"/>
  <c r="BP293" i="7" s="1"/>
  <c r="T293" i="7"/>
  <c r="BK293" i="7" s="1"/>
  <c r="S293" i="7"/>
  <c r="BJ293" i="7" s="1"/>
  <c r="R293" i="7"/>
  <c r="BG293" i="7" s="1"/>
  <c r="Q293" i="7"/>
  <c r="BF293" i="7" s="1"/>
  <c r="P293" i="7"/>
  <c r="O293" i="7"/>
  <c r="N293" i="7"/>
  <c r="BC293" i="7" s="1"/>
  <c r="BE293" i="7" s="1"/>
  <c r="M293" i="7"/>
  <c r="BB293" i="7" s="1"/>
  <c r="L293" i="7"/>
  <c r="BA293" i="7" s="1"/>
  <c r="K293" i="7"/>
  <c r="AZ293" i="7" s="1"/>
  <c r="J293" i="7"/>
  <c r="I293" i="7"/>
  <c r="AX293" i="7" s="1"/>
  <c r="H293" i="7"/>
  <c r="G293" i="7"/>
  <c r="F293" i="7"/>
  <c r="E293" i="7"/>
  <c r="D293" i="7"/>
  <c r="C293" i="7"/>
  <c r="BI293" i="7"/>
  <c r="AO292" i="7"/>
  <c r="Y292" i="7"/>
  <c r="BN292" i="7" s="1"/>
  <c r="X292" i="7"/>
  <c r="BM292" i="7" s="1"/>
  <c r="W292" i="7"/>
  <c r="BL292" i="7" s="1"/>
  <c r="V292" i="7"/>
  <c r="BQ292" i="7" s="1"/>
  <c r="U292" i="7"/>
  <c r="BP292" i="7" s="1"/>
  <c r="T292" i="7"/>
  <c r="BK292" i="7" s="1"/>
  <c r="S292" i="7"/>
  <c r="BJ292" i="7" s="1"/>
  <c r="R292" i="7"/>
  <c r="BG292" i="7" s="1"/>
  <c r="Q292" i="7"/>
  <c r="BF292" i="7" s="1"/>
  <c r="P292" i="7"/>
  <c r="O292" i="7"/>
  <c r="N292" i="7"/>
  <c r="BC292" i="7" s="1"/>
  <c r="M292" i="7"/>
  <c r="BB292" i="7" s="1"/>
  <c r="L292" i="7"/>
  <c r="BA292" i="7" s="1"/>
  <c r="K292" i="7"/>
  <c r="AZ292" i="7" s="1"/>
  <c r="J292" i="7"/>
  <c r="I292" i="7"/>
  <c r="AX292" i="7" s="1"/>
  <c r="H292" i="7"/>
  <c r="G292" i="7"/>
  <c r="F292" i="7"/>
  <c r="E292" i="7"/>
  <c r="D292" i="7"/>
  <c r="C292" i="7"/>
  <c r="AW292" i="7"/>
  <c r="AO291" i="7"/>
  <c r="Y291" i="7"/>
  <c r="BN291" i="7" s="1"/>
  <c r="X291" i="7"/>
  <c r="BM291" i="7" s="1"/>
  <c r="W291" i="7"/>
  <c r="BL291" i="7" s="1"/>
  <c r="V291" i="7"/>
  <c r="BQ291" i="7" s="1"/>
  <c r="U291" i="7"/>
  <c r="BP291" i="7" s="1"/>
  <c r="T291" i="7"/>
  <c r="BK291" i="7" s="1"/>
  <c r="S291" i="7"/>
  <c r="R291" i="7"/>
  <c r="BG291" i="7" s="1"/>
  <c r="Q291" i="7"/>
  <c r="BF291" i="7" s="1"/>
  <c r="P291" i="7"/>
  <c r="O291" i="7"/>
  <c r="N291" i="7"/>
  <c r="BC291" i="7" s="1"/>
  <c r="M291" i="7"/>
  <c r="BB291" i="7" s="1"/>
  <c r="L291" i="7"/>
  <c r="BA291" i="7" s="1"/>
  <c r="K291" i="7"/>
  <c r="AZ291" i="7" s="1"/>
  <c r="J291" i="7"/>
  <c r="I291" i="7"/>
  <c r="AX291" i="7" s="1"/>
  <c r="H291" i="7"/>
  <c r="G291" i="7"/>
  <c r="F291" i="7"/>
  <c r="E291" i="7"/>
  <c r="D291" i="7"/>
  <c r="C291" i="7"/>
  <c r="BW291" i="7" s="1"/>
  <c r="AO290" i="7"/>
  <c r="Y290" i="7"/>
  <c r="BN290" i="7" s="1"/>
  <c r="X290" i="7"/>
  <c r="BM290" i="7" s="1"/>
  <c r="W290" i="7"/>
  <c r="BL290" i="7" s="1"/>
  <c r="V290" i="7"/>
  <c r="BQ290" i="7" s="1"/>
  <c r="U290" i="7"/>
  <c r="BP290" i="7" s="1"/>
  <c r="T290" i="7"/>
  <c r="BK290" i="7" s="1"/>
  <c r="S290" i="7"/>
  <c r="BJ290" i="7" s="1"/>
  <c r="R290" i="7"/>
  <c r="BG290" i="7" s="1"/>
  <c r="Q290" i="7"/>
  <c r="BF290" i="7" s="1"/>
  <c r="P290" i="7"/>
  <c r="O290" i="7"/>
  <c r="N290" i="7"/>
  <c r="BC290" i="7" s="1"/>
  <c r="M290" i="7"/>
  <c r="BB290" i="7" s="1"/>
  <c r="L290" i="7"/>
  <c r="BA290" i="7" s="1"/>
  <c r="K290" i="7"/>
  <c r="AZ290" i="7" s="1"/>
  <c r="J290" i="7"/>
  <c r="I290" i="7"/>
  <c r="AX290" i="7" s="1"/>
  <c r="AY290" i="7" s="1"/>
  <c r="H290" i="7"/>
  <c r="G290" i="7"/>
  <c r="F290" i="7"/>
  <c r="E290" i="7"/>
  <c r="D290" i="7"/>
  <c r="C290" i="7"/>
  <c r="BW290" i="7" s="1"/>
  <c r="AW290" i="7"/>
  <c r="AO289" i="7"/>
  <c r="Y289" i="7"/>
  <c r="BN289" i="7" s="1"/>
  <c r="X289" i="7"/>
  <c r="BM289" i="7" s="1"/>
  <c r="W289" i="7"/>
  <c r="BL289" i="7" s="1"/>
  <c r="V289" i="7"/>
  <c r="BQ289" i="7" s="1"/>
  <c r="U289" i="7"/>
  <c r="BP289" i="7" s="1"/>
  <c r="T289" i="7"/>
  <c r="BK289" i="7" s="1"/>
  <c r="S289" i="7"/>
  <c r="R289" i="7"/>
  <c r="BG289" i="7" s="1"/>
  <c r="Q289" i="7"/>
  <c r="BF289" i="7" s="1"/>
  <c r="P289" i="7"/>
  <c r="O289" i="7"/>
  <c r="N289" i="7"/>
  <c r="BC289" i="7" s="1"/>
  <c r="M289" i="7"/>
  <c r="BB289" i="7" s="1"/>
  <c r="L289" i="7"/>
  <c r="BA289" i="7" s="1"/>
  <c r="K289" i="7"/>
  <c r="AZ289" i="7" s="1"/>
  <c r="J289" i="7"/>
  <c r="I289" i="7"/>
  <c r="AX289" i="7" s="1"/>
  <c r="H289" i="7"/>
  <c r="G289" i="7"/>
  <c r="F289" i="7"/>
  <c r="E289" i="7"/>
  <c r="D289" i="7"/>
  <c r="C289" i="7"/>
  <c r="BI289" i="7"/>
  <c r="AO288" i="7"/>
  <c r="Y288" i="7"/>
  <c r="BN288" i="7" s="1"/>
  <c r="X288" i="7"/>
  <c r="BM288" i="7" s="1"/>
  <c r="W288" i="7"/>
  <c r="BL288" i="7" s="1"/>
  <c r="V288" i="7"/>
  <c r="BQ288" i="7" s="1"/>
  <c r="U288" i="7"/>
  <c r="BP288" i="7" s="1"/>
  <c r="T288" i="7"/>
  <c r="BK288" i="7" s="1"/>
  <c r="S288" i="7"/>
  <c r="BJ288" i="7" s="1"/>
  <c r="R288" i="7"/>
  <c r="BG288" i="7" s="1"/>
  <c r="Q288" i="7"/>
  <c r="BF288" i="7" s="1"/>
  <c r="P288" i="7"/>
  <c r="O288" i="7"/>
  <c r="N288" i="7"/>
  <c r="BC288" i="7" s="1"/>
  <c r="M288" i="7"/>
  <c r="BB288" i="7" s="1"/>
  <c r="L288" i="7"/>
  <c r="BA288" i="7" s="1"/>
  <c r="K288" i="7"/>
  <c r="AZ288" i="7" s="1"/>
  <c r="J288" i="7"/>
  <c r="I288" i="7"/>
  <c r="AX288" i="7" s="1"/>
  <c r="H288" i="7"/>
  <c r="G288" i="7"/>
  <c r="F288" i="7"/>
  <c r="E288" i="7"/>
  <c r="D288" i="7"/>
  <c r="C288" i="7"/>
  <c r="BI288" i="7"/>
  <c r="AO287" i="7"/>
  <c r="Y287" i="7"/>
  <c r="BN287" i="7" s="1"/>
  <c r="X287" i="7"/>
  <c r="BM287" i="7" s="1"/>
  <c r="W287" i="7"/>
  <c r="BL287" i="7" s="1"/>
  <c r="V287" i="7"/>
  <c r="BQ287" i="7" s="1"/>
  <c r="U287" i="7"/>
  <c r="BP287" i="7" s="1"/>
  <c r="T287" i="7"/>
  <c r="BK287" i="7" s="1"/>
  <c r="S287" i="7"/>
  <c r="R287" i="7"/>
  <c r="BG287" i="7" s="1"/>
  <c r="Q287" i="7"/>
  <c r="BF287" i="7" s="1"/>
  <c r="P287" i="7"/>
  <c r="O287" i="7"/>
  <c r="N287" i="7"/>
  <c r="BC287" i="7" s="1"/>
  <c r="M287" i="7"/>
  <c r="BB287" i="7" s="1"/>
  <c r="L287" i="7"/>
  <c r="BA287" i="7" s="1"/>
  <c r="K287" i="7"/>
  <c r="AZ287" i="7" s="1"/>
  <c r="J287" i="7"/>
  <c r="I287" i="7"/>
  <c r="AX287" i="7" s="1"/>
  <c r="H287" i="7"/>
  <c r="G287" i="7"/>
  <c r="F287" i="7"/>
  <c r="E287" i="7"/>
  <c r="D287" i="7"/>
  <c r="C287" i="7"/>
  <c r="BW287" i="7" s="1"/>
  <c r="BI287" i="7"/>
  <c r="AO286" i="7"/>
  <c r="Y286" i="7"/>
  <c r="BN286" i="7" s="1"/>
  <c r="X286" i="7"/>
  <c r="BM286" i="7" s="1"/>
  <c r="W286" i="7"/>
  <c r="BL286" i="7" s="1"/>
  <c r="V286" i="7"/>
  <c r="BQ286" i="7" s="1"/>
  <c r="U286" i="7"/>
  <c r="BP286" i="7" s="1"/>
  <c r="T286" i="7"/>
  <c r="BK286" i="7" s="1"/>
  <c r="S286" i="7"/>
  <c r="BJ286" i="7" s="1"/>
  <c r="R286" i="7"/>
  <c r="BG286" i="7" s="1"/>
  <c r="Q286" i="7"/>
  <c r="BF286" i="7" s="1"/>
  <c r="P286" i="7"/>
  <c r="O286" i="7"/>
  <c r="N286" i="7"/>
  <c r="BC286" i="7" s="1"/>
  <c r="M286" i="7"/>
  <c r="BB286" i="7" s="1"/>
  <c r="L286" i="7"/>
  <c r="BA286" i="7" s="1"/>
  <c r="K286" i="7"/>
  <c r="AZ286" i="7" s="1"/>
  <c r="J286" i="7"/>
  <c r="I286" i="7"/>
  <c r="AX286" i="7" s="1"/>
  <c r="H286" i="7"/>
  <c r="G286" i="7"/>
  <c r="F286" i="7"/>
  <c r="E286" i="7"/>
  <c r="D286" i="7"/>
  <c r="C286" i="7"/>
  <c r="AT286" i="7" s="1"/>
  <c r="BI286" i="7"/>
  <c r="AO285" i="7"/>
  <c r="Y285" i="7"/>
  <c r="BN285" i="7" s="1"/>
  <c r="X285" i="7"/>
  <c r="BM285" i="7" s="1"/>
  <c r="W285" i="7"/>
  <c r="BL285" i="7" s="1"/>
  <c r="V285" i="7"/>
  <c r="BQ285" i="7" s="1"/>
  <c r="U285" i="7"/>
  <c r="BP285" i="7" s="1"/>
  <c r="T285" i="7"/>
  <c r="BK285" i="7" s="1"/>
  <c r="S285" i="7"/>
  <c r="R285" i="7"/>
  <c r="BG285" i="7" s="1"/>
  <c r="Q285" i="7"/>
  <c r="BF285" i="7" s="1"/>
  <c r="P285" i="7"/>
  <c r="O285" i="7"/>
  <c r="N285" i="7"/>
  <c r="BC285" i="7" s="1"/>
  <c r="M285" i="7"/>
  <c r="BB285" i="7" s="1"/>
  <c r="L285" i="7"/>
  <c r="BA285" i="7" s="1"/>
  <c r="K285" i="7"/>
  <c r="AZ285" i="7" s="1"/>
  <c r="J285" i="7"/>
  <c r="I285" i="7"/>
  <c r="AX285" i="7" s="1"/>
  <c r="H285" i="7"/>
  <c r="G285" i="7"/>
  <c r="F285" i="7"/>
  <c r="E285" i="7"/>
  <c r="D285" i="7"/>
  <c r="C285" i="7"/>
  <c r="AW285" i="7"/>
  <c r="AO284" i="7"/>
  <c r="Y284" i="7"/>
  <c r="BN284" i="7" s="1"/>
  <c r="X284" i="7"/>
  <c r="BM284" i="7" s="1"/>
  <c r="W284" i="7"/>
  <c r="BL284" i="7" s="1"/>
  <c r="V284" i="7"/>
  <c r="BQ284" i="7" s="1"/>
  <c r="U284" i="7"/>
  <c r="BP284" i="7" s="1"/>
  <c r="T284" i="7"/>
  <c r="BK284" i="7" s="1"/>
  <c r="S284" i="7"/>
  <c r="R284" i="7"/>
  <c r="BG284" i="7" s="1"/>
  <c r="Q284" i="7"/>
  <c r="BF284" i="7" s="1"/>
  <c r="P284" i="7"/>
  <c r="O284" i="7"/>
  <c r="N284" i="7"/>
  <c r="BC284" i="7" s="1"/>
  <c r="BE284" i="7" s="1"/>
  <c r="M284" i="7"/>
  <c r="BB284" i="7" s="1"/>
  <c r="L284" i="7"/>
  <c r="BA284" i="7" s="1"/>
  <c r="K284" i="7"/>
  <c r="AZ284" i="7" s="1"/>
  <c r="J284" i="7"/>
  <c r="I284" i="7"/>
  <c r="AX284" i="7" s="1"/>
  <c r="H284" i="7"/>
  <c r="G284" i="7"/>
  <c r="F284" i="7"/>
  <c r="E284" i="7"/>
  <c r="D284" i="7"/>
  <c r="C284" i="7"/>
  <c r="AU284" i="7" s="1"/>
  <c r="BI284" i="7"/>
  <c r="AO283" i="7"/>
  <c r="Y283" i="7"/>
  <c r="BN283" i="7" s="1"/>
  <c r="X283" i="7"/>
  <c r="BM283" i="7" s="1"/>
  <c r="W283" i="7"/>
  <c r="BL283" i="7" s="1"/>
  <c r="V283" i="7"/>
  <c r="BQ283" i="7" s="1"/>
  <c r="U283" i="7"/>
  <c r="BP283" i="7" s="1"/>
  <c r="T283" i="7"/>
  <c r="BK283" i="7" s="1"/>
  <c r="S283" i="7"/>
  <c r="R283" i="7"/>
  <c r="BG283" i="7" s="1"/>
  <c r="Q283" i="7"/>
  <c r="BF283" i="7" s="1"/>
  <c r="P283" i="7"/>
  <c r="O283" i="7"/>
  <c r="N283" i="7"/>
  <c r="BC283" i="7" s="1"/>
  <c r="M283" i="7"/>
  <c r="BB283" i="7" s="1"/>
  <c r="L283" i="7"/>
  <c r="BA283" i="7" s="1"/>
  <c r="K283" i="7"/>
  <c r="AZ283" i="7" s="1"/>
  <c r="J283" i="7"/>
  <c r="I283" i="7"/>
  <c r="AX283" i="7" s="1"/>
  <c r="AY283" i="7" s="1"/>
  <c r="H283" i="7"/>
  <c r="G283" i="7"/>
  <c r="F283" i="7"/>
  <c r="E283" i="7"/>
  <c r="D283" i="7"/>
  <c r="C283" i="7"/>
  <c r="BW283" i="7" s="1"/>
  <c r="AO282" i="7"/>
  <c r="Y282" i="7"/>
  <c r="BN282" i="7" s="1"/>
  <c r="X282" i="7"/>
  <c r="BM282" i="7" s="1"/>
  <c r="W282" i="7"/>
  <c r="BL282" i="7" s="1"/>
  <c r="V282" i="7"/>
  <c r="BQ282" i="7" s="1"/>
  <c r="U282" i="7"/>
  <c r="BP282" i="7" s="1"/>
  <c r="T282" i="7"/>
  <c r="BK282" i="7" s="1"/>
  <c r="S282" i="7"/>
  <c r="BJ282" i="7" s="1"/>
  <c r="R282" i="7"/>
  <c r="BG282" i="7" s="1"/>
  <c r="Q282" i="7"/>
  <c r="BF282" i="7" s="1"/>
  <c r="P282" i="7"/>
  <c r="O282" i="7"/>
  <c r="N282" i="7"/>
  <c r="BC282" i="7" s="1"/>
  <c r="M282" i="7"/>
  <c r="BB282" i="7" s="1"/>
  <c r="L282" i="7"/>
  <c r="BA282" i="7" s="1"/>
  <c r="K282" i="7"/>
  <c r="AZ282" i="7" s="1"/>
  <c r="J282" i="7"/>
  <c r="I282" i="7"/>
  <c r="AX282" i="7" s="1"/>
  <c r="H282" i="7"/>
  <c r="G282" i="7"/>
  <c r="F282" i="7"/>
  <c r="E282" i="7"/>
  <c r="D282" i="7"/>
  <c r="C282" i="7"/>
  <c r="BW282" i="7" s="1"/>
  <c r="AW282" i="7"/>
  <c r="AO281" i="7"/>
  <c r="Y281" i="7"/>
  <c r="BN281" i="7" s="1"/>
  <c r="X281" i="7"/>
  <c r="BM281" i="7" s="1"/>
  <c r="W281" i="7"/>
  <c r="BL281" i="7" s="1"/>
  <c r="V281" i="7"/>
  <c r="BQ281" i="7" s="1"/>
  <c r="U281" i="7"/>
  <c r="BP281" i="7" s="1"/>
  <c r="T281" i="7"/>
  <c r="BK281" i="7" s="1"/>
  <c r="S281" i="7"/>
  <c r="BJ281" i="7" s="1"/>
  <c r="R281" i="7"/>
  <c r="BG281" i="7" s="1"/>
  <c r="Q281" i="7"/>
  <c r="BF281" i="7" s="1"/>
  <c r="P281" i="7"/>
  <c r="O281" i="7"/>
  <c r="N281" i="7"/>
  <c r="BC281" i="7" s="1"/>
  <c r="M281" i="7"/>
  <c r="BB281" i="7" s="1"/>
  <c r="L281" i="7"/>
  <c r="BA281" i="7" s="1"/>
  <c r="K281" i="7"/>
  <c r="AZ281" i="7" s="1"/>
  <c r="J281" i="7"/>
  <c r="I281" i="7"/>
  <c r="AX281" i="7" s="1"/>
  <c r="H281" i="7"/>
  <c r="G281" i="7"/>
  <c r="F281" i="7"/>
  <c r="E281" i="7"/>
  <c r="D281" i="7"/>
  <c r="C281" i="7"/>
  <c r="AU281" i="7" s="1"/>
  <c r="BI281" i="7"/>
  <c r="AO280" i="7"/>
  <c r="Y280" i="7"/>
  <c r="BN280" i="7" s="1"/>
  <c r="X280" i="7"/>
  <c r="BM280" i="7" s="1"/>
  <c r="W280" i="7"/>
  <c r="BL280" i="7" s="1"/>
  <c r="V280" i="7"/>
  <c r="BQ280" i="7" s="1"/>
  <c r="U280" i="7"/>
  <c r="BP280" i="7" s="1"/>
  <c r="T280" i="7"/>
  <c r="BK280" i="7" s="1"/>
  <c r="S280" i="7"/>
  <c r="BJ280" i="7" s="1"/>
  <c r="R280" i="7"/>
  <c r="BG280" i="7" s="1"/>
  <c r="Q280" i="7"/>
  <c r="BF280" i="7" s="1"/>
  <c r="P280" i="7"/>
  <c r="O280" i="7"/>
  <c r="N280" i="7"/>
  <c r="BC280" i="7" s="1"/>
  <c r="M280" i="7"/>
  <c r="BB280" i="7" s="1"/>
  <c r="L280" i="7"/>
  <c r="BA280" i="7" s="1"/>
  <c r="K280" i="7"/>
  <c r="AZ280" i="7" s="1"/>
  <c r="J280" i="7"/>
  <c r="I280" i="7"/>
  <c r="AX280" i="7" s="1"/>
  <c r="H280" i="7"/>
  <c r="G280" i="7"/>
  <c r="F280" i="7"/>
  <c r="E280" i="7"/>
  <c r="D280" i="7"/>
  <c r="C280" i="7"/>
  <c r="AO279" i="7"/>
  <c r="Y279" i="7"/>
  <c r="BN279" i="7" s="1"/>
  <c r="X279" i="7"/>
  <c r="BM279" i="7" s="1"/>
  <c r="W279" i="7"/>
  <c r="BL279" i="7" s="1"/>
  <c r="V279" i="7"/>
  <c r="BQ279" i="7" s="1"/>
  <c r="U279" i="7"/>
  <c r="BP279" i="7" s="1"/>
  <c r="T279" i="7"/>
  <c r="BK279" i="7" s="1"/>
  <c r="S279" i="7"/>
  <c r="BJ279" i="7" s="1"/>
  <c r="R279" i="7"/>
  <c r="BG279" i="7" s="1"/>
  <c r="Q279" i="7"/>
  <c r="BF279" i="7" s="1"/>
  <c r="P279" i="7"/>
  <c r="O279" i="7"/>
  <c r="N279" i="7"/>
  <c r="BC279" i="7" s="1"/>
  <c r="M279" i="7"/>
  <c r="BB279" i="7" s="1"/>
  <c r="L279" i="7"/>
  <c r="BA279" i="7" s="1"/>
  <c r="K279" i="7"/>
  <c r="AZ279" i="7" s="1"/>
  <c r="J279" i="7"/>
  <c r="I279" i="7"/>
  <c r="AX279" i="7" s="1"/>
  <c r="H279" i="7"/>
  <c r="G279" i="7"/>
  <c r="F279" i="7"/>
  <c r="E279" i="7"/>
  <c r="D279" i="7"/>
  <c r="C279" i="7"/>
  <c r="AU279" i="7" s="1"/>
  <c r="BI279" i="7"/>
  <c r="AO278" i="7"/>
  <c r="Y278" i="7"/>
  <c r="BN278" i="7" s="1"/>
  <c r="X278" i="7"/>
  <c r="BM278" i="7" s="1"/>
  <c r="W278" i="7"/>
  <c r="BL278" i="7" s="1"/>
  <c r="V278" i="7"/>
  <c r="BQ278" i="7" s="1"/>
  <c r="U278" i="7"/>
  <c r="BP278" i="7" s="1"/>
  <c r="T278" i="7"/>
  <c r="BK278" i="7" s="1"/>
  <c r="S278" i="7"/>
  <c r="BJ278" i="7" s="1"/>
  <c r="R278" i="7"/>
  <c r="BG278" i="7" s="1"/>
  <c r="Q278" i="7"/>
  <c r="BF278" i="7" s="1"/>
  <c r="P278" i="7"/>
  <c r="O278" i="7"/>
  <c r="N278" i="7"/>
  <c r="BC278" i="7" s="1"/>
  <c r="M278" i="7"/>
  <c r="BB278" i="7" s="1"/>
  <c r="L278" i="7"/>
  <c r="BA278" i="7" s="1"/>
  <c r="K278" i="7"/>
  <c r="AZ278" i="7" s="1"/>
  <c r="J278" i="7"/>
  <c r="I278" i="7"/>
  <c r="AX278" i="7" s="1"/>
  <c r="H278" i="7"/>
  <c r="G278" i="7"/>
  <c r="F278" i="7"/>
  <c r="E278" i="7"/>
  <c r="D278" i="7"/>
  <c r="C278" i="7"/>
  <c r="AT278" i="7" s="1"/>
  <c r="AO277" i="7"/>
  <c r="Y277" i="7"/>
  <c r="BN277" i="7" s="1"/>
  <c r="X277" i="7"/>
  <c r="BM277" i="7" s="1"/>
  <c r="W277" i="7"/>
  <c r="BL277" i="7" s="1"/>
  <c r="V277" i="7"/>
  <c r="BQ277" i="7" s="1"/>
  <c r="U277" i="7"/>
  <c r="BP277" i="7" s="1"/>
  <c r="T277" i="7"/>
  <c r="BK277" i="7" s="1"/>
  <c r="S277" i="7"/>
  <c r="BJ277" i="7" s="1"/>
  <c r="R277" i="7"/>
  <c r="BG277" i="7" s="1"/>
  <c r="Q277" i="7"/>
  <c r="BF277" i="7" s="1"/>
  <c r="P277" i="7"/>
  <c r="O277" i="7"/>
  <c r="N277" i="7"/>
  <c r="BC277" i="7" s="1"/>
  <c r="M277" i="7"/>
  <c r="BB277" i="7" s="1"/>
  <c r="L277" i="7"/>
  <c r="BA277" i="7" s="1"/>
  <c r="K277" i="7"/>
  <c r="AZ277" i="7" s="1"/>
  <c r="J277" i="7"/>
  <c r="I277" i="7"/>
  <c r="AX277" i="7" s="1"/>
  <c r="AY277" i="7" s="1"/>
  <c r="H277" i="7"/>
  <c r="G277" i="7"/>
  <c r="F277" i="7"/>
  <c r="E277" i="7"/>
  <c r="D277" i="7"/>
  <c r="C277" i="7"/>
  <c r="BW277" i="7" s="1"/>
  <c r="AW277" i="7"/>
  <c r="AO276" i="7"/>
  <c r="Y276" i="7"/>
  <c r="BN276" i="7" s="1"/>
  <c r="X276" i="7"/>
  <c r="BM276" i="7" s="1"/>
  <c r="W276" i="7"/>
  <c r="BL276" i="7" s="1"/>
  <c r="V276" i="7"/>
  <c r="BQ276" i="7" s="1"/>
  <c r="U276" i="7"/>
  <c r="BP276" i="7" s="1"/>
  <c r="T276" i="7"/>
  <c r="BK276" i="7" s="1"/>
  <c r="S276" i="7"/>
  <c r="R276" i="7"/>
  <c r="BG276" i="7" s="1"/>
  <c r="Q276" i="7"/>
  <c r="BF276" i="7" s="1"/>
  <c r="P276" i="7"/>
  <c r="O276" i="7"/>
  <c r="N276" i="7"/>
  <c r="BC276" i="7" s="1"/>
  <c r="BE276" i="7" s="1"/>
  <c r="M276" i="7"/>
  <c r="BB276" i="7" s="1"/>
  <c r="L276" i="7"/>
  <c r="BA276" i="7" s="1"/>
  <c r="K276" i="7"/>
  <c r="AZ276" i="7" s="1"/>
  <c r="J276" i="7"/>
  <c r="I276" i="7"/>
  <c r="AX276" i="7" s="1"/>
  <c r="H276" i="7"/>
  <c r="G276" i="7"/>
  <c r="F276" i="7"/>
  <c r="E276" i="7"/>
  <c r="D276" i="7"/>
  <c r="C276" i="7"/>
  <c r="AU276" i="7" s="1"/>
  <c r="AW276" i="7"/>
  <c r="AO275" i="7"/>
  <c r="Y275" i="7"/>
  <c r="BN275" i="7" s="1"/>
  <c r="X275" i="7"/>
  <c r="BM275" i="7" s="1"/>
  <c r="W275" i="7"/>
  <c r="BL275" i="7" s="1"/>
  <c r="V275" i="7"/>
  <c r="BQ275" i="7" s="1"/>
  <c r="U275" i="7"/>
  <c r="BP275" i="7" s="1"/>
  <c r="T275" i="7"/>
  <c r="BK275" i="7" s="1"/>
  <c r="S275" i="7"/>
  <c r="BJ275" i="7" s="1"/>
  <c r="R275" i="7"/>
  <c r="BG275" i="7" s="1"/>
  <c r="Q275" i="7"/>
  <c r="BF275" i="7" s="1"/>
  <c r="P275" i="7"/>
  <c r="O275" i="7"/>
  <c r="N275" i="7"/>
  <c r="BC275" i="7" s="1"/>
  <c r="BE275" i="7" s="1"/>
  <c r="M275" i="7"/>
  <c r="BB275" i="7" s="1"/>
  <c r="L275" i="7"/>
  <c r="BA275" i="7" s="1"/>
  <c r="K275" i="7"/>
  <c r="AZ275" i="7" s="1"/>
  <c r="J275" i="7"/>
  <c r="I275" i="7"/>
  <c r="AX275" i="7" s="1"/>
  <c r="AY275" i="7" s="1"/>
  <c r="H275" i="7"/>
  <c r="G275" i="7"/>
  <c r="F275" i="7"/>
  <c r="E275" i="7"/>
  <c r="D275" i="7"/>
  <c r="C275" i="7"/>
  <c r="AO274" i="7"/>
  <c r="Y274" i="7"/>
  <c r="BN274" i="7" s="1"/>
  <c r="X274" i="7"/>
  <c r="BM274" i="7" s="1"/>
  <c r="W274" i="7"/>
  <c r="BL274" i="7" s="1"/>
  <c r="V274" i="7"/>
  <c r="BQ274" i="7" s="1"/>
  <c r="U274" i="7"/>
  <c r="BP274" i="7" s="1"/>
  <c r="T274" i="7"/>
  <c r="BK274" i="7" s="1"/>
  <c r="S274" i="7"/>
  <c r="R274" i="7"/>
  <c r="BG274" i="7" s="1"/>
  <c r="Q274" i="7"/>
  <c r="BF274" i="7" s="1"/>
  <c r="P274" i="7"/>
  <c r="O274" i="7"/>
  <c r="N274" i="7"/>
  <c r="BC274" i="7" s="1"/>
  <c r="M274" i="7"/>
  <c r="BB274" i="7" s="1"/>
  <c r="L274" i="7"/>
  <c r="BA274" i="7" s="1"/>
  <c r="K274" i="7"/>
  <c r="AZ274" i="7" s="1"/>
  <c r="J274" i="7"/>
  <c r="I274" i="7"/>
  <c r="AX274" i="7" s="1"/>
  <c r="AY274" i="7" s="1"/>
  <c r="H274" i="7"/>
  <c r="G274" i="7"/>
  <c r="F274" i="7"/>
  <c r="E274" i="7"/>
  <c r="D274" i="7"/>
  <c r="C274" i="7"/>
  <c r="AO273" i="7"/>
  <c r="Y273" i="7"/>
  <c r="BN273" i="7" s="1"/>
  <c r="X273" i="7"/>
  <c r="BM273" i="7" s="1"/>
  <c r="W273" i="7"/>
  <c r="BL273" i="7" s="1"/>
  <c r="V273" i="7"/>
  <c r="BQ273" i="7" s="1"/>
  <c r="U273" i="7"/>
  <c r="BP273" i="7" s="1"/>
  <c r="T273" i="7"/>
  <c r="BK273" i="7" s="1"/>
  <c r="S273" i="7"/>
  <c r="BJ273" i="7" s="1"/>
  <c r="R273" i="7"/>
  <c r="BG273" i="7" s="1"/>
  <c r="Q273" i="7"/>
  <c r="BF273" i="7" s="1"/>
  <c r="P273" i="7"/>
  <c r="O273" i="7"/>
  <c r="N273" i="7"/>
  <c r="BC273" i="7" s="1"/>
  <c r="M273" i="7"/>
  <c r="BB273" i="7" s="1"/>
  <c r="L273" i="7"/>
  <c r="BA273" i="7" s="1"/>
  <c r="K273" i="7"/>
  <c r="AZ273" i="7" s="1"/>
  <c r="J273" i="7"/>
  <c r="I273" i="7"/>
  <c r="AX273" i="7" s="1"/>
  <c r="AY273" i="7" s="1"/>
  <c r="H273" i="7"/>
  <c r="G273" i="7"/>
  <c r="F273" i="7"/>
  <c r="E273" i="7"/>
  <c r="D273" i="7"/>
  <c r="C273" i="7"/>
  <c r="AT273" i="7" s="1"/>
  <c r="BI273" i="7"/>
  <c r="AO272" i="7"/>
  <c r="Y272" i="7"/>
  <c r="BN272" i="7" s="1"/>
  <c r="X272" i="7"/>
  <c r="BM272" i="7" s="1"/>
  <c r="W272" i="7"/>
  <c r="BL272" i="7" s="1"/>
  <c r="V272" i="7"/>
  <c r="BQ272" i="7" s="1"/>
  <c r="U272" i="7"/>
  <c r="BP272" i="7" s="1"/>
  <c r="T272" i="7"/>
  <c r="BK272" i="7" s="1"/>
  <c r="S272" i="7"/>
  <c r="BJ272" i="7" s="1"/>
  <c r="R272" i="7"/>
  <c r="BG272" i="7" s="1"/>
  <c r="Q272" i="7"/>
  <c r="BF272" i="7" s="1"/>
  <c r="P272" i="7"/>
  <c r="O272" i="7"/>
  <c r="N272" i="7"/>
  <c r="BC272" i="7" s="1"/>
  <c r="M272" i="7"/>
  <c r="BB272" i="7" s="1"/>
  <c r="L272" i="7"/>
  <c r="BA272" i="7" s="1"/>
  <c r="K272" i="7"/>
  <c r="AZ272" i="7" s="1"/>
  <c r="J272" i="7"/>
  <c r="I272" i="7"/>
  <c r="AX272" i="7" s="1"/>
  <c r="H272" i="7"/>
  <c r="G272" i="7"/>
  <c r="F272" i="7"/>
  <c r="E272" i="7"/>
  <c r="D272" i="7"/>
  <c r="C272" i="7"/>
  <c r="BW272" i="7" s="1"/>
  <c r="AW272" i="7"/>
  <c r="AO271" i="7"/>
  <c r="Y271" i="7"/>
  <c r="BN271" i="7" s="1"/>
  <c r="X271" i="7"/>
  <c r="BM271" i="7" s="1"/>
  <c r="W271" i="7"/>
  <c r="BL271" i="7" s="1"/>
  <c r="V271" i="7"/>
  <c r="BQ271" i="7" s="1"/>
  <c r="U271" i="7"/>
  <c r="BP271" i="7" s="1"/>
  <c r="T271" i="7"/>
  <c r="BK271" i="7" s="1"/>
  <c r="S271" i="7"/>
  <c r="BJ271" i="7" s="1"/>
  <c r="R271" i="7"/>
  <c r="BG271" i="7" s="1"/>
  <c r="Q271" i="7"/>
  <c r="BF271" i="7" s="1"/>
  <c r="P271" i="7"/>
  <c r="O271" i="7"/>
  <c r="N271" i="7"/>
  <c r="BC271" i="7" s="1"/>
  <c r="M271" i="7"/>
  <c r="BB271" i="7" s="1"/>
  <c r="L271" i="7"/>
  <c r="BA271" i="7" s="1"/>
  <c r="K271" i="7"/>
  <c r="AZ271" i="7" s="1"/>
  <c r="J271" i="7"/>
  <c r="I271" i="7"/>
  <c r="AX271" i="7" s="1"/>
  <c r="H271" i="7"/>
  <c r="G271" i="7"/>
  <c r="F271" i="7"/>
  <c r="E271" i="7"/>
  <c r="D271" i="7"/>
  <c r="C271" i="7"/>
  <c r="AU271" i="7" s="1"/>
  <c r="AO270" i="7"/>
  <c r="Y270" i="7"/>
  <c r="BN270" i="7" s="1"/>
  <c r="X270" i="7"/>
  <c r="BM270" i="7" s="1"/>
  <c r="W270" i="7"/>
  <c r="BL270" i="7" s="1"/>
  <c r="V270" i="7"/>
  <c r="BQ270" i="7" s="1"/>
  <c r="U270" i="7"/>
  <c r="BP270" i="7" s="1"/>
  <c r="T270" i="7"/>
  <c r="BK270" i="7" s="1"/>
  <c r="S270" i="7"/>
  <c r="BJ270" i="7" s="1"/>
  <c r="R270" i="7"/>
  <c r="BG270" i="7" s="1"/>
  <c r="Q270" i="7"/>
  <c r="BF270" i="7" s="1"/>
  <c r="P270" i="7"/>
  <c r="O270" i="7"/>
  <c r="N270" i="7"/>
  <c r="BC270" i="7" s="1"/>
  <c r="M270" i="7"/>
  <c r="BB270" i="7" s="1"/>
  <c r="L270" i="7"/>
  <c r="BA270" i="7" s="1"/>
  <c r="K270" i="7"/>
  <c r="AZ270" i="7" s="1"/>
  <c r="J270" i="7"/>
  <c r="I270" i="7"/>
  <c r="AX270" i="7" s="1"/>
  <c r="H270" i="7"/>
  <c r="G270" i="7"/>
  <c r="F270" i="7"/>
  <c r="E270" i="7"/>
  <c r="D270" i="7"/>
  <c r="C270" i="7"/>
  <c r="AU270" i="7" s="1"/>
  <c r="AO269" i="7"/>
  <c r="Y269" i="7"/>
  <c r="BN269" i="7" s="1"/>
  <c r="X269" i="7"/>
  <c r="BM269" i="7" s="1"/>
  <c r="W269" i="7"/>
  <c r="BL269" i="7" s="1"/>
  <c r="V269" i="7"/>
  <c r="BQ269" i="7" s="1"/>
  <c r="U269" i="7"/>
  <c r="BP269" i="7" s="1"/>
  <c r="T269" i="7"/>
  <c r="BK269" i="7" s="1"/>
  <c r="S269" i="7"/>
  <c r="BJ269" i="7" s="1"/>
  <c r="R269" i="7"/>
  <c r="BG269" i="7" s="1"/>
  <c r="Q269" i="7"/>
  <c r="BF269" i="7" s="1"/>
  <c r="P269" i="7"/>
  <c r="O269" i="7"/>
  <c r="N269" i="7"/>
  <c r="BC269" i="7" s="1"/>
  <c r="M269" i="7"/>
  <c r="BB269" i="7" s="1"/>
  <c r="L269" i="7"/>
  <c r="BA269" i="7" s="1"/>
  <c r="K269" i="7"/>
  <c r="AZ269" i="7" s="1"/>
  <c r="J269" i="7"/>
  <c r="I269" i="7"/>
  <c r="AX269" i="7" s="1"/>
  <c r="H269" i="7"/>
  <c r="G269" i="7"/>
  <c r="F269" i="7"/>
  <c r="E269" i="7"/>
  <c r="D269" i="7"/>
  <c r="C269" i="7"/>
  <c r="BW269" i="7" s="1"/>
  <c r="AW269" i="7"/>
  <c r="AO268" i="7"/>
  <c r="Y268" i="7"/>
  <c r="BN268" i="7" s="1"/>
  <c r="X268" i="7"/>
  <c r="BM268" i="7" s="1"/>
  <c r="W268" i="7"/>
  <c r="BL268" i="7" s="1"/>
  <c r="V268" i="7"/>
  <c r="BQ268" i="7" s="1"/>
  <c r="U268" i="7"/>
  <c r="BP268" i="7" s="1"/>
  <c r="T268" i="7"/>
  <c r="BK268" i="7" s="1"/>
  <c r="S268" i="7"/>
  <c r="R268" i="7"/>
  <c r="BG268" i="7" s="1"/>
  <c r="Q268" i="7"/>
  <c r="BF268" i="7" s="1"/>
  <c r="P268" i="7"/>
  <c r="O268" i="7"/>
  <c r="N268" i="7"/>
  <c r="BC268" i="7" s="1"/>
  <c r="M268" i="7"/>
  <c r="BB268" i="7" s="1"/>
  <c r="L268" i="7"/>
  <c r="BA268" i="7" s="1"/>
  <c r="K268" i="7"/>
  <c r="AZ268" i="7" s="1"/>
  <c r="J268" i="7"/>
  <c r="I268" i="7"/>
  <c r="AX268" i="7" s="1"/>
  <c r="AY268" i="7" s="1"/>
  <c r="H268" i="7"/>
  <c r="G268" i="7"/>
  <c r="F268" i="7"/>
  <c r="E268" i="7"/>
  <c r="D268" i="7"/>
  <c r="C268" i="7"/>
  <c r="BI268" i="7"/>
  <c r="AO267" i="7"/>
  <c r="Y267" i="7"/>
  <c r="BN267" i="7" s="1"/>
  <c r="X267" i="7"/>
  <c r="BM267" i="7" s="1"/>
  <c r="W267" i="7"/>
  <c r="BL267" i="7" s="1"/>
  <c r="V267" i="7"/>
  <c r="BQ267" i="7" s="1"/>
  <c r="U267" i="7"/>
  <c r="BP267" i="7" s="1"/>
  <c r="T267" i="7"/>
  <c r="BK267" i="7" s="1"/>
  <c r="S267" i="7"/>
  <c r="BJ267" i="7" s="1"/>
  <c r="R267" i="7"/>
  <c r="BG267" i="7" s="1"/>
  <c r="Q267" i="7"/>
  <c r="BF267" i="7" s="1"/>
  <c r="P267" i="7"/>
  <c r="O267" i="7"/>
  <c r="N267" i="7"/>
  <c r="BC267" i="7" s="1"/>
  <c r="M267" i="7"/>
  <c r="BB267" i="7" s="1"/>
  <c r="L267" i="7"/>
  <c r="BA267" i="7" s="1"/>
  <c r="K267" i="7"/>
  <c r="AZ267" i="7" s="1"/>
  <c r="J267" i="7"/>
  <c r="I267" i="7"/>
  <c r="AX267" i="7" s="1"/>
  <c r="AY267" i="7" s="1"/>
  <c r="H267" i="7"/>
  <c r="G267" i="7"/>
  <c r="F267" i="7"/>
  <c r="E267" i="7"/>
  <c r="D267" i="7"/>
  <c r="C267" i="7"/>
  <c r="BI267" i="7"/>
  <c r="AO266" i="7"/>
  <c r="Y266" i="7"/>
  <c r="BN266" i="7" s="1"/>
  <c r="X266" i="7"/>
  <c r="BM266" i="7" s="1"/>
  <c r="W266" i="7"/>
  <c r="BL266" i="7" s="1"/>
  <c r="V266" i="7"/>
  <c r="BQ266" i="7" s="1"/>
  <c r="U266" i="7"/>
  <c r="BP266" i="7" s="1"/>
  <c r="T266" i="7"/>
  <c r="BK266" i="7" s="1"/>
  <c r="S266" i="7"/>
  <c r="BJ266" i="7" s="1"/>
  <c r="R266" i="7"/>
  <c r="BG266" i="7" s="1"/>
  <c r="Q266" i="7"/>
  <c r="BF266" i="7" s="1"/>
  <c r="P266" i="7"/>
  <c r="O266" i="7"/>
  <c r="N266" i="7"/>
  <c r="BC266" i="7" s="1"/>
  <c r="M266" i="7"/>
  <c r="BB266" i="7" s="1"/>
  <c r="L266" i="7"/>
  <c r="BA266" i="7" s="1"/>
  <c r="K266" i="7"/>
  <c r="AZ266" i="7" s="1"/>
  <c r="J266" i="7"/>
  <c r="I266" i="7"/>
  <c r="AX266" i="7" s="1"/>
  <c r="AY266" i="7" s="1"/>
  <c r="H266" i="7"/>
  <c r="G266" i="7"/>
  <c r="F266" i="7"/>
  <c r="E266" i="7"/>
  <c r="D266" i="7"/>
  <c r="C266" i="7"/>
  <c r="BW266" i="7" s="1"/>
  <c r="AO265" i="7"/>
  <c r="Y265" i="7"/>
  <c r="BN265" i="7" s="1"/>
  <c r="X265" i="7"/>
  <c r="BM265" i="7" s="1"/>
  <c r="W265" i="7"/>
  <c r="BL265" i="7" s="1"/>
  <c r="V265" i="7"/>
  <c r="BQ265" i="7" s="1"/>
  <c r="U265" i="7"/>
  <c r="BP265" i="7" s="1"/>
  <c r="T265" i="7"/>
  <c r="BK265" i="7" s="1"/>
  <c r="S265" i="7"/>
  <c r="BJ265" i="7" s="1"/>
  <c r="R265" i="7"/>
  <c r="BG265" i="7" s="1"/>
  <c r="Q265" i="7"/>
  <c r="BF265" i="7" s="1"/>
  <c r="P265" i="7"/>
  <c r="O265" i="7"/>
  <c r="N265" i="7"/>
  <c r="BC265" i="7" s="1"/>
  <c r="M265" i="7"/>
  <c r="BB265" i="7" s="1"/>
  <c r="L265" i="7"/>
  <c r="BA265" i="7" s="1"/>
  <c r="K265" i="7"/>
  <c r="AZ265" i="7" s="1"/>
  <c r="J265" i="7"/>
  <c r="I265" i="7"/>
  <c r="AX265" i="7" s="1"/>
  <c r="AY265" i="7" s="1"/>
  <c r="H265" i="7"/>
  <c r="G265" i="7"/>
  <c r="F265" i="7"/>
  <c r="E265" i="7"/>
  <c r="D265" i="7"/>
  <c r="C265" i="7"/>
  <c r="BW265" i="7" s="1"/>
  <c r="BI265" i="7"/>
  <c r="AO264" i="7"/>
  <c r="Y264" i="7"/>
  <c r="BN264" i="7" s="1"/>
  <c r="X264" i="7"/>
  <c r="BM264" i="7" s="1"/>
  <c r="W264" i="7"/>
  <c r="BL264" i="7" s="1"/>
  <c r="V264" i="7"/>
  <c r="BQ264" i="7" s="1"/>
  <c r="U264" i="7"/>
  <c r="BP264" i="7" s="1"/>
  <c r="T264" i="7"/>
  <c r="BK264" i="7" s="1"/>
  <c r="S264" i="7"/>
  <c r="BJ264" i="7" s="1"/>
  <c r="R264" i="7"/>
  <c r="BG264" i="7" s="1"/>
  <c r="Q264" i="7"/>
  <c r="BF264" i="7" s="1"/>
  <c r="P264" i="7"/>
  <c r="O264" i="7"/>
  <c r="N264" i="7"/>
  <c r="BC264" i="7" s="1"/>
  <c r="M264" i="7"/>
  <c r="BB264" i="7" s="1"/>
  <c r="L264" i="7"/>
  <c r="BA264" i="7" s="1"/>
  <c r="K264" i="7"/>
  <c r="AZ264" i="7" s="1"/>
  <c r="J264" i="7"/>
  <c r="I264" i="7"/>
  <c r="AX264" i="7" s="1"/>
  <c r="AY264" i="7" s="1"/>
  <c r="H264" i="7"/>
  <c r="G264" i="7"/>
  <c r="F264" i="7"/>
  <c r="E264" i="7"/>
  <c r="D264" i="7"/>
  <c r="C264" i="7"/>
  <c r="BW264" i="7" s="1"/>
  <c r="AO263" i="7"/>
  <c r="Y263" i="7"/>
  <c r="BN263" i="7" s="1"/>
  <c r="X263" i="7"/>
  <c r="BM263" i="7" s="1"/>
  <c r="W263" i="7"/>
  <c r="BL263" i="7" s="1"/>
  <c r="V263" i="7"/>
  <c r="BQ263" i="7" s="1"/>
  <c r="U263" i="7"/>
  <c r="BP263" i="7" s="1"/>
  <c r="T263" i="7"/>
  <c r="BK263" i="7" s="1"/>
  <c r="S263" i="7"/>
  <c r="BJ263" i="7" s="1"/>
  <c r="R263" i="7"/>
  <c r="BG263" i="7" s="1"/>
  <c r="Q263" i="7"/>
  <c r="BF263" i="7" s="1"/>
  <c r="P263" i="7"/>
  <c r="O263" i="7"/>
  <c r="N263" i="7"/>
  <c r="BC263" i="7" s="1"/>
  <c r="M263" i="7"/>
  <c r="BB263" i="7" s="1"/>
  <c r="L263" i="7"/>
  <c r="BA263" i="7" s="1"/>
  <c r="K263" i="7"/>
  <c r="AZ263" i="7" s="1"/>
  <c r="J263" i="7"/>
  <c r="I263" i="7"/>
  <c r="AX263" i="7" s="1"/>
  <c r="H263" i="7"/>
  <c r="G263" i="7"/>
  <c r="F263" i="7"/>
  <c r="E263" i="7"/>
  <c r="D263" i="7"/>
  <c r="C263" i="7"/>
  <c r="AT263" i="7" s="1"/>
  <c r="AW263" i="7"/>
  <c r="BL262" i="7"/>
  <c r="AO262" i="7"/>
  <c r="Y262" i="7"/>
  <c r="BN262" i="7" s="1"/>
  <c r="X262" i="7"/>
  <c r="BM262" i="7" s="1"/>
  <c r="W262" i="7"/>
  <c r="V262" i="7"/>
  <c r="BQ262" i="7" s="1"/>
  <c r="U262" i="7"/>
  <c r="BP262" i="7" s="1"/>
  <c r="T262" i="7"/>
  <c r="BK262" i="7" s="1"/>
  <c r="S262" i="7"/>
  <c r="BJ262" i="7" s="1"/>
  <c r="R262" i="7"/>
  <c r="BG262" i="7" s="1"/>
  <c r="Q262" i="7"/>
  <c r="BF262" i="7" s="1"/>
  <c r="P262" i="7"/>
  <c r="O262" i="7"/>
  <c r="N262" i="7"/>
  <c r="BC262" i="7" s="1"/>
  <c r="M262" i="7"/>
  <c r="BB262" i="7" s="1"/>
  <c r="L262" i="7"/>
  <c r="BA262" i="7" s="1"/>
  <c r="K262" i="7"/>
  <c r="AZ262" i="7" s="1"/>
  <c r="J262" i="7"/>
  <c r="I262" i="7"/>
  <c r="AX262" i="7" s="1"/>
  <c r="H262" i="7"/>
  <c r="G262" i="7"/>
  <c r="F262" i="7"/>
  <c r="E262" i="7"/>
  <c r="D262" i="7"/>
  <c r="C262" i="7"/>
  <c r="BW262" i="7" s="1"/>
  <c r="BI262" i="7"/>
  <c r="AO261" i="7"/>
  <c r="Y261" i="7"/>
  <c r="BN261" i="7" s="1"/>
  <c r="X261" i="7"/>
  <c r="BM261" i="7" s="1"/>
  <c r="W261" i="7"/>
  <c r="BL261" i="7" s="1"/>
  <c r="V261" i="7"/>
  <c r="BQ261" i="7" s="1"/>
  <c r="U261" i="7"/>
  <c r="BP261" i="7" s="1"/>
  <c r="T261" i="7"/>
  <c r="BK261" i="7" s="1"/>
  <c r="S261" i="7"/>
  <c r="R261" i="7"/>
  <c r="BG261" i="7" s="1"/>
  <c r="Q261" i="7"/>
  <c r="BF261" i="7" s="1"/>
  <c r="P261" i="7"/>
  <c r="O261" i="7"/>
  <c r="N261" i="7"/>
  <c r="BC261" i="7" s="1"/>
  <c r="M261" i="7"/>
  <c r="BB261" i="7" s="1"/>
  <c r="L261" i="7"/>
  <c r="BA261" i="7" s="1"/>
  <c r="K261" i="7"/>
  <c r="AZ261" i="7" s="1"/>
  <c r="J261" i="7"/>
  <c r="I261" i="7"/>
  <c r="AX261" i="7" s="1"/>
  <c r="H261" i="7"/>
  <c r="G261" i="7"/>
  <c r="F261" i="7"/>
  <c r="E261" i="7"/>
  <c r="D261" i="7"/>
  <c r="C261" i="7"/>
  <c r="BW261" i="7" s="1"/>
  <c r="BI261" i="7"/>
  <c r="AO260" i="7"/>
  <c r="Y260" i="7"/>
  <c r="BN260" i="7" s="1"/>
  <c r="X260" i="7"/>
  <c r="BM260" i="7" s="1"/>
  <c r="W260" i="7"/>
  <c r="BL260" i="7" s="1"/>
  <c r="V260" i="7"/>
  <c r="BQ260" i="7" s="1"/>
  <c r="U260" i="7"/>
  <c r="BP260" i="7" s="1"/>
  <c r="T260" i="7"/>
  <c r="BK260" i="7" s="1"/>
  <c r="S260" i="7"/>
  <c r="BJ260" i="7" s="1"/>
  <c r="R260" i="7"/>
  <c r="BG260" i="7" s="1"/>
  <c r="Q260" i="7"/>
  <c r="BF260" i="7" s="1"/>
  <c r="P260" i="7"/>
  <c r="O260" i="7"/>
  <c r="N260" i="7"/>
  <c r="BC260" i="7" s="1"/>
  <c r="M260" i="7"/>
  <c r="BB260" i="7" s="1"/>
  <c r="L260" i="7"/>
  <c r="BA260" i="7" s="1"/>
  <c r="K260" i="7"/>
  <c r="AZ260" i="7" s="1"/>
  <c r="J260" i="7"/>
  <c r="I260" i="7"/>
  <c r="AX260" i="7" s="1"/>
  <c r="H260" i="7"/>
  <c r="G260" i="7"/>
  <c r="F260" i="7"/>
  <c r="E260" i="7"/>
  <c r="D260" i="7"/>
  <c r="C260" i="7"/>
  <c r="BW260" i="7" s="1"/>
  <c r="AO259" i="7"/>
  <c r="Y259" i="7"/>
  <c r="BN259" i="7" s="1"/>
  <c r="X259" i="7"/>
  <c r="BM259" i="7" s="1"/>
  <c r="W259" i="7"/>
  <c r="BL259" i="7" s="1"/>
  <c r="V259" i="7"/>
  <c r="BQ259" i="7" s="1"/>
  <c r="U259" i="7"/>
  <c r="BP259" i="7" s="1"/>
  <c r="T259" i="7"/>
  <c r="BK259" i="7" s="1"/>
  <c r="S259" i="7"/>
  <c r="BJ259" i="7" s="1"/>
  <c r="R259" i="7"/>
  <c r="BG259" i="7" s="1"/>
  <c r="Q259" i="7"/>
  <c r="BF259" i="7" s="1"/>
  <c r="P259" i="7"/>
  <c r="O259" i="7"/>
  <c r="N259" i="7"/>
  <c r="BC259" i="7" s="1"/>
  <c r="BE259" i="7" s="1"/>
  <c r="M259" i="7"/>
  <c r="BB259" i="7" s="1"/>
  <c r="L259" i="7"/>
  <c r="BA259" i="7" s="1"/>
  <c r="K259" i="7"/>
  <c r="AZ259" i="7" s="1"/>
  <c r="J259" i="7"/>
  <c r="I259" i="7"/>
  <c r="AX259" i="7" s="1"/>
  <c r="H259" i="7"/>
  <c r="G259" i="7"/>
  <c r="F259" i="7"/>
  <c r="E259" i="7"/>
  <c r="D259" i="7"/>
  <c r="C259" i="7"/>
  <c r="BW259" i="7" s="1"/>
  <c r="BI259" i="7"/>
  <c r="AO258" i="7"/>
  <c r="Y258" i="7"/>
  <c r="BN258" i="7" s="1"/>
  <c r="X258" i="7"/>
  <c r="BM258" i="7" s="1"/>
  <c r="W258" i="7"/>
  <c r="BL258" i="7" s="1"/>
  <c r="V258" i="7"/>
  <c r="BQ258" i="7" s="1"/>
  <c r="U258" i="7"/>
  <c r="BP258" i="7" s="1"/>
  <c r="T258" i="7"/>
  <c r="BK258" i="7" s="1"/>
  <c r="S258" i="7"/>
  <c r="BJ258" i="7" s="1"/>
  <c r="R258" i="7"/>
  <c r="BG258" i="7" s="1"/>
  <c r="Q258" i="7"/>
  <c r="BF258" i="7" s="1"/>
  <c r="P258" i="7"/>
  <c r="O258" i="7"/>
  <c r="N258" i="7"/>
  <c r="BC258" i="7" s="1"/>
  <c r="M258" i="7"/>
  <c r="BB258" i="7" s="1"/>
  <c r="L258" i="7"/>
  <c r="BA258" i="7" s="1"/>
  <c r="K258" i="7"/>
  <c r="AZ258" i="7" s="1"/>
  <c r="J258" i="7"/>
  <c r="I258" i="7"/>
  <c r="AX258" i="7" s="1"/>
  <c r="H258" i="7"/>
  <c r="G258" i="7"/>
  <c r="F258" i="7"/>
  <c r="E258" i="7"/>
  <c r="D258" i="7"/>
  <c r="C258" i="7"/>
  <c r="BW258" i="7" s="1"/>
  <c r="AO257" i="7"/>
  <c r="Y257" i="7"/>
  <c r="BN257" i="7" s="1"/>
  <c r="X257" i="7"/>
  <c r="BM257" i="7" s="1"/>
  <c r="W257" i="7"/>
  <c r="BL257" i="7" s="1"/>
  <c r="V257" i="7"/>
  <c r="BQ257" i="7" s="1"/>
  <c r="U257" i="7"/>
  <c r="BP257" i="7" s="1"/>
  <c r="T257" i="7"/>
  <c r="BK257" i="7" s="1"/>
  <c r="S257" i="7"/>
  <c r="R257" i="7"/>
  <c r="BG257" i="7" s="1"/>
  <c r="Q257" i="7"/>
  <c r="BF257" i="7" s="1"/>
  <c r="P257" i="7"/>
  <c r="O257" i="7"/>
  <c r="N257" i="7"/>
  <c r="BC257" i="7" s="1"/>
  <c r="M257" i="7"/>
  <c r="BB257" i="7" s="1"/>
  <c r="L257" i="7"/>
  <c r="BA257" i="7" s="1"/>
  <c r="K257" i="7"/>
  <c r="AZ257" i="7" s="1"/>
  <c r="J257" i="7"/>
  <c r="I257" i="7"/>
  <c r="AX257" i="7" s="1"/>
  <c r="AY257" i="7" s="1"/>
  <c r="H257" i="7"/>
  <c r="G257" i="7"/>
  <c r="F257" i="7"/>
  <c r="E257" i="7"/>
  <c r="D257" i="7"/>
  <c r="C257" i="7"/>
  <c r="BW257" i="7" s="1"/>
  <c r="AO256" i="7"/>
  <c r="Y256" i="7"/>
  <c r="BN256" i="7" s="1"/>
  <c r="X256" i="7"/>
  <c r="BM256" i="7" s="1"/>
  <c r="W256" i="7"/>
  <c r="BL256" i="7" s="1"/>
  <c r="V256" i="7"/>
  <c r="BQ256" i="7" s="1"/>
  <c r="U256" i="7"/>
  <c r="BP256" i="7" s="1"/>
  <c r="T256" i="7"/>
  <c r="BK256" i="7" s="1"/>
  <c r="S256" i="7"/>
  <c r="BJ256" i="7" s="1"/>
  <c r="R256" i="7"/>
  <c r="BG256" i="7" s="1"/>
  <c r="Q256" i="7"/>
  <c r="BF256" i="7" s="1"/>
  <c r="P256" i="7"/>
  <c r="O256" i="7"/>
  <c r="N256" i="7"/>
  <c r="BC256" i="7" s="1"/>
  <c r="M256" i="7"/>
  <c r="BB256" i="7" s="1"/>
  <c r="L256" i="7"/>
  <c r="BA256" i="7" s="1"/>
  <c r="K256" i="7"/>
  <c r="AZ256" i="7" s="1"/>
  <c r="J256" i="7"/>
  <c r="I256" i="7"/>
  <c r="AX256" i="7" s="1"/>
  <c r="H256" i="7"/>
  <c r="G256" i="7"/>
  <c r="F256" i="7"/>
  <c r="E256" i="7"/>
  <c r="D256" i="7"/>
  <c r="C256" i="7"/>
  <c r="AT256" i="7" s="1"/>
  <c r="BI256" i="7"/>
  <c r="AO255" i="7"/>
  <c r="Y255" i="7"/>
  <c r="BN255" i="7" s="1"/>
  <c r="X255" i="7"/>
  <c r="BM255" i="7" s="1"/>
  <c r="W255" i="7"/>
  <c r="BL255" i="7" s="1"/>
  <c r="V255" i="7"/>
  <c r="BQ255" i="7" s="1"/>
  <c r="U255" i="7"/>
  <c r="BP255" i="7" s="1"/>
  <c r="T255" i="7"/>
  <c r="BK255" i="7" s="1"/>
  <c r="S255" i="7"/>
  <c r="BJ255" i="7" s="1"/>
  <c r="R255" i="7"/>
  <c r="BG255" i="7" s="1"/>
  <c r="Q255" i="7"/>
  <c r="BF255" i="7" s="1"/>
  <c r="P255" i="7"/>
  <c r="O255" i="7"/>
  <c r="N255" i="7"/>
  <c r="BC255" i="7" s="1"/>
  <c r="M255" i="7"/>
  <c r="BB255" i="7" s="1"/>
  <c r="L255" i="7"/>
  <c r="BA255" i="7" s="1"/>
  <c r="K255" i="7"/>
  <c r="AZ255" i="7" s="1"/>
  <c r="J255" i="7"/>
  <c r="I255" i="7"/>
  <c r="AX255" i="7" s="1"/>
  <c r="H255" i="7"/>
  <c r="G255" i="7"/>
  <c r="F255" i="7"/>
  <c r="E255" i="7"/>
  <c r="D255" i="7"/>
  <c r="C255" i="7"/>
  <c r="AW255" i="7"/>
  <c r="AO254" i="7"/>
  <c r="Y254" i="7"/>
  <c r="BN254" i="7" s="1"/>
  <c r="X254" i="7"/>
  <c r="BM254" i="7" s="1"/>
  <c r="W254" i="7"/>
  <c r="BL254" i="7" s="1"/>
  <c r="V254" i="7"/>
  <c r="BQ254" i="7" s="1"/>
  <c r="U254" i="7"/>
  <c r="BP254" i="7" s="1"/>
  <c r="T254" i="7"/>
  <c r="BK254" i="7" s="1"/>
  <c r="S254" i="7"/>
  <c r="BJ254" i="7" s="1"/>
  <c r="R254" i="7"/>
  <c r="BG254" i="7" s="1"/>
  <c r="Q254" i="7"/>
  <c r="BF254" i="7" s="1"/>
  <c r="P254" i="7"/>
  <c r="O254" i="7"/>
  <c r="N254" i="7"/>
  <c r="BC254" i="7" s="1"/>
  <c r="M254" i="7"/>
  <c r="BB254" i="7" s="1"/>
  <c r="L254" i="7"/>
  <c r="BA254" i="7" s="1"/>
  <c r="K254" i="7"/>
  <c r="AZ254" i="7" s="1"/>
  <c r="J254" i="7"/>
  <c r="I254" i="7"/>
  <c r="AX254" i="7" s="1"/>
  <c r="H254" i="7"/>
  <c r="G254" i="7"/>
  <c r="F254" i="7"/>
  <c r="E254" i="7"/>
  <c r="D254" i="7"/>
  <c r="C254" i="7"/>
  <c r="AU254" i="7" s="1"/>
  <c r="AO253" i="7"/>
  <c r="Y253" i="7"/>
  <c r="BN253" i="7" s="1"/>
  <c r="X253" i="7"/>
  <c r="BM253" i="7" s="1"/>
  <c r="W253" i="7"/>
  <c r="BL253" i="7" s="1"/>
  <c r="V253" i="7"/>
  <c r="BQ253" i="7" s="1"/>
  <c r="U253" i="7"/>
  <c r="BP253" i="7" s="1"/>
  <c r="T253" i="7"/>
  <c r="BK253" i="7" s="1"/>
  <c r="S253" i="7"/>
  <c r="R253" i="7"/>
  <c r="BG253" i="7" s="1"/>
  <c r="Q253" i="7"/>
  <c r="BF253" i="7" s="1"/>
  <c r="P253" i="7"/>
  <c r="O253" i="7"/>
  <c r="N253" i="7"/>
  <c r="BC253" i="7" s="1"/>
  <c r="M253" i="7"/>
  <c r="BB253" i="7" s="1"/>
  <c r="L253" i="7"/>
  <c r="BA253" i="7" s="1"/>
  <c r="K253" i="7"/>
  <c r="AZ253" i="7" s="1"/>
  <c r="J253" i="7"/>
  <c r="I253" i="7"/>
  <c r="AX253" i="7" s="1"/>
  <c r="H253" i="7"/>
  <c r="G253" i="7"/>
  <c r="F253" i="7"/>
  <c r="E253" i="7"/>
  <c r="D253" i="7"/>
  <c r="C253" i="7"/>
  <c r="BW253" i="7" s="1"/>
  <c r="BI253" i="7"/>
  <c r="AO252" i="7"/>
  <c r="Y252" i="7"/>
  <c r="BN252" i="7" s="1"/>
  <c r="X252" i="7"/>
  <c r="BM252" i="7" s="1"/>
  <c r="W252" i="7"/>
  <c r="BL252" i="7" s="1"/>
  <c r="V252" i="7"/>
  <c r="BQ252" i="7" s="1"/>
  <c r="U252" i="7"/>
  <c r="BP252" i="7" s="1"/>
  <c r="T252" i="7"/>
  <c r="BK252" i="7" s="1"/>
  <c r="S252" i="7"/>
  <c r="BJ252" i="7" s="1"/>
  <c r="R252" i="7"/>
  <c r="BG252" i="7" s="1"/>
  <c r="Q252" i="7"/>
  <c r="BF252" i="7" s="1"/>
  <c r="P252" i="7"/>
  <c r="O252" i="7"/>
  <c r="N252" i="7"/>
  <c r="BC252" i="7" s="1"/>
  <c r="M252" i="7"/>
  <c r="BB252" i="7" s="1"/>
  <c r="L252" i="7"/>
  <c r="BA252" i="7" s="1"/>
  <c r="K252" i="7"/>
  <c r="AZ252" i="7" s="1"/>
  <c r="J252" i="7"/>
  <c r="I252" i="7"/>
  <c r="AX252" i="7" s="1"/>
  <c r="H252" i="7"/>
  <c r="G252" i="7"/>
  <c r="F252" i="7"/>
  <c r="E252" i="7"/>
  <c r="D252" i="7"/>
  <c r="C252" i="7"/>
  <c r="BW252" i="7" s="1"/>
  <c r="AW252" i="7"/>
  <c r="AO251" i="7"/>
  <c r="Y251" i="7"/>
  <c r="BN251" i="7" s="1"/>
  <c r="X251" i="7"/>
  <c r="BM251" i="7" s="1"/>
  <c r="W251" i="7"/>
  <c r="BL251" i="7" s="1"/>
  <c r="V251" i="7"/>
  <c r="BQ251" i="7" s="1"/>
  <c r="U251" i="7"/>
  <c r="BP251" i="7" s="1"/>
  <c r="T251" i="7"/>
  <c r="BK251" i="7" s="1"/>
  <c r="S251" i="7"/>
  <c r="BJ251" i="7" s="1"/>
  <c r="R251" i="7"/>
  <c r="BG251" i="7" s="1"/>
  <c r="Q251" i="7"/>
  <c r="BF251" i="7" s="1"/>
  <c r="P251" i="7"/>
  <c r="O251" i="7"/>
  <c r="N251" i="7"/>
  <c r="BC251" i="7" s="1"/>
  <c r="BE251" i="7" s="1"/>
  <c r="M251" i="7"/>
  <c r="BB251" i="7" s="1"/>
  <c r="L251" i="7"/>
  <c r="BA251" i="7" s="1"/>
  <c r="K251" i="7"/>
  <c r="AZ251" i="7" s="1"/>
  <c r="J251" i="7"/>
  <c r="I251" i="7"/>
  <c r="AX251" i="7" s="1"/>
  <c r="H251" i="7"/>
  <c r="G251" i="7"/>
  <c r="F251" i="7"/>
  <c r="E251" i="7"/>
  <c r="D251" i="7"/>
  <c r="C251" i="7"/>
  <c r="BW251" i="7" s="1"/>
  <c r="BI251" i="7"/>
  <c r="AO250" i="7"/>
  <c r="Y250" i="7"/>
  <c r="BN250" i="7" s="1"/>
  <c r="X250" i="7"/>
  <c r="BM250" i="7" s="1"/>
  <c r="W250" i="7"/>
  <c r="BL250" i="7" s="1"/>
  <c r="V250" i="7"/>
  <c r="BQ250" i="7" s="1"/>
  <c r="U250" i="7"/>
  <c r="BP250" i="7" s="1"/>
  <c r="T250" i="7"/>
  <c r="BK250" i="7" s="1"/>
  <c r="S250" i="7"/>
  <c r="R250" i="7"/>
  <c r="BG250" i="7" s="1"/>
  <c r="Q250" i="7"/>
  <c r="BF250" i="7" s="1"/>
  <c r="P250" i="7"/>
  <c r="O250" i="7"/>
  <c r="N250" i="7"/>
  <c r="BC250" i="7" s="1"/>
  <c r="M250" i="7"/>
  <c r="BB250" i="7" s="1"/>
  <c r="L250" i="7"/>
  <c r="BA250" i="7" s="1"/>
  <c r="K250" i="7"/>
  <c r="AZ250" i="7" s="1"/>
  <c r="J250" i="7"/>
  <c r="I250" i="7"/>
  <c r="AX250" i="7" s="1"/>
  <c r="H250" i="7"/>
  <c r="G250" i="7"/>
  <c r="F250" i="7"/>
  <c r="E250" i="7"/>
  <c r="D250" i="7"/>
  <c r="C250" i="7"/>
  <c r="AO249" i="7"/>
  <c r="Y249" i="7"/>
  <c r="BN249" i="7" s="1"/>
  <c r="X249" i="7"/>
  <c r="BM249" i="7" s="1"/>
  <c r="W249" i="7"/>
  <c r="BL249" i="7" s="1"/>
  <c r="V249" i="7"/>
  <c r="BQ249" i="7" s="1"/>
  <c r="U249" i="7"/>
  <c r="BP249" i="7" s="1"/>
  <c r="T249" i="7"/>
  <c r="BK249" i="7" s="1"/>
  <c r="S249" i="7"/>
  <c r="R249" i="7"/>
  <c r="BG249" i="7" s="1"/>
  <c r="Q249" i="7"/>
  <c r="BF249" i="7" s="1"/>
  <c r="P249" i="7"/>
  <c r="O249" i="7"/>
  <c r="N249" i="7"/>
  <c r="BC249" i="7" s="1"/>
  <c r="M249" i="7"/>
  <c r="BB249" i="7" s="1"/>
  <c r="L249" i="7"/>
  <c r="BA249" i="7" s="1"/>
  <c r="K249" i="7"/>
  <c r="AZ249" i="7" s="1"/>
  <c r="J249" i="7"/>
  <c r="I249" i="7"/>
  <c r="AX249" i="7" s="1"/>
  <c r="AY249" i="7" s="1"/>
  <c r="H249" i="7"/>
  <c r="G249" i="7"/>
  <c r="F249" i="7"/>
  <c r="E249" i="7"/>
  <c r="D249" i="7"/>
  <c r="C249" i="7"/>
  <c r="BW249" i="7" s="1"/>
  <c r="AW249" i="7"/>
  <c r="AO248" i="7"/>
  <c r="Y248" i="7"/>
  <c r="BN248" i="7" s="1"/>
  <c r="X248" i="7"/>
  <c r="BM248" i="7" s="1"/>
  <c r="W248" i="7"/>
  <c r="BL248" i="7" s="1"/>
  <c r="V248" i="7"/>
  <c r="BQ248" i="7" s="1"/>
  <c r="U248" i="7"/>
  <c r="BP248" i="7" s="1"/>
  <c r="T248" i="7"/>
  <c r="BK248" i="7" s="1"/>
  <c r="S248" i="7"/>
  <c r="R248" i="7"/>
  <c r="BG248" i="7" s="1"/>
  <c r="Q248" i="7"/>
  <c r="BF248" i="7" s="1"/>
  <c r="P248" i="7"/>
  <c r="O248" i="7"/>
  <c r="N248" i="7"/>
  <c r="BC248" i="7" s="1"/>
  <c r="M248" i="7"/>
  <c r="BB248" i="7" s="1"/>
  <c r="L248" i="7"/>
  <c r="BA248" i="7" s="1"/>
  <c r="K248" i="7"/>
  <c r="AZ248" i="7" s="1"/>
  <c r="J248" i="7"/>
  <c r="I248" i="7"/>
  <c r="AX248" i="7" s="1"/>
  <c r="H248" i="7"/>
  <c r="G248" i="7"/>
  <c r="F248" i="7"/>
  <c r="E248" i="7"/>
  <c r="D248" i="7"/>
  <c r="C248" i="7"/>
  <c r="BI248" i="7"/>
  <c r="AO247" i="7"/>
  <c r="Y247" i="7"/>
  <c r="BN247" i="7" s="1"/>
  <c r="X247" i="7"/>
  <c r="BM247" i="7" s="1"/>
  <c r="W247" i="7"/>
  <c r="BL247" i="7" s="1"/>
  <c r="V247" i="7"/>
  <c r="BQ247" i="7" s="1"/>
  <c r="U247" i="7"/>
  <c r="BP247" i="7" s="1"/>
  <c r="T247" i="7"/>
  <c r="BK247" i="7" s="1"/>
  <c r="S247" i="7"/>
  <c r="R247" i="7"/>
  <c r="BG247" i="7" s="1"/>
  <c r="Q247" i="7"/>
  <c r="BF247" i="7" s="1"/>
  <c r="P247" i="7"/>
  <c r="O247" i="7"/>
  <c r="N247" i="7"/>
  <c r="BC247" i="7" s="1"/>
  <c r="M247" i="7"/>
  <c r="BB247" i="7" s="1"/>
  <c r="L247" i="7"/>
  <c r="BA247" i="7" s="1"/>
  <c r="K247" i="7"/>
  <c r="AZ247" i="7" s="1"/>
  <c r="J247" i="7"/>
  <c r="I247" i="7"/>
  <c r="AX247" i="7" s="1"/>
  <c r="H247" i="7"/>
  <c r="G247" i="7"/>
  <c r="F247" i="7"/>
  <c r="E247" i="7"/>
  <c r="D247" i="7"/>
  <c r="C247" i="7"/>
  <c r="AT247" i="7" s="1"/>
  <c r="AW247" i="7"/>
  <c r="AO246" i="7"/>
  <c r="Y246" i="7"/>
  <c r="BN246" i="7" s="1"/>
  <c r="X246" i="7"/>
  <c r="BM246" i="7" s="1"/>
  <c r="W246" i="7"/>
  <c r="BL246" i="7" s="1"/>
  <c r="V246" i="7"/>
  <c r="BQ246" i="7" s="1"/>
  <c r="U246" i="7"/>
  <c r="BP246" i="7" s="1"/>
  <c r="T246" i="7"/>
  <c r="BK246" i="7" s="1"/>
  <c r="S246" i="7"/>
  <c r="BJ246" i="7" s="1"/>
  <c r="R246" i="7"/>
  <c r="BG246" i="7" s="1"/>
  <c r="Q246" i="7"/>
  <c r="BF246" i="7" s="1"/>
  <c r="P246" i="7"/>
  <c r="O246" i="7"/>
  <c r="N246" i="7"/>
  <c r="BC246" i="7" s="1"/>
  <c r="M246" i="7"/>
  <c r="BB246" i="7" s="1"/>
  <c r="L246" i="7"/>
  <c r="BA246" i="7" s="1"/>
  <c r="K246" i="7"/>
  <c r="AZ246" i="7" s="1"/>
  <c r="J246" i="7"/>
  <c r="I246" i="7"/>
  <c r="AX246" i="7" s="1"/>
  <c r="H246" i="7"/>
  <c r="G246" i="7"/>
  <c r="F246" i="7"/>
  <c r="E246" i="7"/>
  <c r="D246" i="7"/>
  <c r="C246" i="7"/>
  <c r="AT246" i="7" s="1"/>
  <c r="AW246" i="7"/>
  <c r="AO245" i="7"/>
  <c r="Y245" i="7"/>
  <c r="BN245" i="7" s="1"/>
  <c r="X245" i="7"/>
  <c r="BM245" i="7" s="1"/>
  <c r="W245" i="7"/>
  <c r="BL245" i="7" s="1"/>
  <c r="V245" i="7"/>
  <c r="BQ245" i="7" s="1"/>
  <c r="U245" i="7"/>
  <c r="BP245" i="7" s="1"/>
  <c r="T245" i="7"/>
  <c r="BK245" i="7" s="1"/>
  <c r="S245" i="7"/>
  <c r="BJ245" i="7" s="1"/>
  <c r="R245" i="7"/>
  <c r="BG245" i="7" s="1"/>
  <c r="Q245" i="7"/>
  <c r="BF245" i="7" s="1"/>
  <c r="P245" i="7"/>
  <c r="O245" i="7"/>
  <c r="N245" i="7"/>
  <c r="BC245" i="7" s="1"/>
  <c r="BE245" i="7" s="1"/>
  <c r="M245" i="7"/>
  <c r="BB245" i="7" s="1"/>
  <c r="L245" i="7"/>
  <c r="BA245" i="7" s="1"/>
  <c r="K245" i="7"/>
  <c r="AZ245" i="7" s="1"/>
  <c r="J245" i="7"/>
  <c r="I245" i="7"/>
  <c r="AX245" i="7" s="1"/>
  <c r="H245" i="7"/>
  <c r="G245" i="7"/>
  <c r="F245" i="7"/>
  <c r="E245" i="7"/>
  <c r="D245" i="7"/>
  <c r="C245" i="7"/>
  <c r="BI245" i="7"/>
  <c r="AO244" i="7"/>
  <c r="Y244" i="7"/>
  <c r="BN244" i="7" s="1"/>
  <c r="X244" i="7"/>
  <c r="BM244" i="7" s="1"/>
  <c r="W244" i="7"/>
  <c r="BL244" i="7" s="1"/>
  <c r="V244" i="7"/>
  <c r="BQ244" i="7" s="1"/>
  <c r="U244" i="7"/>
  <c r="BP244" i="7" s="1"/>
  <c r="T244" i="7"/>
  <c r="BK244" i="7" s="1"/>
  <c r="S244" i="7"/>
  <c r="BJ244" i="7" s="1"/>
  <c r="R244" i="7"/>
  <c r="BG244" i="7" s="1"/>
  <c r="Q244" i="7"/>
  <c r="BF244" i="7" s="1"/>
  <c r="P244" i="7"/>
  <c r="O244" i="7"/>
  <c r="N244" i="7"/>
  <c r="BC244" i="7" s="1"/>
  <c r="M244" i="7"/>
  <c r="BB244" i="7" s="1"/>
  <c r="L244" i="7"/>
  <c r="BA244" i="7" s="1"/>
  <c r="K244" i="7"/>
  <c r="AZ244" i="7" s="1"/>
  <c r="J244" i="7"/>
  <c r="I244" i="7"/>
  <c r="AX244" i="7" s="1"/>
  <c r="AY244" i="7" s="1"/>
  <c r="H244" i="7"/>
  <c r="G244" i="7"/>
  <c r="F244" i="7"/>
  <c r="E244" i="7"/>
  <c r="D244" i="7"/>
  <c r="C244" i="7"/>
  <c r="AU244" i="7" s="1"/>
  <c r="AW244" i="7"/>
  <c r="AO243" i="7"/>
  <c r="Y243" i="7"/>
  <c r="BN243" i="7" s="1"/>
  <c r="X243" i="7"/>
  <c r="BM243" i="7" s="1"/>
  <c r="W243" i="7"/>
  <c r="BL243" i="7" s="1"/>
  <c r="V243" i="7"/>
  <c r="BQ243" i="7" s="1"/>
  <c r="U243" i="7"/>
  <c r="T243" i="7"/>
  <c r="BK243" i="7" s="1"/>
  <c r="S243" i="7"/>
  <c r="BJ243" i="7" s="1"/>
  <c r="R243" i="7"/>
  <c r="BG243" i="7" s="1"/>
  <c r="Q243" i="7"/>
  <c r="BF243" i="7" s="1"/>
  <c r="P243" i="7"/>
  <c r="O243" i="7"/>
  <c r="N243" i="7"/>
  <c r="BC243" i="7" s="1"/>
  <c r="BE243" i="7" s="1"/>
  <c r="M243" i="7"/>
  <c r="BB243" i="7" s="1"/>
  <c r="L243" i="7"/>
  <c r="BA243" i="7" s="1"/>
  <c r="K243" i="7"/>
  <c r="AZ243" i="7" s="1"/>
  <c r="J243" i="7"/>
  <c r="I243" i="7"/>
  <c r="AX243" i="7" s="1"/>
  <c r="AY243" i="7" s="1"/>
  <c r="H243" i="7"/>
  <c r="G243" i="7"/>
  <c r="F243" i="7"/>
  <c r="E243" i="7"/>
  <c r="D243" i="7"/>
  <c r="C243" i="7"/>
  <c r="BW243" i="7" s="1"/>
  <c r="AO242" i="7"/>
  <c r="Y242" i="7"/>
  <c r="BN242" i="7" s="1"/>
  <c r="X242" i="7"/>
  <c r="BM242" i="7" s="1"/>
  <c r="W242" i="7"/>
  <c r="BL242" i="7" s="1"/>
  <c r="V242" i="7"/>
  <c r="BQ242" i="7" s="1"/>
  <c r="U242" i="7"/>
  <c r="BP242" i="7" s="1"/>
  <c r="T242" i="7"/>
  <c r="BK242" i="7" s="1"/>
  <c r="S242" i="7"/>
  <c r="R242" i="7"/>
  <c r="BG242" i="7" s="1"/>
  <c r="Q242" i="7"/>
  <c r="BF242" i="7" s="1"/>
  <c r="P242" i="7"/>
  <c r="O242" i="7"/>
  <c r="N242" i="7"/>
  <c r="BC242" i="7" s="1"/>
  <c r="M242" i="7"/>
  <c r="BB242" i="7" s="1"/>
  <c r="L242" i="7"/>
  <c r="BA242" i="7" s="1"/>
  <c r="K242" i="7"/>
  <c r="AZ242" i="7" s="1"/>
  <c r="J242" i="7"/>
  <c r="I242" i="7"/>
  <c r="AX242" i="7" s="1"/>
  <c r="AY242" i="7" s="1"/>
  <c r="H242" i="7"/>
  <c r="G242" i="7"/>
  <c r="F242" i="7"/>
  <c r="E242" i="7"/>
  <c r="D242" i="7"/>
  <c r="C242" i="7"/>
  <c r="AW242" i="7"/>
  <c r="AO241" i="7"/>
  <c r="Y241" i="7"/>
  <c r="BN241" i="7" s="1"/>
  <c r="X241" i="7"/>
  <c r="BM241" i="7" s="1"/>
  <c r="W241" i="7"/>
  <c r="BL241" i="7" s="1"/>
  <c r="V241" i="7"/>
  <c r="BQ241" i="7" s="1"/>
  <c r="U241" i="7"/>
  <c r="BP241" i="7" s="1"/>
  <c r="T241" i="7"/>
  <c r="BK241" i="7" s="1"/>
  <c r="S241" i="7"/>
  <c r="R241" i="7"/>
  <c r="BG241" i="7" s="1"/>
  <c r="Q241" i="7"/>
  <c r="BF241" i="7" s="1"/>
  <c r="P241" i="7"/>
  <c r="O241" i="7"/>
  <c r="N241" i="7"/>
  <c r="BC241" i="7" s="1"/>
  <c r="BE241" i="7" s="1"/>
  <c r="M241" i="7"/>
  <c r="BB241" i="7" s="1"/>
  <c r="L241" i="7"/>
  <c r="BA241" i="7" s="1"/>
  <c r="K241" i="7"/>
  <c r="AZ241" i="7" s="1"/>
  <c r="J241" i="7"/>
  <c r="I241" i="7"/>
  <c r="AX241" i="7" s="1"/>
  <c r="AY241" i="7" s="1"/>
  <c r="H241" i="7"/>
  <c r="G241" i="7"/>
  <c r="F241" i="7"/>
  <c r="E241" i="7"/>
  <c r="D241" i="7"/>
  <c r="C241" i="7"/>
  <c r="AU241" i="7" s="1"/>
  <c r="AW241" i="7"/>
  <c r="AO240" i="7"/>
  <c r="Y240" i="7"/>
  <c r="BN240" i="7" s="1"/>
  <c r="X240" i="7"/>
  <c r="BM240" i="7" s="1"/>
  <c r="W240" i="7"/>
  <c r="BL240" i="7" s="1"/>
  <c r="V240" i="7"/>
  <c r="BQ240" i="7" s="1"/>
  <c r="U240" i="7"/>
  <c r="BP240" i="7" s="1"/>
  <c r="T240" i="7"/>
  <c r="BK240" i="7" s="1"/>
  <c r="S240" i="7"/>
  <c r="BJ240" i="7" s="1"/>
  <c r="R240" i="7"/>
  <c r="BG240" i="7" s="1"/>
  <c r="Q240" i="7"/>
  <c r="BF240" i="7" s="1"/>
  <c r="P240" i="7"/>
  <c r="O240" i="7"/>
  <c r="N240" i="7"/>
  <c r="BC240" i="7" s="1"/>
  <c r="M240" i="7"/>
  <c r="BB240" i="7" s="1"/>
  <c r="L240" i="7"/>
  <c r="BA240" i="7" s="1"/>
  <c r="K240" i="7"/>
  <c r="AZ240" i="7" s="1"/>
  <c r="J240" i="7"/>
  <c r="I240" i="7"/>
  <c r="AX240" i="7" s="1"/>
  <c r="AY240" i="7" s="1"/>
  <c r="H240" i="7"/>
  <c r="G240" i="7"/>
  <c r="F240" i="7"/>
  <c r="E240" i="7"/>
  <c r="D240" i="7"/>
  <c r="C240" i="7"/>
  <c r="AT240" i="7" s="1"/>
  <c r="BI240" i="7"/>
  <c r="AO239" i="7"/>
  <c r="Y239" i="7"/>
  <c r="BN239" i="7" s="1"/>
  <c r="X239" i="7"/>
  <c r="BM239" i="7" s="1"/>
  <c r="W239" i="7"/>
  <c r="BL239" i="7" s="1"/>
  <c r="V239" i="7"/>
  <c r="BQ239" i="7" s="1"/>
  <c r="U239" i="7"/>
  <c r="BP239" i="7" s="1"/>
  <c r="T239" i="7"/>
  <c r="BK239" i="7" s="1"/>
  <c r="S239" i="7"/>
  <c r="BJ239" i="7" s="1"/>
  <c r="R239" i="7"/>
  <c r="BG239" i="7" s="1"/>
  <c r="Q239" i="7"/>
  <c r="BF239" i="7" s="1"/>
  <c r="P239" i="7"/>
  <c r="O239" i="7"/>
  <c r="N239" i="7"/>
  <c r="BC239" i="7" s="1"/>
  <c r="M239" i="7"/>
  <c r="BB239" i="7" s="1"/>
  <c r="L239" i="7"/>
  <c r="BA239" i="7" s="1"/>
  <c r="K239" i="7"/>
  <c r="AZ239" i="7" s="1"/>
  <c r="J239" i="7"/>
  <c r="I239" i="7"/>
  <c r="AX239" i="7" s="1"/>
  <c r="H239" i="7"/>
  <c r="G239" i="7"/>
  <c r="F239" i="7"/>
  <c r="E239" i="7"/>
  <c r="D239" i="7"/>
  <c r="C239" i="7"/>
  <c r="BW239" i="7" s="1"/>
  <c r="AO238" i="7"/>
  <c r="Y238" i="7"/>
  <c r="BN238" i="7" s="1"/>
  <c r="X238" i="7"/>
  <c r="BM238" i="7" s="1"/>
  <c r="W238" i="7"/>
  <c r="BL238" i="7" s="1"/>
  <c r="V238" i="7"/>
  <c r="BQ238" i="7" s="1"/>
  <c r="U238" i="7"/>
  <c r="BP238" i="7" s="1"/>
  <c r="T238" i="7"/>
  <c r="BK238" i="7" s="1"/>
  <c r="S238" i="7"/>
  <c r="R238" i="7"/>
  <c r="BG238" i="7" s="1"/>
  <c r="Q238" i="7"/>
  <c r="BF238" i="7" s="1"/>
  <c r="P238" i="7"/>
  <c r="O238" i="7"/>
  <c r="N238" i="7"/>
  <c r="BC238" i="7" s="1"/>
  <c r="M238" i="7"/>
  <c r="BB238" i="7" s="1"/>
  <c r="L238" i="7"/>
  <c r="BA238" i="7" s="1"/>
  <c r="K238" i="7"/>
  <c r="AZ238" i="7" s="1"/>
  <c r="J238" i="7"/>
  <c r="I238" i="7"/>
  <c r="AX238" i="7" s="1"/>
  <c r="AY238" i="7" s="1"/>
  <c r="H238" i="7"/>
  <c r="G238" i="7"/>
  <c r="F238" i="7"/>
  <c r="E238" i="7"/>
  <c r="D238" i="7"/>
  <c r="C238" i="7"/>
  <c r="AO237" i="7"/>
  <c r="Y237" i="7"/>
  <c r="BN237" i="7" s="1"/>
  <c r="X237" i="7"/>
  <c r="BM237" i="7" s="1"/>
  <c r="W237" i="7"/>
  <c r="BL237" i="7" s="1"/>
  <c r="V237" i="7"/>
  <c r="BQ237" i="7" s="1"/>
  <c r="U237" i="7"/>
  <c r="BP237" i="7" s="1"/>
  <c r="T237" i="7"/>
  <c r="BK237" i="7" s="1"/>
  <c r="S237" i="7"/>
  <c r="R237" i="7"/>
  <c r="BG237" i="7" s="1"/>
  <c r="Q237" i="7"/>
  <c r="BF237" i="7" s="1"/>
  <c r="P237" i="7"/>
  <c r="O237" i="7"/>
  <c r="N237" i="7"/>
  <c r="BC237" i="7" s="1"/>
  <c r="M237" i="7"/>
  <c r="BB237" i="7" s="1"/>
  <c r="L237" i="7"/>
  <c r="BA237" i="7" s="1"/>
  <c r="K237" i="7"/>
  <c r="AZ237" i="7" s="1"/>
  <c r="J237" i="7"/>
  <c r="I237" i="7"/>
  <c r="AX237" i="7" s="1"/>
  <c r="H237" i="7"/>
  <c r="G237" i="7"/>
  <c r="F237" i="7"/>
  <c r="E237" i="7"/>
  <c r="D237" i="7"/>
  <c r="C237" i="7"/>
  <c r="AU237" i="7" s="1"/>
  <c r="AW237" i="7"/>
  <c r="AO236" i="7"/>
  <c r="Y236" i="7"/>
  <c r="BN236" i="7" s="1"/>
  <c r="X236" i="7"/>
  <c r="BM236" i="7" s="1"/>
  <c r="W236" i="7"/>
  <c r="BL236" i="7" s="1"/>
  <c r="V236" i="7"/>
  <c r="BQ236" i="7" s="1"/>
  <c r="U236" i="7"/>
  <c r="BP236" i="7" s="1"/>
  <c r="T236" i="7"/>
  <c r="BK236" i="7" s="1"/>
  <c r="S236" i="7"/>
  <c r="BJ236" i="7" s="1"/>
  <c r="R236" i="7"/>
  <c r="BG236" i="7" s="1"/>
  <c r="Q236" i="7"/>
  <c r="BF236" i="7" s="1"/>
  <c r="P236" i="7"/>
  <c r="O236" i="7"/>
  <c r="N236" i="7"/>
  <c r="BC236" i="7" s="1"/>
  <c r="M236" i="7"/>
  <c r="BB236" i="7" s="1"/>
  <c r="L236" i="7"/>
  <c r="BA236" i="7" s="1"/>
  <c r="K236" i="7"/>
  <c r="AZ236" i="7" s="1"/>
  <c r="J236" i="7"/>
  <c r="I236" i="7"/>
  <c r="AX236" i="7" s="1"/>
  <c r="H236" i="7"/>
  <c r="G236" i="7"/>
  <c r="F236" i="7"/>
  <c r="E236" i="7"/>
  <c r="D236" i="7"/>
  <c r="C236" i="7"/>
  <c r="AW236" i="7"/>
  <c r="AO235" i="7"/>
  <c r="Y235" i="7"/>
  <c r="BN235" i="7" s="1"/>
  <c r="X235" i="7"/>
  <c r="BM235" i="7" s="1"/>
  <c r="W235" i="7"/>
  <c r="BL235" i="7" s="1"/>
  <c r="V235" i="7"/>
  <c r="BQ235" i="7" s="1"/>
  <c r="U235" i="7"/>
  <c r="BP235" i="7" s="1"/>
  <c r="T235" i="7"/>
  <c r="BK235" i="7" s="1"/>
  <c r="S235" i="7"/>
  <c r="R235" i="7"/>
  <c r="BG235" i="7" s="1"/>
  <c r="Q235" i="7"/>
  <c r="BF235" i="7" s="1"/>
  <c r="P235" i="7"/>
  <c r="O235" i="7"/>
  <c r="N235" i="7"/>
  <c r="BC235" i="7" s="1"/>
  <c r="M235" i="7"/>
  <c r="BB235" i="7" s="1"/>
  <c r="L235" i="7"/>
  <c r="BA235" i="7" s="1"/>
  <c r="K235" i="7"/>
  <c r="AZ235" i="7" s="1"/>
  <c r="J235" i="7"/>
  <c r="I235" i="7"/>
  <c r="AX235" i="7" s="1"/>
  <c r="H235" i="7"/>
  <c r="G235" i="7"/>
  <c r="F235" i="7"/>
  <c r="E235" i="7"/>
  <c r="D235" i="7"/>
  <c r="C235" i="7"/>
  <c r="AO234" i="7"/>
  <c r="Y234" i="7"/>
  <c r="BN234" i="7" s="1"/>
  <c r="X234" i="7"/>
  <c r="BM234" i="7" s="1"/>
  <c r="W234" i="7"/>
  <c r="BL234" i="7" s="1"/>
  <c r="V234" i="7"/>
  <c r="BQ234" i="7" s="1"/>
  <c r="U234" i="7"/>
  <c r="BP234" i="7" s="1"/>
  <c r="T234" i="7"/>
  <c r="BK234" i="7" s="1"/>
  <c r="S234" i="7"/>
  <c r="BJ234" i="7" s="1"/>
  <c r="R234" i="7"/>
  <c r="BG234" i="7" s="1"/>
  <c r="Q234" i="7"/>
  <c r="BF234" i="7" s="1"/>
  <c r="P234" i="7"/>
  <c r="O234" i="7"/>
  <c r="N234" i="7"/>
  <c r="BC234" i="7" s="1"/>
  <c r="M234" i="7"/>
  <c r="BB234" i="7" s="1"/>
  <c r="L234" i="7"/>
  <c r="BA234" i="7" s="1"/>
  <c r="K234" i="7"/>
  <c r="AZ234" i="7" s="1"/>
  <c r="J234" i="7"/>
  <c r="I234" i="7"/>
  <c r="AX234" i="7" s="1"/>
  <c r="AY234" i="7" s="1"/>
  <c r="H234" i="7"/>
  <c r="G234" i="7"/>
  <c r="F234" i="7"/>
  <c r="E234" i="7"/>
  <c r="D234" i="7"/>
  <c r="C234" i="7"/>
  <c r="BW234" i="7" s="1"/>
  <c r="BI234" i="7"/>
  <c r="AO233" i="7"/>
  <c r="Y233" i="7"/>
  <c r="BN233" i="7" s="1"/>
  <c r="X233" i="7"/>
  <c r="BM233" i="7" s="1"/>
  <c r="W233" i="7"/>
  <c r="BL233" i="7" s="1"/>
  <c r="V233" i="7"/>
  <c r="BQ233" i="7" s="1"/>
  <c r="U233" i="7"/>
  <c r="BP233" i="7" s="1"/>
  <c r="T233" i="7"/>
  <c r="BK233" i="7" s="1"/>
  <c r="S233" i="7"/>
  <c r="R233" i="7"/>
  <c r="BG233" i="7" s="1"/>
  <c r="Q233" i="7"/>
  <c r="BF233" i="7" s="1"/>
  <c r="P233" i="7"/>
  <c r="O233" i="7"/>
  <c r="N233" i="7"/>
  <c r="BC233" i="7" s="1"/>
  <c r="M233" i="7"/>
  <c r="BB233" i="7" s="1"/>
  <c r="L233" i="7"/>
  <c r="BA233" i="7" s="1"/>
  <c r="K233" i="7"/>
  <c r="AZ233" i="7" s="1"/>
  <c r="J233" i="7"/>
  <c r="I233" i="7"/>
  <c r="AX233" i="7" s="1"/>
  <c r="AY233" i="7" s="1"/>
  <c r="H233" i="7"/>
  <c r="G233" i="7"/>
  <c r="F233" i="7"/>
  <c r="E233" i="7"/>
  <c r="D233" i="7"/>
  <c r="C233" i="7"/>
  <c r="AU233" i="7" s="1"/>
  <c r="AW233" i="7"/>
  <c r="AO232" i="7"/>
  <c r="Y232" i="7"/>
  <c r="BN232" i="7" s="1"/>
  <c r="X232" i="7"/>
  <c r="BM232" i="7" s="1"/>
  <c r="W232" i="7"/>
  <c r="BL232" i="7" s="1"/>
  <c r="V232" i="7"/>
  <c r="BQ232" i="7" s="1"/>
  <c r="U232" i="7"/>
  <c r="BP232" i="7" s="1"/>
  <c r="T232" i="7"/>
  <c r="BK232" i="7" s="1"/>
  <c r="S232" i="7"/>
  <c r="R232" i="7"/>
  <c r="BG232" i="7" s="1"/>
  <c r="Q232" i="7"/>
  <c r="BF232" i="7" s="1"/>
  <c r="P232" i="7"/>
  <c r="O232" i="7"/>
  <c r="N232" i="7"/>
  <c r="BC232" i="7" s="1"/>
  <c r="M232" i="7"/>
  <c r="BB232" i="7" s="1"/>
  <c r="L232" i="7"/>
  <c r="BA232" i="7" s="1"/>
  <c r="K232" i="7"/>
  <c r="AZ232" i="7" s="1"/>
  <c r="J232" i="7"/>
  <c r="I232" i="7"/>
  <c r="AX232" i="7" s="1"/>
  <c r="AY232" i="7" s="1"/>
  <c r="H232" i="7"/>
  <c r="G232" i="7"/>
  <c r="F232" i="7"/>
  <c r="E232" i="7"/>
  <c r="D232" i="7"/>
  <c r="C232" i="7"/>
  <c r="AT232" i="7" s="1"/>
  <c r="BI232" i="7"/>
  <c r="AO231" i="7"/>
  <c r="Y231" i="7"/>
  <c r="BN231" i="7" s="1"/>
  <c r="X231" i="7"/>
  <c r="BM231" i="7" s="1"/>
  <c r="W231" i="7"/>
  <c r="BL231" i="7" s="1"/>
  <c r="V231" i="7"/>
  <c r="BQ231" i="7" s="1"/>
  <c r="U231" i="7"/>
  <c r="BP231" i="7" s="1"/>
  <c r="T231" i="7"/>
  <c r="BK231" i="7" s="1"/>
  <c r="S231" i="7"/>
  <c r="BJ231" i="7" s="1"/>
  <c r="R231" i="7"/>
  <c r="BG231" i="7" s="1"/>
  <c r="Q231" i="7"/>
  <c r="BF231" i="7" s="1"/>
  <c r="P231" i="7"/>
  <c r="O231" i="7"/>
  <c r="N231" i="7"/>
  <c r="BC231" i="7" s="1"/>
  <c r="M231" i="7"/>
  <c r="BB231" i="7" s="1"/>
  <c r="L231" i="7"/>
  <c r="BA231" i="7" s="1"/>
  <c r="K231" i="7"/>
  <c r="AZ231" i="7" s="1"/>
  <c r="J231" i="7"/>
  <c r="I231" i="7"/>
  <c r="AX231" i="7" s="1"/>
  <c r="H231" i="7"/>
  <c r="G231" i="7"/>
  <c r="F231" i="7"/>
  <c r="E231" i="7"/>
  <c r="D231" i="7"/>
  <c r="C231" i="7"/>
  <c r="BW231" i="7" s="1"/>
  <c r="AO230" i="7"/>
  <c r="Y230" i="7"/>
  <c r="BN230" i="7" s="1"/>
  <c r="X230" i="7"/>
  <c r="BM230" i="7" s="1"/>
  <c r="W230" i="7"/>
  <c r="BL230" i="7" s="1"/>
  <c r="V230" i="7"/>
  <c r="BQ230" i="7" s="1"/>
  <c r="U230" i="7"/>
  <c r="BP230" i="7" s="1"/>
  <c r="T230" i="7"/>
  <c r="BK230" i="7" s="1"/>
  <c r="S230" i="7"/>
  <c r="BJ230" i="7" s="1"/>
  <c r="R230" i="7"/>
  <c r="BG230" i="7" s="1"/>
  <c r="Q230" i="7"/>
  <c r="BF230" i="7" s="1"/>
  <c r="P230" i="7"/>
  <c r="O230" i="7"/>
  <c r="N230" i="7"/>
  <c r="BC230" i="7" s="1"/>
  <c r="M230" i="7"/>
  <c r="BB230" i="7" s="1"/>
  <c r="L230" i="7"/>
  <c r="BA230" i="7" s="1"/>
  <c r="K230" i="7"/>
  <c r="AZ230" i="7" s="1"/>
  <c r="J230" i="7"/>
  <c r="I230" i="7"/>
  <c r="AX230" i="7" s="1"/>
  <c r="H230" i="7"/>
  <c r="G230" i="7"/>
  <c r="F230" i="7"/>
  <c r="E230" i="7"/>
  <c r="D230" i="7"/>
  <c r="C230" i="7"/>
  <c r="BW230" i="7" s="1"/>
  <c r="AO229" i="7"/>
  <c r="Y229" i="7"/>
  <c r="BN229" i="7" s="1"/>
  <c r="X229" i="7"/>
  <c r="BM229" i="7" s="1"/>
  <c r="W229" i="7"/>
  <c r="BL229" i="7" s="1"/>
  <c r="V229" i="7"/>
  <c r="BQ229" i="7" s="1"/>
  <c r="U229" i="7"/>
  <c r="BP229" i="7" s="1"/>
  <c r="T229" i="7"/>
  <c r="BK229" i="7" s="1"/>
  <c r="S229" i="7"/>
  <c r="BJ229" i="7" s="1"/>
  <c r="R229" i="7"/>
  <c r="BG229" i="7" s="1"/>
  <c r="Q229" i="7"/>
  <c r="BF229" i="7" s="1"/>
  <c r="P229" i="7"/>
  <c r="O229" i="7"/>
  <c r="N229" i="7"/>
  <c r="BC229" i="7" s="1"/>
  <c r="M229" i="7"/>
  <c r="BB229" i="7" s="1"/>
  <c r="L229" i="7"/>
  <c r="BA229" i="7" s="1"/>
  <c r="K229" i="7"/>
  <c r="AZ229" i="7" s="1"/>
  <c r="J229" i="7"/>
  <c r="I229" i="7"/>
  <c r="AX229" i="7" s="1"/>
  <c r="H229" i="7"/>
  <c r="G229" i="7"/>
  <c r="F229" i="7"/>
  <c r="E229" i="7"/>
  <c r="D229" i="7"/>
  <c r="C229" i="7"/>
  <c r="AO228" i="7"/>
  <c r="Y228" i="7"/>
  <c r="BN228" i="7" s="1"/>
  <c r="X228" i="7"/>
  <c r="BM228" i="7" s="1"/>
  <c r="W228" i="7"/>
  <c r="BL228" i="7" s="1"/>
  <c r="V228" i="7"/>
  <c r="BQ228" i="7" s="1"/>
  <c r="U228" i="7"/>
  <c r="BP228" i="7" s="1"/>
  <c r="T228" i="7"/>
  <c r="BK228" i="7" s="1"/>
  <c r="S228" i="7"/>
  <c r="BJ228" i="7" s="1"/>
  <c r="R228" i="7"/>
  <c r="BG228" i="7" s="1"/>
  <c r="Q228" i="7"/>
  <c r="BF228" i="7" s="1"/>
  <c r="P228" i="7"/>
  <c r="O228" i="7"/>
  <c r="N228" i="7"/>
  <c r="BC228" i="7" s="1"/>
  <c r="M228" i="7"/>
  <c r="BB228" i="7" s="1"/>
  <c r="L228" i="7"/>
  <c r="BA228" i="7" s="1"/>
  <c r="K228" i="7"/>
  <c r="AZ228" i="7" s="1"/>
  <c r="J228" i="7"/>
  <c r="I228" i="7"/>
  <c r="AX228" i="7" s="1"/>
  <c r="H228" i="7"/>
  <c r="G228" i="7"/>
  <c r="F228" i="7"/>
  <c r="E228" i="7"/>
  <c r="D228" i="7"/>
  <c r="C228" i="7"/>
  <c r="BW228" i="7" s="1"/>
  <c r="AW228" i="7"/>
  <c r="AO227" i="7"/>
  <c r="Y227" i="7"/>
  <c r="BN227" i="7" s="1"/>
  <c r="X227" i="7"/>
  <c r="BM227" i="7" s="1"/>
  <c r="W227" i="7"/>
  <c r="BL227" i="7" s="1"/>
  <c r="V227" i="7"/>
  <c r="BQ227" i="7" s="1"/>
  <c r="U227" i="7"/>
  <c r="BP227" i="7" s="1"/>
  <c r="T227" i="7"/>
  <c r="BK227" i="7" s="1"/>
  <c r="S227" i="7"/>
  <c r="R227" i="7"/>
  <c r="BG227" i="7" s="1"/>
  <c r="Q227" i="7"/>
  <c r="BF227" i="7" s="1"/>
  <c r="P227" i="7"/>
  <c r="O227" i="7"/>
  <c r="N227" i="7"/>
  <c r="BC227" i="7" s="1"/>
  <c r="M227" i="7"/>
  <c r="BB227" i="7" s="1"/>
  <c r="L227" i="7"/>
  <c r="BA227" i="7" s="1"/>
  <c r="K227" i="7"/>
  <c r="AZ227" i="7" s="1"/>
  <c r="J227" i="7"/>
  <c r="I227" i="7"/>
  <c r="AX227" i="7" s="1"/>
  <c r="H227" i="7"/>
  <c r="G227" i="7"/>
  <c r="F227" i="7"/>
  <c r="E227" i="7"/>
  <c r="D227" i="7"/>
  <c r="C227" i="7"/>
  <c r="AT227" i="7" s="1"/>
  <c r="BI227" i="7"/>
  <c r="AO226" i="7"/>
  <c r="Y226" i="7"/>
  <c r="BN226" i="7" s="1"/>
  <c r="X226" i="7"/>
  <c r="BM226" i="7" s="1"/>
  <c r="W226" i="7"/>
  <c r="BL226" i="7" s="1"/>
  <c r="V226" i="7"/>
  <c r="BQ226" i="7" s="1"/>
  <c r="U226" i="7"/>
  <c r="BP226" i="7" s="1"/>
  <c r="T226" i="7"/>
  <c r="BK226" i="7" s="1"/>
  <c r="S226" i="7"/>
  <c r="BJ226" i="7" s="1"/>
  <c r="R226" i="7"/>
  <c r="BG226" i="7" s="1"/>
  <c r="Q226" i="7"/>
  <c r="BF226" i="7" s="1"/>
  <c r="P226" i="7"/>
  <c r="O226" i="7"/>
  <c r="N226" i="7"/>
  <c r="BC226" i="7" s="1"/>
  <c r="M226" i="7"/>
  <c r="BB226" i="7" s="1"/>
  <c r="L226" i="7"/>
  <c r="BA226" i="7" s="1"/>
  <c r="K226" i="7"/>
  <c r="AZ226" i="7" s="1"/>
  <c r="J226" i="7"/>
  <c r="I226" i="7"/>
  <c r="AX226" i="7" s="1"/>
  <c r="H226" i="7"/>
  <c r="G226" i="7"/>
  <c r="F226" i="7"/>
  <c r="E226" i="7"/>
  <c r="D226" i="7"/>
  <c r="C226" i="7"/>
  <c r="BW226" i="7" s="1"/>
  <c r="AO225" i="7"/>
  <c r="Y225" i="7"/>
  <c r="BN225" i="7" s="1"/>
  <c r="X225" i="7"/>
  <c r="BM225" i="7" s="1"/>
  <c r="W225" i="7"/>
  <c r="BL225" i="7" s="1"/>
  <c r="V225" i="7"/>
  <c r="BQ225" i="7" s="1"/>
  <c r="U225" i="7"/>
  <c r="BP225" i="7" s="1"/>
  <c r="T225" i="7"/>
  <c r="BK225" i="7" s="1"/>
  <c r="S225" i="7"/>
  <c r="R225" i="7"/>
  <c r="BG225" i="7" s="1"/>
  <c r="Q225" i="7"/>
  <c r="BF225" i="7" s="1"/>
  <c r="P225" i="7"/>
  <c r="O225" i="7"/>
  <c r="N225" i="7"/>
  <c r="BC225" i="7" s="1"/>
  <c r="BE225" i="7" s="1"/>
  <c r="M225" i="7"/>
  <c r="BB225" i="7" s="1"/>
  <c r="L225" i="7"/>
  <c r="BA225" i="7" s="1"/>
  <c r="K225" i="7"/>
  <c r="AZ225" i="7" s="1"/>
  <c r="J225" i="7"/>
  <c r="I225" i="7"/>
  <c r="AX225" i="7" s="1"/>
  <c r="H225" i="7"/>
  <c r="G225" i="7"/>
  <c r="F225" i="7"/>
  <c r="E225" i="7"/>
  <c r="D225" i="7"/>
  <c r="C225" i="7"/>
  <c r="AU225" i="7" s="1"/>
  <c r="BI225" i="7"/>
  <c r="AO224" i="7"/>
  <c r="Y224" i="7"/>
  <c r="BN224" i="7" s="1"/>
  <c r="X224" i="7"/>
  <c r="BM224" i="7" s="1"/>
  <c r="W224" i="7"/>
  <c r="BL224" i="7" s="1"/>
  <c r="V224" i="7"/>
  <c r="BQ224" i="7" s="1"/>
  <c r="U224" i="7"/>
  <c r="BP224" i="7" s="1"/>
  <c r="T224" i="7"/>
  <c r="BK224" i="7" s="1"/>
  <c r="S224" i="7"/>
  <c r="R224" i="7"/>
  <c r="BG224" i="7" s="1"/>
  <c r="Q224" i="7"/>
  <c r="BF224" i="7" s="1"/>
  <c r="P224" i="7"/>
  <c r="O224" i="7"/>
  <c r="N224" i="7"/>
  <c r="BC224" i="7" s="1"/>
  <c r="M224" i="7"/>
  <c r="BB224" i="7" s="1"/>
  <c r="L224" i="7"/>
  <c r="BA224" i="7" s="1"/>
  <c r="K224" i="7"/>
  <c r="AZ224" i="7" s="1"/>
  <c r="J224" i="7"/>
  <c r="I224" i="7"/>
  <c r="AX224" i="7" s="1"/>
  <c r="AY224" i="7" s="1"/>
  <c r="H224" i="7"/>
  <c r="G224" i="7"/>
  <c r="F224" i="7"/>
  <c r="E224" i="7"/>
  <c r="D224" i="7"/>
  <c r="C224" i="7"/>
  <c r="BW224" i="7" s="1"/>
  <c r="AO223" i="7"/>
  <c r="Y223" i="7"/>
  <c r="BN223" i="7" s="1"/>
  <c r="X223" i="7"/>
  <c r="BM223" i="7" s="1"/>
  <c r="W223" i="7"/>
  <c r="BL223" i="7" s="1"/>
  <c r="V223" i="7"/>
  <c r="BQ223" i="7" s="1"/>
  <c r="U223" i="7"/>
  <c r="BP223" i="7" s="1"/>
  <c r="T223" i="7"/>
  <c r="BK223" i="7" s="1"/>
  <c r="S223" i="7"/>
  <c r="BJ223" i="7" s="1"/>
  <c r="R223" i="7"/>
  <c r="BG223" i="7" s="1"/>
  <c r="Q223" i="7"/>
  <c r="BF223" i="7" s="1"/>
  <c r="P223" i="7"/>
  <c r="O223" i="7"/>
  <c r="N223" i="7"/>
  <c r="BC223" i="7" s="1"/>
  <c r="M223" i="7"/>
  <c r="BB223" i="7" s="1"/>
  <c r="L223" i="7"/>
  <c r="BA223" i="7" s="1"/>
  <c r="K223" i="7"/>
  <c r="AZ223" i="7" s="1"/>
  <c r="J223" i="7"/>
  <c r="I223" i="7"/>
  <c r="AX223" i="7" s="1"/>
  <c r="AY223" i="7" s="1"/>
  <c r="H223" i="7"/>
  <c r="G223" i="7"/>
  <c r="F223" i="7"/>
  <c r="E223" i="7"/>
  <c r="D223" i="7"/>
  <c r="C223" i="7"/>
  <c r="AT223" i="7" s="1"/>
  <c r="AW223" i="7"/>
  <c r="AO222" i="7"/>
  <c r="Y222" i="7"/>
  <c r="BN222" i="7" s="1"/>
  <c r="X222" i="7"/>
  <c r="BM222" i="7" s="1"/>
  <c r="W222" i="7"/>
  <c r="BL222" i="7" s="1"/>
  <c r="V222" i="7"/>
  <c r="BQ222" i="7" s="1"/>
  <c r="U222" i="7"/>
  <c r="BP222" i="7" s="1"/>
  <c r="T222" i="7"/>
  <c r="BK222" i="7" s="1"/>
  <c r="S222" i="7"/>
  <c r="R222" i="7"/>
  <c r="BG222" i="7" s="1"/>
  <c r="Q222" i="7"/>
  <c r="BF222" i="7" s="1"/>
  <c r="P222" i="7"/>
  <c r="O222" i="7"/>
  <c r="N222" i="7"/>
  <c r="BC222" i="7" s="1"/>
  <c r="M222" i="7"/>
  <c r="BB222" i="7" s="1"/>
  <c r="L222" i="7"/>
  <c r="BA222" i="7" s="1"/>
  <c r="K222" i="7"/>
  <c r="AZ222" i="7" s="1"/>
  <c r="J222" i="7"/>
  <c r="I222" i="7"/>
  <c r="AX222" i="7" s="1"/>
  <c r="H222" i="7"/>
  <c r="G222" i="7"/>
  <c r="F222" i="7"/>
  <c r="E222" i="7"/>
  <c r="D222" i="7"/>
  <c r="C222" i="7"/>
  <c r="AO221" i="7"/>
  <c r="Y221" i="7"/>
  <c r="BN221" i="7" s="1"/>
  <c r="X221" i="7"/>
  <c r="BM221" i="7" s="1"/>
  <c r="W221" i="7"/>
  <c r="BL221" i="7" s="1"/>
  <c r="V221" i="7"/>
  <c r="BQ221" i="7" s="1"/>
  <c r="U221" i="7"/>
  <c r="BP221" i="7" s="1"/>
  <c r="T221" i="7"/>
  <c r="BK221" i="7" s="1"/>
  <c r="S221" i="7"/>
  <c r="BJ221" i="7" s="1"/>
  <c r="R221" i="7"/>
  <c r="BG221" i="7" s="1"/>
  <c r="Q221" i="7"/>
  <c r="BF221" i="7" s="1"/>
  <c r="P221" i="7"/>
  <c r="O221" i="7"/>
  <c r="N221" i="7"/>
  <c r="BC221" i="7" s="1"/>
  <c r="M221" i="7"/>
  <c r="BB221" i="7" s="1"/>
  <c r="L221" i="7"/>
  <c r="BA221" i="7" s="1"/>
  <c r="K221" i="7"/>
  <c r="AZ221" i="7" s="1"/>
  <c r="J221" i="7"/>
  <c r="I221" i="7"/>
  <c r="AX221" i="7" s="1"/>
  <c r="H221" i="7"/>
  <c r="G221" i="7"/>
  <c r="F221" i="7"/>
  <c r="E221" i="7"/>
  <c r="D221" i="7"/>
  <c r="C221" i="7"/>
  <c r="AW221" i="7"/>
  <c r="AO220" i="7"/>
  <c r="Y220" i="7"/>
  <c r="BN220" i="7" s="1"/>
  <c r="X220" i="7"/>
  <c r="BM220" i="7" s="1"/>
  <c r="W220" i="7"/>
  <c r="BL220" i="7" s="1"/>
  <c r="V220" i="7"/>
  <c r="BQ220" i="7" s="1"/>
  <c r="U220" i="7"/>
  <c r="BP220" i="7" s="1"/>
  <c r="T220" i="7"/>
  <c r="BK220" i="7" s="1"/>
  <c r="S220" i="7"/>
  <c r="BJ220" i="7" s="1"/>
  <c r="R220" i="7"/>
  <c r="BG220" i="7" s="1"/>
  <c r="Q220" i="7"/>
  <c r="BF220" i="7" s="1"/>
  <c r="P220" i="7"/>
  <c r="O220" i="7"/>
  <c r="N220" i="7"/>
  <c r="BC220" i="7" s="1"/>
  <c r="M220" i="7"/>
  <c r="BB220" i="7" s="1"/>
  <c r="L220" i="7"/>
  <c r="BA220" i="7" s="1"/>
  <c r="K220" i="7"/>
  <c r="AZ220" i="7" s="1"/>
  <c r="J220" i="7"/>
  <c r="I220" i="7"/>
  <c r="AX220" i="7" s="1"/>
  <c r="H220" i="7"/>
  <c r="G220" i="7"/>
  <c r="F220" i="7"/>
  <c r="E220" i="7"/>
  <c r="D220" i="7"/>
  <c r="C220" i="7"/>
  <c r="BW220" i="7" s="1"/>
  <c r="AW220" i="7"/>
  <c r="AO219" i="7"/>
  <c r="Y219" i="7"/>
  <c r="BN219" i="7" s="1"/>
  <c r="X219" i="7"/>
  <c r="BM219" i="7" s="1"/>
  <c r="W219" i="7"/>
  <c r="BL219" i="7" s="1"/>
  <c r="V219" i="7"/>
  <c r="BQ219" i="7" s="1"/>
  <c r="U219" i="7"/>
  <c r="BP219" i="7" s="1"/>
  <c r="T219" i="7"/>
  <c r="BK219" i="7" s="1"/>
  <c r="S219" i="7"/>
  <c r="BJ219" i="7" s="1"/>
  <c r="R219" i="7"/>
  <c r="BG219" i="7" s="1"/>
  <c r="Q219" i="7"/>
  <c r="BF219" i="7" s="1"/>
  <c r="P219" i="7"/>
  <c r="O219" i="7"/>
  <c r="N219" i="7"/>
  <c r="BC219" i="7" s="1"/>
  <c r="M219" i="7"/>
  <c r="BB219" i="7" s="1"/>
  <c r="L219" i="7"/>
  <c r="BA219" i="7" s="1"/>
  <c r="K219" i="7"/>
  <c r="AZ219" i="7" s="1"/>
  <c r="J219" i="7"/>
  <c r="I219" i="7"/>
  <c r="AX219" i="7" s="1"/>
  <c r="H219" i="7"/>
  <c r="G219" i="7"/>
  <c r="F219" i="7"/>
  <c r="E219" i="7"/>
  <c r="D219" i="7"/>
  <c r="C219" i="7"/>
  <c r="AT219" i="7" s="1"/>
  <c r="BI219" i="7"/>
  <c r="AO218" i="7"/>
  <c r="Y218" i="7"/>
  <c r="BN218" i="7" s="1"/>
  <c r="X218" i="7"/>
  <c r="BM218" i="7" s="1"/>
  <c r="W218" i="7"/>
  <c r="BL218" i="7" s="1"/>
  <c r="V218" i="7"/>
  <c r="BQ218" i="7" s="1"/>
  <c r="U218" i="7"/>
  <c r="BP218" i="7" s="1"/>
  <c r="T218" i="7"/>
  <c r="BK218" i="7" s="1"/>
  <c r="S218" i="7"/>
  <c r="R218" i="7"/>
  <c r="BG218" i="7" s="1"/>
  <c r="Q218" i="7"/>
  <c r="BF218" i="7" s="1"/>
  <c r="P218" i="7"/>
  <c r="O218" i="7"/>
  <c r="N218" i="7"/>
  <c r="BC218" i="7" s="1"/>
  <c r="M218" i="7"/>
  <c r="BB218" i="7" s="1"/>
  <c r="L218" i="7"/>
  <c r="BA218" i="7" s="1"/>
  <c r="K218" i="7"/>
  <c r="AZ218" i="7" s="1"/>
  <c r="J218" i="7"/>
  <c r="I218" i="7"/>
  <c r="AX218" i="7" s="1"/>
  <c r="H218" i="7"/>
  <c r="G218" i="7"/>
  <c r="F218" i="7"/>
  <c r="E218" i="7"/>
  <c r="D218" i="7"/>
  <c r="C218" i="7"/>
  <c r="AW218" i="7"/>
  <c r="AO217" i="7"/>
  <c r="Y217" i="7"/>
  <c r="BN217" i="7" s="1"/>
  <c r="X217" i="7"/>
  <c r="BM217" i="7" s="1"/>
  <c r="W217" i="7"/>
  <c r="BL217" i="7" s="1"/>
  <c r="V217" i="7"/>
  <c r="BQ217" i="7" s="1"/>
  <c r="U217" i="7"/>
  <c r="BP217" i="7" s="1"/>
  <c r="T217" i="7"/>
  <c r="BK217" i="7" s="1"/>
  <c r="S217" i="7"/>
  <c r="R217" i="7"/>
  <c r="BG217" i="7" s="1"/>
  <c r="Q217" i="7"/>
  <c r="BF217" i="7" s="1"/>
  <c r="P217" i="7"/>
  <c r="O217" i="7"/>
  <c r="N217" i="7"/>
  <c r="BC217" i="7" s="1"/>
  <c r="M217" i="7"/>
  <c r="BB217" i="7" s="1"/>
  <c r="L217" i="7"/>
  <c r="BA217" i="7" s="1"/>
  <c r="K217" i="7"/>
  <c r="AZ217" i="7" s="1"/>
  <c r="J217" i="7"/>
  <c r="I217" i="7"/>
  <c r="AX217" i="7" s="1"/>
  <c r="H217" i="7"/>
  <c r="G217" i="7"/>
  <c r="F217" i="7"/>
  <c r="E217" i="7"/>
  <c r="D217" i="7"/>
  <c r="C217" i="7"/>
  <c r="AU217" i="7" s="1"/>
  <c r="BI217" i="7"/>
  <c r="AO216" i="7"/>
  <c r="Y216" i="7"/>
  <c r="BN216" i="7" s="1"/>
  <c r="X216" i="7"/>
  <c r="BM216" i="7" s="1"/>
  <c r="W216" i="7"/>
  <c r="BL216" i="7" s="1"/>
  <c r="V216" i="7"/>
  <c r="BQ216" i="7" s="1"/>
  <c r="U216" i="7"/>
  <c r="BP216" i="7" s="1"/>
  <c r="T216" i="7"/>
  <c r="BK216" i="7" s="1"/>
  <c r="S216" i="7"/>
  <c r="BJ216" i="7" s="1"/>
  <c r="R216" i="7"/>
  <c r="BG216" i="7" s="1"/>
  <c r="Q216" i="7"/>
  <c r="BF216" i="7" s="1"/>
  <c r="P216" i="7"/>
  <c r="O216" i="7"/>
  <c r="N216" i="7"/>
  <c r="BC216" i="7" s="1"/>
  <c r="BE216" i="7" s="1"/>
  <c r="M216" i="7"/>
  <c r="BB216" i="7" s="1"/>
  <c r="L216" i="7"/>
  <c r="BA216" i="7" s="1"/>
  <c r="K216" i="7"/>
  <c r="AZ216" i="7" s="1"/>
  <c r="J216" i="7"/>
  <c r="I216" i="7"/>
  <c r="AX216" i="7" s="1"/>
  <c r="AY216" i="7" s="1"/>
  <c r="H216" i="7"/>
  <c r="G216" i="7"/>
  <c r="F216" i="7"/>
  <c r="E216" i="7"/>
  <c r="D216" i="7"/>
  <c r="C216" i="7"/>
  <c r="AO215" i="7"/>
  <c r="Y215" i="7"/>
  <c r="BN215" i="7" s="1"/>
  <c r="X215" i="7"/>
  <c r="BM215" i="7" s="1"/>
  <c r="W215" i="7"/>
  <c r="BL215" i="7" s="1"/>
  <c r="V215" i="7"/>
  <c r="BQ215" i="7" s="1"/>
  <c r="U215" i="7"/>
  <c r="BP215" i="7" s="1"/>
  <c r="T215" i="7"/>
  <c r="BK215" i="7" s="1"/>
  <c r="S215" i="7"/>
  <c r="R215" i="7"/>
  <c r="BG215" i="7" s="1"/>
  <c r="Q215" i="7"/>
  <c r="BF215" i="7" s="1"/>
  <c r="P215" i="7"/>
  <c r="O215" i="7"/>
  <c r="N215" i="7"/>
  <c r="BC215" i="7" s="1"/>
  <c r="M215" i="7"/>
  <c r="BB215" i="7" s="1"/>
  <c r="L215" i="7"/>
  <c r="BA215" i="7" s="1"/>
  <c r="K215" i="7"/>
  <c r="AZ215" i="7" s="1"/>
  <c r="J215" i="7"/>
  <c r="I215" i="7"/>
  <c r="AX215" i="7" s="1"/>
  <c r="AY215" i="7" s="1"/>
  <c r="H215" i="7"/>
  <c r="G215" i="7"/>
  <c r="F215" i="7"/>
  <c r="E215" i="7"/>
  <c r="D215" i="7"/>
  <c r="C215" i="7"/>
  <c r="AO214" i="7"/>
  <c r="Y214" i="7"/>
  <c r="BN214" i="7" s="1"/>
  <c r="X214" i="7"/>
  <c r="BM214" i="7" s="1"/>
  <c r="W214" i="7"/>
  <c r="BL214" i="7" s="1"/>
  <c r="V214" i="7"/>
  <c r="BQ214" i="7" s="1"/>
  <c r="U214" i="7"/>
  <c r="BP214" i="7" s="1"/>
  <c r="T214" i="7"/>
  <c r="BK214" i="7" s="1"/>
  <c r="S214" i="7"/>
  <c r="R214" i="7"/>
  <c r="BG214" i="7" s="1"/>
  <c r="Q214" i="7"/>
  <c r="BF214" i="7" s="1"/>
  <c r="P214" i="7"/>
  <c r="O214" i="7"/>
  <c r="N214" i="7"/>
  <c r="BC214" i="7" s="1"/>
  <c r="M214" i="7"/>
  <c r="BB214" i="7" s="1"/>
  <c r="L214" i="7"/>
  <c r="BA214" i="7" s="1"/>
  <c r="K214" i="7"/>
  <c r="AZ214" i="7" s="1"/>
  <c r="J214" i="7"/>
  <c r="I214" i="7"/>
  <c r="AX214" i="7" s="1"/>
  <c r="H214" i="7"/>
  <c r="G214" i="7"/>
  <c r="F214" i="7"/>
  <c r="E214" i="7"/>
  <c r="D214" i="7"/>
  <c r="C214" i="7"/>
  <c r="BI214" i="7"/>
  <c r="AO213" i="7"/>
  <c r="Y213" i="7"/>
  <c r="BN213" i="7" s="1"/>
  <c r="X213" i="7"/>
  <c r="BM213" i="7" s="1"/>
  <c r="W213" i="7"/>
  <c r="BL213" i="7" s="1"/>
  <c r="V213" i="7"/>
  <c r="BQ213" i="7" s="1"/>
  <c r="U213" i="7"/>
  <c r="BP213" i="7" s="1"/>
  <c r="T213" i="7"/>
  <c r="BK213" i="7" s="1"/>
  <c r="S213" i="7"/>
  <c r="BJ213" i="7" s="1"/>
  <c r="R213" i="7"/>
  <c r="BG213" i="7" s="1"/>
  <c r="Q213" i="7"/>
  <c r="BF213" i="7" s="1"/>
  <c r="P213" i="7"/>
  <c r="O213" i="7"/>
  <c r="N213" i="7"/>
  <c r="BC213" i="7" s="1"/>
  <c r="M213" i="7"/>
  <c r="BB213" i="7" s="1"/>
  <c r="L213" i="7"/>
  <c r="BA213" i="7" s="1"/>
  <c r="K213" i="7"/>
  <c r="AZ213" i="7" s="1"/>
  <c r="J213" i="7"/>
  <c r="I213" i="7"/>
  <c r="AX213" i="7" s="1"/>
  <c r="H213" i="7"/>
  <c r="G213" i="7"/>
  <c r="F213" i="7"/>
  <c r="E213" i="7"/>
  <c r="D213" i="7"/>
  <c r="C213" i="7"/>
  <c r="AT213" i="7" s="1"/>
  <c r="AW213" i="7"/>
  <c r="AO212" i="7"/>
  <c r="Y212" i="7"/>
  <c r="BN212" i="7" s="1"/>
  <c r="X212" i="7"/>
  <c r="BM212" i="7" s="1"/>
  <c r="W212" i="7"/>
  <c r="BL212" i="7" s="1"/>
  <c r="V212" i="7"/>
  <c r="BQ212" i="7" s="1"/>
  <c r="U212" i="7"/>
  <c r="BP212" i="7" s="1"/>
  <c r="T212" i="7"/>
  <c r="BK212" i="7" s="1"/>
  <c r="S212" i="7"/>
  <c r="BJ212" i="7" s="1"/>
  <c r="R212" i="7"/>
  <c r="BG212" i="7" s="1"/>
  <c r="Q212" i="7"/>
  <c r="BF212" i="7" s="1"/>
  <c r="P212" i="7"/>
  <c r="O212" i="7"/>
  <c r="N212" i="7"/>
  <c r="BC212" i="7" s="1"/>
  <c r="M212" i="7"/>
  <c r="BB212" i="7" s="1"/>
  <c r="L212" i="7"/>
  <c r="BA212" i="7" s="1"/>
  <c r="K212" i="7"/>
  <c r="AZ212" i="7" s="1"/>
  <c r="J212" i="7"/>
  <c r="I212" i="7"/>
  <c r="AX212" i="7" s="1"/>
  <c r="H212" i="7"/>
  <c r="G212" i="7"/>
  <c r="F212" i="7"/>
  <c r="E212" i="7"/>
  <c r="D212" i="7"/>
  <c r="C212" i="7"/>
  <c r="AU212" i="7" s="1"/>
  <c r="AO211" i="7"/>
  <c r="Y211" i="7"/>
  <c r="BN211" i="7" s="1"/>
  <c r="X211" i="7"/>
  <c r="BM211" i="7" s="1"/>
  <c r="W211" i="7"/>
  <c r="BL211" i="7" s="1"/>
  <c r="V211" i="7"/>
  <c r="BQ211" i="7" s="1"/>
  <c r="U211" i="7"/>
  <c r="BP211" i="7" s="1"/>
  <c r="T211" i="7"/>
  <c r="BK211" i="7" s="1"/>
  <c r="S211" i="7"/>
  <c r="R211" i="7"/>
  <c r="BG211" i="7" s="1"/>
  <c r="Q211" i="7"/>
  <c r="BF211" i="7" s="1"/>
  <c r="P211" i="7"/>
  <c r="O211" i="7"/>
  <c r="N211" i="7"/>
  <c r="BC211" i="7" s="1"/>
  <c r="M211" i="7"/>
  <c r="BB211" i="7" s="1"/>
  <c r="L211" i="7"/>
  <c r="BA211" i="7" s="1"/>
  <c r="K211" i="7"/>
  <c r="AZ211" i="7" s="1"/>
  <c r="J211" i="7"/>
  <c r="I211" i="7"/>
  <c r="AX211" i="7" s="1"/>
  <c r="H211" i="7"/>
  <c r="G211" i="7"/>
  <c r="F211" i="7"/>
  <c r="E211" i="7"/>
  <c r="D211" i="7"/>
  <c r="C211" i="7"/>
  <c r="AT211" i="7" s="1"/>
  <c r="AW211" i="7"/>
  <c r="AO210" i="7"/>
  <c r="Y210" i="7"/>
  <c r="BN210" i="7" s="1"/>
  <c r="X210" i="7"/>
  <c r="BM210" i="7" s="1"/>
  <c r="W210" i="7"/>
  <c r="BL210" i="7" s="1"/>
  <c r="V210" i="7"/>
  <c r="BQ210" i="7" s="1"/>
  <c r="U210" i="7"/>
  <c r="BP210" i="7" s="1"/>
  <c r="T210" i="7"/>
  <c r="BK210" i="7" s="1"/>
  <c r="S210" i="7"/>
  <c r="BJ210" i="7" s="1"/>
  <c r="R210" i="7"/>
  <c r="BG210" i="7" s="1"/>
  <c r="Q210" i="7"/>
  <c r="BF210" i="7" s="1"/>
  <c r="P210" i="7"/>
  <c r="O210" i="7"/>
  <c r="N210" i="7"/>
  <c r="BC210" i="7" s="1"/>
  <c r="BE210" i="7" s="1"/>
  <c r="M210" i="7"/>
  <c r="BB210" i="7" s="1"/>
  <c r="L210" i="7"/>
  <c r="BA210" i="7" s="1"/>
  <c r="K210" i="7"/>
  <c r="AZ210" i="7" s="1"/>
  <c r="J210" i="7"/>
  <c r="I210" i="7"/>
  <c r="AX210" i="7" s="1"/>
  <c r="H210" i="7"/>
  <c r="G210" i="7"/>
  <c r="F210" i="7"/>
  <c r="E210" i="7"/>
  <c r="D210" i="7"/>
  <c r="C210" i="7"/>
  <c r="BW210" i="7" s="1"/>
  <c r="AW210" i="7"/>
  <c r="AO209" i="7"/>
  <c r="Y209" i="7"/>
  <c r="BN209" i="7" s="1"/>
  <c r="X209" i="7"/>
  <c r="BM209" i="7" s="1"/>
  <c r="W209" i="7"/>
  <c r="BL209" i="7" s="1"/>
  <c r="V209" i="7"/>
  <c r="BQ209" i="7" s="1"/>
  <c r="U209" i="7"/>
  <c r="BP209" i="7" s="1"/>
  <c r="T209" i="7"/>
  <c r="BK209" i="7" s="1"/>
  <c r="S209" i="7"/>
  <c r="R209" i="7"/>
  <c r="BG209" i="7" s="1"/>
  <c r="Q209" i="7"/>
  <c r="BF209" i="7" s="1"/>
  <c r="P209" i="7"/>
  <c r="O209" i="7"/>
  <c r="N209" i="7"/>
  <c r="BC209" i="7" s="1"/>
  <c r="BE209" i="7" s="1"/>
  <c r="M209" i="7"/>
  <c r="BB209" i="7" s="1"/>
  <c r="L209" i="7"/>
  <c r="BA209" i="7" s="1"/>
  <c r="K209" i="7"/>
  <c r="AZ209" i="7" s="1"/>
  <c r="J209" i="7"/>
  <c r="I209" i="7"/>
  <c r="AX209" i="7" s="1"/>
  <c r="AY209" i="7" s="1"/>
  <c r="H209" i="7"/>
  <c r="G209" i="7"/>
  <c r="F209" i="7"/>
  <c r="E209" i="7"/>
  <c r="D209" i="7"/>
  <c r="C209" i="7"/>
  <c r="AU209" i="7" s="1"/>
  <c r="AW209" i="7"/>
  <c r="BP208" i="7"/>
  <c r="AO208" i="7"/>
  <c r="Y208" i="7"/>
  <c r="BN208" i="7" s="1"/>
  <c r="X208" i="7"/>
  <c r="BM208" i="7" s="1"/>
  <c r="W208" i="7"/>
  <c r="BL208" i="7" s="1"/>
  <c r="V208" i="7"/>
  <c r="BQ208" i="7" s="1"/>
  <c r="U208" i="7"/>
  <c r="T208" i="7"/>
  <c r="BK208" i="7" s="1"/>
  <c r="S208" i="7"/>
  <c r="R208" i="7"/>
  <c r="BG208" i="7" s="1"/>
  <c r="Q208" i="7"/>
  <c r="BF208" i="7" s="1"/>
  <c r="P208" i="7"/>
  <c r="O208" i="7"/>
  <c r="N208" i="7"/>
  <c r="BC208" i="7" s="1"/>
  <c r="M208" i="7"/>
  <c r="BB208" i="7" s="1"/>
  <c r="L208" i="7"/>
  <c r="BA208" i="7" s="1"/>
  <c r="K208" i="7"/>
  <c r="AZ208" i="7" s="1"/>
  <c r="J208" i="7"/>
  <c r="I208" i="7"/>
  <c r="AX208" i="7" s="1"/>
  <c r="AY208" i="7" s="1"/>
  <c r="H208" i="7"/>
  <c r="G208" i="7"/>
  <c r="F208" i="7"/>
  <c r="E208" i="7"/>
  <c r="D208" i="7"/>
  <c r="C208" i="7"/>
  <c r="AU208" i="7" s="1"/>
  <c r="AO207" i="7"/>
  <c r="Y207" i="7"/>
  <c r="BN207" i="7" s="1"/>
  <c r="X207" i="7"/>
  <c r="BM207" i="7" s="1"/>
  <c r="W207" i="7"/>
  <c r="BL207" i="7" s="1"/>
  <c r="V207" i="7"/>
  <c r="BQ207" i="7" s="1"/>
  <c r="U207" i="7"/>
  <c r="BP207" i="7" s="1"/>
  <c r="T207" i="7"/>
  <c r="BK207" i="7" s="1"/>
  <c r="S207" i="7"/>
  <c r="BJ207" i="7" s="1"/>
  <c r="R207" i="7"/>
  <c r="BG207" i="7" s="1"/>
  <c r="Q207" i="7"/>
  <c r="BF207" i="7" s="1"/>
  <c r="P207" i="7"/>
  <c r="O207" i="7"/>
  <c r="N207" i="7"/>
  <c r="BC207" i="7" s="1"/>
  <c r="M207" i="7"/>
  <c r="BB207" i="7" s="1"/>
  <c r="L207" i="7"/>
  <c r="BA207" i="7" s="1"/>
  <c r="K207" i="7"/>
  <c r="AZ207" i="7" s="1"/>
  <c r="J207" i="7"/>
  <c r="I207" i="7"/>
  <c r="AX207" i="7" s="1"/>
  <c r="AY207" i="7" s="1"/>
  <c r="H207" i="7"/>
  <c r="G207" i="7"/>
  <c r="F207" i="7"/>
  <c r="E207" i="7"/>
  <c r="D207" i="7"/>
  <c r="C207" i="7"/>
  <c r="BW207" i="7" s="1"/>
  <c r="BI207" i="7"/>
  <c r="AO206" i="7"/>
  <c r="Y206" i="7"/>
  <c r="BN206" i="7" s="1"/>
  <c r="X206" i="7"/>
  <c r="BM206" i="7" s="1"/>
  <c r="W206" i="7"/>
  <c r="BL206" i="7" s="1"/>
  <c r="V206" i="7"/>
  <c r="BQ206" i="7" s="1"/>
  <c r="U206" i="7"/>
  <c r="BP206" i="7" s="1"/>
  <c r="T206" i="7"/>
  <c r="BK206" i="7" s="1"/>
  <c r="S206" i="7"/>
  <c r="BJ206" i="7" s="1"/>
  <c r="R206" i="7"/>
  <c r="BG206" i="7" s="1"/>
  <c r="Q206" i="7"/>
  <c r="BF206" i="7" s="1"/>
  <c r="P206" i="7"/>
  <c r="O206" i="7"/>
  <c r="N206" i="7"/>
  <c r="BC206" i="7" s="1"/>
  <c r="M206" i="7"/>
  <c r="BB206" i="7" s="1"/>
  <c r="L206" i="7"/>
  <c r="BA206" i="7" s="1"/>
  <c r="K206" i="7"/>
  <c r="AZ206" i="7" s="1"/>
  <c r="J206" i="7"/>
  <c r="I206" i="7"/>
  <c r="AX206" i="7" s="1"/>
  <c r="H206" i="7"/>
  <c r="G206" i="7"/>
  <c r="F206" i="7"/>
  <c r="E206" i="7"/>
  <c r="D206" i="7"/>
  <c r="C206" i="7"/>
  <c r="AT206" i="7" s="1"/>
  <c r="BI206" i="7"/>
  <c r="AO205" i="7"/>
  <c r="Y205" i="7"/>
  <c r="BN205" i="7" s="1"/>
  <c r="X205" i="7"/>
  <c r="BM205" i="7" s="1"/>
  <c r="W205" i="7"/>
  <c r="BL205" i="7" s="1"/>
  <c r="V205" i="7"/>
  <c r="BQ205" i="7" s="1"/>
  <c r="U205" i="7"/>
  <c r="BP205" i="7" s="1"/>
  <c r="T205" i="7"/>
  <c r="BK205" i="7" s="1"/>
  <c r="S205" i="7"/>
  <c r="BJ205" i="7" s="1"/>
  <c r="R205" i="7"/>
  <c r="BG205" i="7" s="1"/>
  <c r="Q205" i="7"/>
  <c r="BF205" i="7" s="1"/>
  <c r="P205" i="7"/>
  <c r="O205" i="7"/>
  <c r="N205" i="7"/>
  <c r="BC205" i="7" s="1"/>
  <c r="M205" i="7"/>
  <c r="BB205" i="7" s="1"/>
  <c r="L205" i="7"/>
  <c r="BA205" i="7" s="1"/>
  <c r="K205" i="7"/>
  <c r="AZ205" i="7" s="1"/>
  <c r="J205" i="7"/>
  <c r="I205" i="7"/>
  <c r="AX205" i="7" s="1"/>
  <c r="H205" i="7"/>
  <c r="G205" i="7"/>
  <c r="F205" i="7"/>
  <c r="E205" i="7"/>
  <c r="D205" i="7"/>
  <c r="C205" i="7"/>
  <c r="AW205" i="7"/>
  <c r="AO204" i="7"/>
  <c r="Y204" i="7"/>
  <c r="BN204" i="7" s="1"/>
  <c r="X204" i="7"/>
  <c r="BM204" i="7" s="1"/>
  <c r="W204" i="7"/>
  <c r="BL204" i="7" s="1"/>
  <c r="V204" i="7"/>
  <c r="BQ204" i="7" s="1"/>
  <c r="U204" i="7"/>
  <c r="BP204" i="7" s="1"/>
  <c r="T204" i="7"/>
  <c r="BK204" i="7" s="1"/>
  <c r="S204" i="7"/>
  <c r="R204" i="7"/>
  <c r="BG204" i="7" s="1"/>
  <c r="Q204" i="7"/>
  <c r="BF204" i="7" s="1"/>
  <c r="P204" i="7"/>
  <c r="O204" i="7"/>
  <c r="N204" i="7"/>
  <c r="BC204" i="7" s="1"/>
  <c r="M204" i="7"/>
  <c r="BB204" i="7" s="1"/>
  <c r="L204" i="7"/>
  <c r="BA204" i="7" s="1"/>
  <c r="K204" i="7"/>
  <c r="AZ204" i="7" s="1"/>
  <c r="J204" i="7"/>
  <c r="I204" i="7"/>
  <c r="AX204" i="7" s="1"/>
  <c r="H204" i="7"/>
  <c r="G204" i="7"/>
  <c r="F204" i="7"/>
  <c r="E204" i="7"/>
  <c r="D204" i="7"/>
  <c r="C204" i="7"/>
  <c r="AT204" i="7" s="1"/>
  <c r="AO203" i="7"/>
  <c r="Y203" i="7"/>
  <c r="BN203" i="7" s="1"/>
  <c r="X203" i="7"/>
  <c r="BM203" i="7" s="1"/>
  <c r="W203" i="7"/>
  <c r="BL203" i="7" s="1"/>
  <c r="V203" i="7"/>
  <c r="BQ203" i="7" s="1"/>
  <c r="U203" i="7"/>
  <c r="BP203" i="7" s="1"/>
  <c r="T203" i="7"/>
  <c r="BK203" i="7" s="1"/>
  <c r="S203" i="7"/>
  <c r="BJ203" i="7" s="1"/>
  <c r="R203" i="7"/>
  <c r="BG203" i="7" s="1"/>
  <c r="Q203" i="7"/>
  <c r="BF203" i="7" s="1"/>
  <c r="P203" i="7"/>
  <c r="O203" i="7"/>
  <c r="N203" i="7"/>
  <c r="BC203" i="7" s="1"/>
  <c r="BE203" i="7" s="1"/>
  <c r="M203" i="7"/>
  <c r="BB203" i="7" s="1"/>
  <c r="L203" i="7"/>
  <c r="BA203" i="7" s="1"/>
  <c r="K203" i="7"/>
  <c r="AZ203" i="7" s="1"/>
  <c r="J203" i="7"/>
  <c r="I203" i="7"/>
  <c r="AX203" i="7" s="1"/>
  <c r="H203" i="7"/>
  <c r="G203" i="7"/>
  <c r="F203" i="7"/>
  <c r="E203" i="7"/>
  <c r="D203" i="7"/>
  <c r="C203" i="7"/>
  <c r="AW203" i="7"/>
  <c r="AO202" i="7"/>
  <c r="Y202" i="7"/>
  <c r="BN202" i="7" s="1"/>
  <c r="X202" i="7"/>
  <c r="BM202" i="7" s="1"/>
  <c r="W202" i="7"/>
  <c r="BL202" i="7" s="1"/>
  <c r="V202" i="7"/>
  <c r="BQ202" i="7" s="1"/>
  <c r="U202" i="7"/>
  <c r="BP202" i="7" s="1"/>
  <c r="T202" i="7"/>
  <c r="BK202" i="7" s="1"/>
  <c r="S202" i="7"/>
  <c r="BJ202" i="7" s="1"/>
  <c r="R202" i="7"/>
  <c r="BG202" i="7" s="1"/>
  <c r="Q202" i="7"/>
  <c r="BF202" i="7" s="1"/>
  <c r="P202" i="7"/>
  <c r="O202" i="7"/>
  <c r="N202" i="7"/>
  <c r="BC202" i="7" s="1"/>
  <c r="M202" i="7"/>
  <c r="BB202" i="7" s="1"/>
  <c r="L202" i="7"/>
  <c r="BA202" i="7" s="1"/>
  <c r="K202" i="7"/>
  <c r="AZ202" i="7" s="1"/>
  <c r="J202" i="7"/>
  <c r="I202" i="7"/>
  <c r="AX202" i="7" s="1"/>
  <c r="AY202" i="7" s="1"/>
  <c r="H202" i="7"/>
  <c r="G202" i="7"/>
  <c r="F202" i="7"/>
  <c r="E202" i="7"/>
  <c r="D202" i="7"/>
  <c r="C202" i="7"/>
  <c r="BW202" i="7" s="1"/>
  <c r="AW202" i="7"/>
  <c r="AO201" i="7"/>
  <c r="Y201" i="7"/>
  <c r="BN201" i="7" s="1"/>
  <c r="X201" i="7"/>
  <c r="BM201" i="7" s="1"/>
  <c r="W201" i="7"/>
  <c r="BL201" i="7" s="1"/>
  <c r="V201" i="7"/>
  <c r="BQ201" i="7" s="1"/>
  <c r="U201" i="7"/>
  <c r="BP201" i="7" s="1"/>
  <c r="T201" i="7"/>
  <c r="BK201" i="7" s="1"/>
  <c r="S201" i="7"/>
  <c r="R201" i="7"/>
  <c r="BG201" i="7" s="1"/>
  <c r="Q201" i="7"/>
  <c r="BF201" i="7" s="1"/>
  <c r="P201" i="7"/>
  <c r="O201" i="7"/>
  <c r="N201" i="7"/>
  <c r="BC201" i="7" s="1"/>
  <c r="BE201" i="7" s="1"/>
  <c r="M201" i="7"/>
  <c r="BB201" i="7" s="1"/>
  <c r="L201" i="7"/>
  <c r="BA201" i="7" s="1"/>
  <c r="K201" i="7"/>
  <c r="AZ201" i="7" s="1"/>
  <c r="J201" i="7"/>
  <c r="I201" i="7"/>
  <c r="AX201" i="7" s="1"/>
  <c r="AY201" i="7" s="1"/>
  <c r="H201" i="7"/>
  <c r="G201" i="7"/>
  <c r="F201" i="7"/>
  <c r="E201" i="7"/>
  <c r="D201" i="7"/>
  <c r="C201" i="7"/>
  <c r="AO200" i="7"/>
  <c r="Y200" i="7"/>
  <c r="BN200" i="7" s="1"/>
  <c r="X200" i="7"/>
  <c r="BM200" i="7" s="1"/>
  <c r="W200" i="7"/>
  <c r="BL200" i="7" s="1"/>
  <c r="V200" i="7"/>
  <c r="BQ200" i="7" s="1"/>
  <c r="U200" i="7"/>
  <c r="BP200" i="7" s="1"/>
  <c r="T200" i="7"/>
  <c r="BK200" i="7" s="1"/>
  <c r="S200" i="7"/>
  <c r="BJ200" i="7" s="1"/>
  <c r="R200" i="7"/>
  <c r="BG200" i="7" s="1"/>
  <c r="Q200" i="7"/>
  <c r="BF200" i="7" s="1"/>
  <c r="P200" i="7"/>
  <c r="O200" i="7"/>
  <c r="N200" i="7"/>
  <c r="BC200" i="7" s="1"/>
  <c r="M200" i="7"/>
  <c r="BB200" i="7" s="1"/>
  <c r="L200" i="7"/>
  <c r="BA200" i="7" s="1"/>
  <c r="K200" i="7"/>
  <c r="AZ200" i="7" s="1"/>
  <c r="J200" i="7"/>
  <c r="I200" i="7"/>
  <c r="AX200" i="7" s="1"/>
  <c r="H200" i="7"/>
  <c r="G200" i="7"/>
  <c r="F200" i="7"/>
  <c r="E200" i="7"/>
  <c r="D200" i="7"/>
  <c r="C200" i="7"/>
  <c r="AW200" i="7"/>
  <c r="AO199" i="7"/>
  <c r="Y199" i="7"/>
  <c r="BN199" i="7" s="1"/>
  <c r="X199" i="7"/>
  <c r="BM199" i="7" s="1"/>
  <c r="W199" i="7"/>
  <c r="BL199" i="7" s="1"/>
  <c r="V199" i="7"/>
  <c r="BQ199" i="7" s="1"/>
  <c r="U199" i="7"/>
  <c r="BP199" i="7" s="1"/>
  <c r="T199" i="7"/>
  <c r="BK199" i="7" s="1"/>
  <c r="S199" i="7"/>
  <c r="BJ199" i="7" s="1"/>
  <c r="R199" i="7"/>
  <c r="BG199" i="7" s="1"/>
  <c r="Q199" i="7"/>
  <c r="BF199" i="7" s="1"/>
  <c r="P199" i="7"/>
  <c r="O199" i="7"/>
  <c r="N199" i="7"/>
  <c r="BC199" i="7" s="1"/>
  <c r="M199" i="7"/>
  <c r="BB199" i="7" s="1"/>
  <c r="L199" i="7"/>
  <c r="BA199" i="7" s="1"/>
  <c r="K199" i="7"/>
  <c r="AZ199" i="7" s="1"/>
  <c r="J199" i="7"/>
  <c r="I199" i="7"/>
  <c r="AX199" i="7" s="1"/>
  <c r="H199" i="7"/>
  <c r="G199" i="7"/>
  <c r="F199" i="7"/>
  <c r="E199" i="7"/>
  <c r="D199" i="7"/>
  <c r="C199" i="7"/>
  <c r="BW199" i="7" s="1"/>
  <c r="AW199" i="7"/>
  <c r="AO198" i="7"/>
  <c r="Y198" i="7"/>
  <c r="BN198" i="7" s="1"/>
  <c r="X198" i="7"/>
  <c r="BM198" i="7" s="1"/>
  <c r="W198" i="7"/>
  <c r="BL198" i="7" s="1"/>
  <c r="V198" i="7"/>
  <c r="BQ198" i="7" s="1"/>
  <c r="U198" i="7"/>
  <c r="BP198" i="7" s="1"/>
  <c r="T198" i="7"/>
  <c r="BK198" i="7" s="1"/>
  <c r="S198" i="7"/>
  <c r="R198" i="7"/>
  <c r="BG198" i="7" s="1"/>
  <c r="Q198" i="7"/>
  <c r="BF198" i="7" s="1"/>
  <c r="P198" i="7"/>
  <c r="O198" i="7"/>
  <c r="N198" i="7"/>
  <c r="BC198" i="7" s="1"/>
  <c r="M198" i="7"/>
  <c r="BB198" i="7" s="1"/>
  <c r="L198" i="7"/>
  <c r="BA198" i="7" s="1"/>
  <c r="K198" i="7"/>
  <c r="AZ198" i="7" s="1"/>
  <c r="J198" i="7"/>
  <c r="I198" i="7"/>
  <c r="AX198" i="7" s="1"/>
  <c r="H198" i="7"/>
  <c r="G198" i="7"/>
  <c r="F198" i="7"/>
  <c r="E198" i="7"/>
  <c r="D198" i="7"/>
  <c r="C198" i="7"/>
  <c r="BW198" i="7" s="1"/>
  <c r="BI198" i="7"/>
  <c r="AO197" i="7"/>
  <c r="Y197" i="7"/>
  <c r="BN197" i="7" s="1"/>
  <c r="X197" i="7"/>
  <c r="BM197" i="7" s="1"/>
  <c r="W197" i="7"/>
  <c r="BL197" i="7" s="1"/>
  <c r="V197" i="7"/>
  <c r="BQ197" i="7" s="1"/>
  <c r="U197" i="7"/>
  <c r="BP197" i="7" s="1"/>
  <c r="T197" i="7"/>
  <c r="BK197" i="7" s="1"/>
  <c r="S197" i="7"/>
  <c r="R197" i="7"/>
  <c r="BG197" i="7" s="1"/>
  <c r="Q197" i="7"/>
  <c r="BF197" i="7" s="1"/>
  <c r="P197" i="7"/>
  <c r="O197" i="7"/>
  <c r="N197" i="7"/>
  <c r="BC197" i="7" s="1"/>
  <c r="M197" i="7"/>
  <c r="BB197" i="7" s="1"/>
  <c r="L197" i="7"/>
  <c r="BA197" i="7" s="1"/>
  <c r="K197" i="7"/>
  <c r="AZ197" i="7" s="1"/>
  <c r="J197" i="7"/>
  <c r="I197" i="7"/>
  <c r="AX197" i="7" s="1"/>
  <c r="H197" i="7"/>
  <c r="G197" i="7"/>
  <c r="F197" i="7"/>
  <c r="E197" i="7"/>
  <c r="D197" i="7"/>
  <c r="C197" i="7"/>
  <c r="BW197" i="7" s="1"/>
  <c r="AO196" i="7"/>
  <c r="Y196" i="7"/>
  <c r="BN196" i="7" s="1"/>
  <c r="X196" i="7"/>
  <c r="BM196" i="7" s="1"/>
  <c r="W196" i="7"/>
  <c r="BL196" i="7" s="1"/>
  <c r="V196" i="7"/>
  <c r="BQ196" i="7" s="1"/>
  <c r="U196" i="7"/>
  <c r="BP196" i="7" s="1"/>
  <c r="T196" i="7"/>
  <c r="BK196" i="7" s="1"/>
  <c r="S196" i="7"/>
  <c r="BJ196" i="7" s="1"/>
  <c r="R196" i="7"/>
  <c r="BG196" i="7" s="1"/>
  <c r="Q196" i="7"/>
  <c r="BF196" i="7" s="1"/>
  <c r="P196" i="7"/>
  <c r="O196" i="7"/>
  <c r="N196" i="7"/>
  <c r="BC196" i="7" s="1"/>
  <c r="BE196" i="7" s="1"/>
  <c r="M196" i="7"/>
  <c r="BB196" i="7" s="1"/>
  <c r="L196" i="7"/>
  <c r="BA196" i="7" s="1"/>
  <c r="K196" i="7"/>
  <c r="AZ196" i="7" s="1"/>
  <c r="J196" i="7"/>
  <c r="I196" i="7"/>
  <c r="AX196" i="7" s="1"/>
  <c r="H196" i="7"/>
  <c r="G196" i="7"/>
  <c r="F196" i="7"/>
  <c r="E196" i="7"/>
  <c r="D196" i="7"/>
  <c r="C196" i="7"/>
  <c r="BW196" i="7" s="1"/>
  <c r="BI196" i="7"/>
  <c r="AO195" i="7"/>
  <c r="Y195" i="7"/>
  <c r="BN195" i="7" s="1"/>
  <c r="X195" i="7"/>
  <c r="BM195" i="7" s="1"/>
  <c r="W195" i="7"/>
  <c r="BL195" i="7" s="1"/>
  <c r="V195" i="7"/>
  <c r="BQ195" i="7" s="1"/>
  <c r="U195" i="7"/>
  <c r="BP195" i="7" s="1"/>
  <c r="T195" i="7"/>
  <c r="BK195" i="7" s="1"/>
  <c r="S195" i="7"/>
  <c r="BJ195" i="7" s="1"/>
  <c r="R195" i="7"/>
  <c r="BG195" i="7" s="1"/>
  <c r="Q195" i="7"/>
  <c r="BF195" i="7" s="1"/>
  <c r="P195" i="7"/>
  <c r="O195" i="7"/>
  <c r="N195" i="7"/>
  <c r="BC195" i="7" s="1"/>
  <c r="M195" i="7"/>
  <c r="BB195" i="7" s="1"/>
  <c r="L195" i="7"/>
  <c r="BA195" i="7" s="1"/>
  <c r="K195" i="7"/>
  <c r="AZ195" i="7" s="1"/>
  <c r="J195" i="7"/>
  <c r="I195" i="7"/>
  <c r="AX195" i="7" s="1"/>
  <c r="AY195" i="7" s="1"/>
  <c r="H195" i="7"/>
  <c r="G195" i="7"/>
  <c r="F195" i="7"/>
  <c r="E195" i="7"/>
  <c r="D195" i="7"/>
  <c r="C195" i="7"/>
  <c r="AU195" i="7" s="1"/>
  <c r="AO194" i="7"/>
  <c r="Y194" i="7"/>
  <c r="BN194" i="7" s="1"/>
  <c r="X194" i="7"/>
  <c r="BM194" i="7" s="1"/>
  <c r="W194" i="7"/>
  <c r="BL194" i="7" s="1"/>
  <c r="V194" i="7"/>
  <c r="BQ194" i="7" s="1"/>
  <c r="U194" i="7"/>
  <c r="BP194" i="7" s="1"/>
  <c r="T194" i="7"/>
  <c r="BK194" i="7" s="1"/>
  <c r="S194" i="7"/>
  <c r="R194" i="7"/>
  <c r="BG194" i="7" s="1"/>
  <c r="Q194" i="7"/>
  <c r="BF194" i="7" s="1"/>
  <c r="P194" i="7"/>
  <c r="O194" i="7"/>
  <c r="N194" i="7"/>
  <c r="BC194" i="7" s="1"/>
  <c r="M194" i="7"/>
  <c r="BB194" i="7" s="1"/>
  <c r="L194" i="7"/>
  <c r="BA194" i="7" s="1"/>
  <c r="K194" i="7"/>
  <c r="AZ194" i="7" s="1"/>
  <c r="J194" i="7"/>
  <c r="I194" i="7"/>
  <c r="AX194" i="7" s="1"/>
  <c r="AY194" i="7" s="1"/>
  <c r="H194" i="7"/>
  <c r="G194" i="7"/>
  <c r="F194" i="7"/>
  <c r="E194" i="7"/>
  <c r="D194" i="7"/>
  <c r="C194" i="7"/>
  <c r="BW194" i="7" s="1"/>
  <c r="BI194" i="7"/>
  <c r="AO193" i="7"/>
  <c r="Y193" i="7"/>
  <c r="BN193" i="7" s="1"/>
  <c r="X193" i="7"/>
  <c r="BM193" i="7" s="1"/>
  <c r="W193" i="7"/>
  <c r="BL193" i="7" s="1"/>
  <c r="V193" i="7"/>
  <c r="BQ193" i="7" s="1"/>
  <c r="U193" i="7"/>
  <c r="BP193" i="7" s="1"/>
  <c r="T193" i="7"/>
  <c r="BK193" i="7" s="1"/>
  <c r="S193" i="7"/>
  <c r="BJ193" i="7" s="1"/>
  <c r="R193" i="7"/>
  <c r="BG193" i="7" s="1"/>
  <c r="Q193" i="7"/>
  <c r="BF193" i="7" s="1"/>
  <c r="P193" i="7"/>
  <c r="O193" i="7"/>
  <c r="N193" i="7"/>
  <c r="BC193" i="7" s="1"/>
  <c r="M193" i="7"/>
  <c r="BB193" i="7" s="1"/>
  <c r="L193" i="7"/>
  <c r="BA193" i="7" s="1"/>
  <c r="K193" i="7"/>
  <c r="AZ193" i="7" s="1"/>
  <c r="J193" i="7"/>
  <c r="I193" i="7"/>
  <c r="AX193" i="7" s="1"/>
  <c r="H193" i="7"/>
  <c r="G193" i="7"/>
  <c r="F193" i="7"/>
  <c r="E193" i="7"/>
  <c r="D193" i="7"/>
  <c r="C193" i="7"/>
  <c r="AT193" i="7" s="1"/>
  <c r="BI193" i="7"/>
  <c r="AO192" i="7"/>
  <c r="Y192" i="7"/>
  <c r="BN192" i="7" s="1"/>
  <c r="X192" i="7"/>
  <c r="BM192" i="7" s="1"/>
  <c r="W192" i="7"/>
  <c r="BL192" i="7" s="1"/>
  <c r="V192" i="7"/>
  <c r="BQ192" i="7" s="1"/>
  <c r="U192" i="7"/>
  <c r="BP192" i="7" s="1"/>
  <c r="T192" i="7"/>
  <c r="BK192" i="7" s="1"/>
  <c r="S192" i="7"/>
  <c r="BJ192" i="7" s="1"/>
  <c r="R192" i="7"/>
  <c r="BG192" i="7" s="1"/>
  <c r="Q192" i="7"/>
  <c r="BF192" i="7" s="1"/>
  <c r="P192" i="7"/>
  <c r="O192" i="7"/>
  <c r="N192" i="7"/>
  <c r="BC192" i="7" s="1"/>
  <c r="M192" i="7"/>
  <c r="BB192" i="7" s="1"/>
  <c r="L192" i="7"/>
  <c r="BA192" i="7" s="1"/>
  <c r="K192" i="7"/>
  <c r="AZ192" i="7" s="1"/>
  <c r="J192" i="7"/>
  <c r="I192" i="7"/>
  <c r="AX192" i="7" s="1"/>
  <c r="H192" i="7"/>
  <c r="G192" i="7"/>
  <c r="F192" i="7"/>
  <c r="E192" i="7"/>
  <c r="D192" i="7"/>
  <c r="C192" i="7"/>
  <c r="AW192" i="7"/>
  <c r="AO191" i="7"/>
  <c r="Y191" i="7"/>
  <c r="BN191" i="7" s="1"/>
  <c r="X191" i="7"/>
  <c r="BM191" i="7" s="1"/>
  <c r="W191" i="7"/>
  <c r="BL191" i="7" s="1"/>
  <c r="V191" i="7"/>
  <c r="BQ191" i="7" s="1"/>
  <c r="U191" i="7"/>
  <c r="BP191" i="7" s="1"/>
  <c r="T191" i="7"/>
  <c r="BK191" i="7" s="1"/>
  <c r="S191" i="7"/>
  <c r="R191" i="7"/>
  <c r="BG191" i="7" s="1"/>
  <c r="Q191" i="7"/>
  <c r="BF191" i="7" s="1"/>
  <c r="P191" i="7"/>
  <c r="O191" i="7"/>
  <c r="N191" i="7"/>
  <c r="BC191" i="7" s="1"/>
  <c r="M191" i="7"/>
  <c r="BB191" i="7" s="1"/>
  <c r="L191" i="7"/>
  <c r="BA191" i="7" s="1"/>
  <c r="K191" i="7"/>
  <c r="AZ191" i="7" s="1"/>
  <c r="J191" i="7"/>
  <c r="I191" i="7"/>
  <c r="AX191" i="7" s="1"/>
  <c r="H191" i="7"/>
  <c r="G191" i="7"/>
  <c r="F191" i="7"/>
  <c r="E191" i="7"/>
  <c r="D191" i="7"/>
  <c r="C191" i="7"/>
  <c r="AO190" i="7"/>
  <c r="Y190" i="7"/>
  <c r="BN190" i="7" s="1"/>
  <c r="X190" i="7"/>
  <c r="BM190" i="7" s="1"/>
  <c r="W190" i="7"/>
  <c r="BL190" i="7" s="1"/>
  <c r="V190" i="7"/>
  <c r="BQ190" i="7" s="1"/>
  <c r="U190" i="7"/>
  <c r="BP190" i="7" s="1"/>
  <c r="T190" i="7"/>
  <c r="BK190" i="7" s="1"/>
  <c r="S190" i="7"/>
  <c r="R190" i="7"/>
  <c r="BG190" i="7" s="1"/>
  <c r="Q190" i="7"/>
  <c r="BF190" i="7" s="1"/>
  <c r="P190" i="7"/>
  <c r="O190" i="7"/>
  <c r="N190" i="7"/>
  <c r="BC190" i="7" s="1"/>
  <c r="M190" i="7"/>
  <c r="BB190" i="7" s="1"/>
  <c r="L190" i="7"/>
  <c r="BA190" i="7" s="1"/>
  <c r="K190" i="7"/>
  <c r="AZ190" i="7" s="1"/>
  <c r="J190" i="7"/>
  <c r="I190" i="7"/>
  <c r="AX190" i="7" s="1"/>
  <c r="H190" i="7"/>
  <c r="G190" i="7"/>
  <c r="F190" i="7"/>
  <c r="E190" i="7"/>
  <c r="D190" i="7"/>
  <c r="C190" i="7"/>
  <c r="BW190" i="7" s="1"/>
  <c r="AW190" i="7"/>
  <c r="AO189" i="7"/>
  <c r="Y189" i="7"/>
  <c r="BN189" i="7" s="1"/>
  <c r="X189" i="7"/>
  <c r="BM189" i="7" s="1"/>
  <c r="W189" i="7"/>
  <c r="BL189" i="7" s="1"/>
  <c r="V189" i="7"/>
  <c r="BQ189" i="7" s="1"/>
  <c r="U189" i="7"/>
  <c r="BP189" i="7" s="1"/>
  <c r="T189" i="7"/>
  <c r="BK189" i="7" s="1"/>
  <c r="S189" i="7"/>
  <c r="BJ189" i="7" s="1"/>
  <c r="R189" i="7"/>
  <c r="BG189" i="7" s="1"/>
  <c r="Q189" i="7"/>
  <c r="BF189" i="7" s="1"/>
  <c r="P189" i="7"/>
  <c r="O189" i="7"/>
  <c r="N189" i="7"/>
  <c r="BC189" i="7" s="1"/>
  <c r="M189" i="7"/>
  <c r="BB189" i="7" s="1"/>
  <c r="L189" i="7"/>
  <c r="BA189" i="7" s="1"/>
  <c r="K189" i="7"/>
  <c r="AZ189" i="7" s="1"/>
  <c r="J189" i="7"/>
  <c r="I189" i="7"/>
  <c r="AX189" i="7" s="1"/>
  <c r="H189" i="7"/>
  <c r="G189" i="7"/>
  <c r="F189" i="7"/>
  <c r="E189" i="7"/>
  <c r="D189" i="7"/>
  <c r="C189" i="7"/>
  <c r="BW189" i="7" s="1"/>
  <c r="AW189" i="7"/>
  <c r="BL188" i="7"/>
  <c r="AO188" i="7"/>
  <c r="Y188" i="7"/>
  <c r="BN188" i="7" s="1"/>
  <c r="X188" i="7"/>
  <c r="BM188" i="7" s="1"/>
  <c r="W188" i="7"/>
  <c r="V188" i="7"/>
  <c r="BQ188" i="7" s="1"/>
  <c r="U188" i="7"/>
  <c r="BP188" i="7" s="1"/>
  <c r="T188" i="7"/>
  <c r="BK188" i="7" s="1"/>
  <c r="S188" i="7"/>
  <c r="BJ188" i="7" s="1"/>
  <c r="R188" i="7"/>
  <c r="BG188" i="7" s="1"/>
  <c r="Q188" i="7"/>
  <c r="BF188" i="7" s="1"/>
  <c r="P188" i="7"/>
  <c r="O188" i="7"/>
  <c r="N188" i="7"/>
  <c r="BC188" i="7" s="1"/>
  <c r="BE188" i="7" s="1"/>
  <c r="M188" i="7"/>
  <c r="BB188" i="7" s="1"/>
  <c r="L188" i="7"/>
  <c r="BA188" i="7" s="1"/>
  <c r="K188" i="7"/>
  <c r="AZ188" i="7" s="1"/>
  <c r="J188" i="7"/>
  <c r="I188" i="7"/>
  <c r="AX188" i="7" s="1"/>
  <c r="H188" i="7"/>
  <c r="G188" i="7"/>
  <c r="F188" i="7"/>
  <c r="E188" i="7"/>
  <c r="D188" i="7"/>
  <c r="C188" i="7"/>
  <c r="BW188" i="7" s="1"/>
  <c r="BI188" i="7"/>
  <c r="AO187" i="7"/>
  <c r="Y187" i="7"/>
  <c r="BN187" i="7" s="1"/>
  <c r="X187" i="7"/>
  <c r="BM187" i="7" s="1"/>
  <c r="W187" i="7"/>
  <c r="BL187" i="7" s="1"/>
  <c r="V187" i="7"/>
  <c r="BQ187" i="7" s="1"/>
  <c r="U187" i="7"/>
  <c r="BP187" i="7" s="1"/>
  <c r="T187" i="7"/>
  <c r="BK187" i="7" s="1"/>
  <c r="S187" i="7"/>
  <c r="BJ187" i="7" s="1"/>
  <c r="R187" i="7"/>
  <c r="BG187" i="7" s="1"/>
  <c r="Q187" i="7"/>
  <c r="BF187" i="7" s="1"/>
  <c r="P187" i="7"/>
  <c r="O187" i="7"/>
  <c r="N187" i="7"/>
  <c r="BC187" i="7" s="1"/>
  <c r="M187" i="7"/>
  <c r="BB187" i="7" s="1"/>
  <c r="L187" i="7"/>
  <c r="BA187" i="7" s="1"/>
  <c r="K187" i="7"/>
  <c r="AZ187" i="7" s="1"/>
  <c r="J187" i="7"/>
  <c r="I187" i="7"/>
  <c r="AX187" i="7" s="1"/>
  <c r="H187" i="7"/>
  <c r="G187" i="7"/>
  <c r="F187" i="7"/>
  <c r="E187" i="7"/>
  <c r="D187" i="7"/>
  <c r="C187" i="7"/>
  <c r="BW187" i="7" s="1"/>
  <c r="AO186" i="7"/>
  <c r="Y186" i="7"/>
  <c r="BN186" i="7" s="1"/>
  <c r="X186" i="7"/>
  <c r="BM186" i="7" s="1"/>
  <c r="W186" i="7"/>
  <c r="BL186" i="7" s="1"/>
  <c r="V186" i="7"/>
  <c r="BQ186" i="7" s="1"/>
  <c r="U186" i="7"/>
  <c r="BP186" i="7" s="1"/>
  <c r="T186" i="7"/>
  <c r="BK186" i="7" s="1"/>
  <c r="S186" i="7"/>
  <c r="R186" i="7"/>
  <c r="BG186" i="7" s="1"/>
  <c r="Q186" i="7"/>
  <c r="BF186" i="7" s="1"/>
  <c r="P186" i="7"/>
  <c r="O186" i="7"/>
  <c r="N186" i="7"/>
  <c r="BC186" i="7" s="1"/>
  <c r="M186" i="7"/>
  <c r="BB186" i="7" s="1"/>
  <c r="L186" i="7"/>
  <c r="BA186" i="7" s="1"/>
  <c r="K186" i="7"/>
  <c r="AZ186" i="7" s="1"/>
  <c r="J186" i="7"/>
  <c r="I186" i="7"/>
  <c r="AX186" i="7" s="1"/>
  <c r="AY186" i="7" s="1"/>
  <c r="H186" i="7"/>
  <c r="G186" i="7"/>
  <c r="F186" i="7"/>
  <c r="E186" i="7"/>
  <c r="D186" i="7"/>
  <c r="C186" i="7"/>
  <c r="BW186" i="7" s="1"/>
  <c r="AO185" i="7"/>
  <c r="Y185" i="7"/>
  <c r="BN185" i="7" s="1"/>
  <c r="X185" i="7"/>
  <c r="BM185" i="7" s="1"/>
  <c r="W185" i="7"/>
  <c r="BL185" i="7" s="1"/>
  <c r="V185" i="7"/>
  <c r="BQ185" i="7" s="1"/>
  <c r="U185" i="7"/>
  <c r="BP185" i="7" s="1"/>
  <c r="T185" i="7"/>
  <c r="BK185" i="7" s="1"/>
  <c r="S185" i="7"/>
  <c r="BJ185" i="7" s="1"/>
  <c r="R185" i="7"/>
  <c r="BG185" i="7" s="1"/>
  <c r="Q185" i="7"/>
  <c r="BF185" i="7" s="1"/>
  <c r="P185" i="7"/>
  <c r="O185" i="7"/>
  <c r="N185" i="7"/>
  <c r="BC185" i="7" s="1"/>
  <c r="M185" i="7"/>
  <c r="BB185" i="7" s="1"/>
  <c r="L185" i="7"/>
  <c r="BA185" i="7" s="1"/>
  <c r="K185" i="7"/>
  <c r="AZ185" i="7" s="1"/>
  <c r="J185" i="7"/>
  <c r="I185" i="7"/>
  <c r="AX185" i="7" s="1"/>
  <c r="H185" i="7"/>
  <c r="G185" i="7"/>
  <c r="F185" i="7"/>
  <c r="E185" i="7"/>
  <c r="D185" i="7"/>
  <c r="C185" i="7"/>
  <c r="AT185" i="7" s="1"/>
  <c r="AO184" i="7"/>
  <c r="Y184" i="7"/>
  <c r="BN184" i="7" s="1"/>
  <c r="X184" i="7"/>
  <c r="BM184" i="7" s="1"/>
  <c r="W184" i="7"/>
  <c r="BL184" i="7" s="1"/>
  <c r="V184" i="7"/>
  <c r="BQ184" i="7" s="1"/>
  <c r="U184" i="7"/>
  <c r="BP184" i="7" s="1"/>
  <c r="T184" i="7"/>
  <c r="BK184" i="7" s="1"/>
  <c r="S184" i="7"/>
  <c r="BJ184" i="7" s="1"/>
  <c r="R184" i="7"/>
  <c r="BG184" i="7" s="1"/>
  <c r="Q184" i="7"/>
  <c r="BF184" i="7" s="1"/>
  <c r="P184" i="7"/>
  <c r="O184" i="7"/>
  <c r="N184" i="7"/>
  <c r="BC184" i="7" s="1"/>
  <c r="M184" i="7"/>
  <c r="BB184" i="7" s="1"/>
  <c r="L184" i="7"/>
  <c r="BA184" i="7" s="1"/>
  <c r="K184" i="7"/>
  <c r="AZ184" i="7" s="1"/>
  <c r="J184" i="7"/>
  <c r="I184" i="7"/>
  <c r="AX184" i="7" s="1"/>
  <c r="H184" i="7"/>
  <c r="G184" i="7"/>
  <c r="F184" i="7"/>
  <c r="E184" i="7"/>
  <c r="D184" i="7"/>
  <c r="C184" i="7"/>
  <c r="AW184" i="7"/>
  <c r="AO183" i="7"/>
  <c r="Y183" i="7"/>
  <c r="BN183" i="7" s="1"/>
  <c r="X183" i="7"/>
  <c r="BM183" i="7" s="1"/>
  <c r="W183" i="7"/>
  <c r="BL183" i="7" s="1"/>
  <c r="V183" i="7"/>
  <c r="BQ183" i="7" s="1"/>
  <c r="U183" i="7"/>
  <c r="BP183" i="7" s="1"/>
  <c r="T183" i="7"/>
  <c r="BK183" i="7" s="1"/>
  <c r="S183" i="7"/>
  <c r="BJ183" i="7" s="1"/>
  <c r="R183" i="7"/>
  <c r="BG183" i="7" s="1"/>
  <c r="Q183" i="7"/>
  <c r="BF183" i="7" s="1"/>
  <c r="P183" i="7"/>
  <c r="O183" i="7"/>
  <c r="N183" i="7"/>
  <c r="BC183" i="7" s="1"/>
  <c r="M183" i="7"/>
  <c r="BB183" i="7" s="1"/>
  <c r="L183" i="7"/>
  <c r="BA183" i="7" s="1"/>
  <c r="K183" i="7"/>
  <c r="AZ183" i="7" s="1"/>
  <c r="J183" i="7"/>
  <c r="I183" i="7"/>
  <c r="AX183" i="7" s="1"/>
  <c r="H183" i="7"/>
  <c r="G183" i="7"/>
  <c r="F183" i="7"/>
  <c r="E183" i="7"/>
  <c r="D183" i="7"/>
  <c r="C183" i="7"/>
  <c r="AU183" i="7" s="1"/>
  <c r="BI183" i="7"/>
  <c r="AO182" i="7"/>
  <c r="Y182" i="7"/>
  <c r="BN182" i="7" s="1"/>
  <c r="X182" i="7"/>
  <c r="BM182" i="7" s="1"/>
  <c r="W182" i="7"/>
  <c r="BL182" i="7" s="1"/>
  <c r="V182" i="7"/>
  <c r="BQ182" i="7" s="1"/>
  <c r="U182" i="7"/>
  <c r="BP182" i="7" s="1"/>
  <c r="T182" i="7"/>
  <c r="BK182" i="7" s="1"/>
  <c r="S182" i="7"/>
  <c r="R182" i="7"/>
  <c r="BG182" i="7" s="1"/>
  <c r="Q182" i="7"/>
  <c r="BF182" i="7" s="1"/>
  <c r="P182" i="7"/>
  <c r="O182" i="7"/>
  <c r="N182" i="7"/>
  <c r="BC182" i="7" s="1"/>
  <c r="M182" i="7"/>
  <c r="BB182" i="7" s="1"/>
  <c r="L182" i="7"/>
  <c r="BA182" i="7" s="1"/>
  <c r="K182" i="7"/>
  <c r="AZ182" i="7" s="1"/>
  <c r="J182" i="7"/>
  <c r="I182" i="7"/>
  <c r="AX182" i="7" s="1"/>
  <c r="H182" i="7"/>
  <c r="G182" i="7"/>
  <c r="F182" i="7"/>
  <c r="E182" i="7"/>
  <c r="D182" i="7"/>
  <c r="C182" i="7"/>
  <c r="BW182" i="7" s="1"/>
  <c r="BI182" i="7"/>
  <c r="AO181" i="7"/>
  <c r="Y181" i="7"/>
  <c r="BN181" i="7" s="1"/>
  <c r="X181" i="7"/>
  <c r="BM181" i="7" s="1"/>
  <c r="W181" i="7"/>
  <c r="BL181" i="7" s="1"/>
  <c r="V181" i="7"/>
  <c r="BQ181" i="7" s="1"/>
  <c r="U181" i="7"/>
  <c r="BP181" i="7" s="1"/>
  <c r="T181" i="7"/>
  <c r="BK181" i="7" s="1"/>
  <c r="S181" i="7"/>
  <c r="BJ181" i="7" s="1"/>
  <c r="R181" i="7"/>
  <c r="BG181" i="7" s="1"/>
  <c r="Q181" i="7"/>
  <c r="BF181" i="7" s="1"/>
  <c r="P181" i="7"/>
  <c r="O181" i="7"/>
  <c r="N181" i="7"/>
  <c r="BC181" i="7" s="1"/>
  <c r="M181" i="7"/>
  <c r="BB181" i="7" s="1"/>
  <c r="L181" i="7"/>
  <c r="BA181" i="7" s="1"/>
  <c r="K181" i="7"/>
  <c r="AZ181" i="7" s="1"/>
  <c r="J181" i="7"/>
  <c r="I181" i="7"/>
  <c r="AX181" i="7" s="1"/>
  <c r="H181" i="7"/>
  <c r="G181" i="7"/>
  <c r="F181" i="7"/>
  <c r="E181" i="7"/>
  <c r="D181" i="7"/>
  <c r="C181" i="7"/>
  <c r="BW181" i="7" s="1"/>
  <c r="AW181" i="7"/>
  <c r="AO180" i="7"/>
  <c r="Y180" i="7"/>
  <c r="BN180" i="7" s="1"/>
  <c r="X180" i="7"/>
  <c r="BM180" i="7" s="1"/>
  <c r="W180" i="7"/>
  <c r="BL180" i="7" s="1"/>
  <c r="V180" i="7"/>
  <c r="BQ180" i="7" s="1"/>
  <c r="U180" i="7"/>
  <c r="BP180" i="7" s="1"/>
  <c r="T180" i="7"/>
  <c r="BK180" i="7" s="1"/>
  <c r="S180" i="7"/>
  <c r="R180" i="7"/>
  <c r="BG180" i="7" s="1"/>
  <c r="Q180" i="7"/>
  <c r="BF180" i="7" s="1"/>
  <c r="P180" i="7"/>
  <c r="O180" i="7"/>
  <c r="N180" i="7"/>
  <c r="BC180" i="7" s="1"/>
  <c r="BE180" i="7" s="1"/>
  <c r="M180" i="7"/>
  <c r="BB180" i="7" s="1"/>
  <c r="L180" i="7"/>
  <c r="BA180" i="7" s="1"/>
  <c r="K180" i="7"/>
  <c r="AZ180" i="7" s="1"/>
  <c r="J180" i="7"/>
  <c r="I180" i="7"/>
  <c r="AX180" i="7" s="1"/>
  <c r="H180" i="7"/>
  <c r="G180" i="7"/>
  <c r="F180" i="7"/>
  <c r="E180" i="7"/>
  <c r="D180" i="7"/>
  <c r="C180" i="7"/>
  <c r="AU180" i="7" s="1"/>
  <c r="BI180" i="7"/>
  <c r="AO179" i="7"/>
  <c r="Y179" i="7"/>
  <c r="BN179" i="7" s="1"/>
  <c r="X179" i="7"/>
  <c r="BM179" i="7" s="1"/>
  <c r="W179" i="7"/>
  <c r="BL179" i="7" s="1"/>
  <c r="V179" i="7"/>
  <c r="BQ179" i="7" s="1"/>
  <c r="U179" i="7"/>
  <c r="BP179" i="7" s="1"/>
  <c r="T179" i="7"/>
  <c r="BK179" i="7" s="1"/>
  <c r="S179" i="7"/>
  <c r="BJ179" i="7" s="1"/>
  <c r="R179" i="7"/>
  <c r="BG179" i="7" s="1"/>
  <c r="Q179" i="7"/>
  <c r="BF179" i="7" s="1"/>
  <c r="P179" i="7"/>
  <c r="O179" i="7"/>
  <c r="N179" i="7"/>
  <c r="BC179" i="7" s="1"/>
  <c r="M179" i="7"/>
  <c r="BB179" i="7" s="1"/>
  <c r="L179" i="7"/>
  <c r="BA179" i="7" s="1"/>
  <c r="K179" i="7"/>
  <c r="AZ179" i="7" s="1"/>
  <c r="J179" i="7"/>
  <c r="I179" i="7"/>
  <c r="AX179" i="7" s="1"/>
  <c r="AY179" i="7" s="1"/>
  <c r="H179" i="7"/>
  <c r="G179" i="7"/>
  <c r="F179" i="7"/>
  <c r="E179" i="7"/>
  <c r="D179" i="7"/>
  <c r="C179" i="7"/>
  <c r="AU179" i="7" s="1"/>
  <c r="AO178" i="7"/>
  <c r="Y178" i="7"/>
  <c r="BN178" i="7" s="1"/>
  <c r="X178" i="7"/>
  <c r="BM178" i="7" s="1"/>
  <c r="W178" i="7"/>
  <c r="BL178" i="7" s="1"/>
  <c r="V178" i="7"/>
  <c r="BQ178" i="7" s="1"/>
  <c r="U178" i="7"/>
  <c r="BP178" i="7" s="1"/>
  <c r="T178" i="7"/>
  <c r="BK178" i="7" s="1"/>
  <c r="S178" i="7"/>
  <c r="R178" i="7"/>
  <c r="BG178" i="7" s="1"/>
  <c r="Q178" i="7"/>
  <c r="BF178" i="7" s="1"/>
  <c r="P178" i="7"/>
  <c r="O178" i="7"/>
  <c r="N178" i="7"/>
  <c r="BC178" i="7" s="1"/>
  <c r="M178" i="7"/>
  <c r="BB178" i="7" s="1"/>
  <c r="L178" i="7"/>
  <c r="BA178" i="7" s="1"/>
  <c r="K178" i="7"/>
  <c r="AZ178" i="7" s="1"/>
  <c r="J178" i="7"/>
  <c r="I178" i="7"/>
  <c r="AX178" i="7" s="1"/>
  <c r="AY178" i="7" s="1"/>
  <c r="H178" i="7"/>
  <c r="G178" i="7"/>
  <c r="F178" i="7"/>
  <c r="E178" i="7"/>
  <c r="D178" i="7"/>
  <c r="C178" i="7"/>
  <c r="BW178" i="7" s="1"/>
  <c r="AW178" i="7"/>
  <c r="AO177" i="7"/>
  <c r="Y177" i="7"/>
  <c r="BN177" i="7" s="1"/>
  <c r="X177" i="7"/>
  <c r="BM177" i="7" s="1"/>
  <c r="W177" i="7"/>
  <c r="BL177" i="7" s="1"/>
  <c r="V177" i="7"/>
  <c r="BQ177" i="7" s="1"/>
  <c r="U177" i="7"/>
  <c r="BP177" i="7" s="1"/>
  <c r="T177" i="7"/>
  <c r="BK177" i="7" s="1"/>
  <c r="S177" i="7"/>
  <c r="R177" i="7"/>
  <c r="BG177" i="7" s="1"/>
  <c r="Q177" i="7"/>
  <c r="BF177" i="7" s="1"/>
  <c r="P177" i="7"/>
  <c r="O177" i="7"/>
  <c r="N177" i="7"/>
  <c r="BC177" i="7" s="1"/>
  <c r="M177" i="7"/>
  <c r="BB177" i="7" s="1"/>
  <c r="L177" i="7"/>
  <c r="BA177" i="7" s="1"/>
  <c r="K177" i="7"/>
  <c r="AZ177" i="7" s="1"/>
  <c r="J177" i="7"/>
  <c r="I177" i="7"/>
  <c r="AX177" i="7" s="1"/>
  <c r="H177" i="7"/>
  <c r="G177" i="7"/>
  <c r="F177" i="7"/>
  <c r="E177" i="7"/>
  <c r="D177" i="7"/>
  <c r="C177" i="7"/>
  <c r="BI177" i="7"/>
  <c r="AO176" i="7"/>
  <c r="Y176" i="7"/>
  <c r="BN176" i="7" s="1"/>
  <c r="X176" i="7"/>
  <c r="BM176" i="7" s="1"/>
  <c r="W176" i="7"/>
  <c r="BL176" i="7" s="1"/>
  <c r="V176" i="7"/>
  <c r="BQ176" i="7" s="1"/>
  <c r="U176" i="7"/>
  <c r="BP176" i="7" s="1"/>
  <c r="T176" i="7"/>
  <c r="BK176" i="7" s="1"/>
  <c r="S176" i="7"/>
  <c r="BJ176" i="7" s="1"/>
  <c r="R176" i="7"/>
  <c r="BG176" i="7" s="1"/>
  <c r="Q176" i="7"/>
  <c r="BF176" i="7" s="1"/>
  <c r="P176" i="7"/>
  <c r="O176" i="7"/>
  <c r="N176" i="7"/>
  <c r="BC176" i="7" s="1"/>
  <c r="M176" i="7"/>
  <c r="BB176" i="7" s="1"/>
  <c r="L176" i="7"/>
  <c r="BA176" i="7" s="1"/>
  <c r="K176" i="7"/>
  <c r="AZ176" i="7" s="1"/>
  <c r="J176" i="7"/>
  <c r="I176" i="7"/>
  <c r="AX176" i="7" s="1"/>
  <c r="H176" i="7"/>
  <c r="G176" i="7"/>
  <c r="F176" i="7"/>
  <c r="E176" i="7"/>
  <c r="D176" i="7"/>
  <c r="C176" i="7"/>
  <c r="AW176" i="7"/>
  <c r="AO175" i="7"/>
  <c r="Y175" i="7"/>
  <c r="BN175" i="7" s="1"/>
  <c r="X175" i="7"/>
  <c r="BM175" i="7" s="1"/>
  <c r="W175" i="7"/>
  <c r="BL175" i="7" s="1"/>
  <c r="V175" i="7"/>
  <c r="BQ175" i="7" s="1"/>
  <c r="U175" i="7"/>
  <c r="BP175" i="7" s="1"/>
  <c r="T175" i="7"/>
  <c r="BK175" i="7" s="1"/>
  <c r="S175" i="7"/>
  <c r="BJ175" i="7" s="1"/>
  <c r="R175" i="7"/>
  <c r="BG175" i="7" s="1"/>
  <c r="Q175" i="7"/>
  <c r="BF175" i="7" s="1"/>
  <c r="P175" i="7"/>
  <c r="O175" i="7"/>
  <c r="N175" i="7"/>
  <c r="BC175" i="7" s="1"/>
  <c r="M175" i="7"/>
  <c r="BB175" i="7" s="1"/>
  <c r="L175" i="7"/>
  <c r="BA175" i="7" s="1"/>
  <c r="K175" i="7"/>
  <c r="AZ175" i="7" s="1"/>
  <c r="J175" i="7"/>
  <c r="I175" i="7"/>
  <c r="AX175" i="7" s="1"/>
  <c r="H175" i="7"/>
  <c r="G175" i="7"/>
  <c r="F175" i="7"/>
  <c r="E175" i="7"/>
  <c r="D175" i="7"/>
  <c r="C175" i="7"/>
  <c r="AU175" i="7" s="1"/>
  <c r="AO174" i="7"/>
  <c r="Y174" i="7"/>
  <c r="BN174" i="7" s="1"/>
  <c r="X174" i="7"/>
  <c r="BM174" i="7" s="1"/>
  <c r="W174" i="7"/>
  <c r="BL174" i="7" s="1"/>
  <c r="V174" i="7"/>
  <c r="BQ174" i="7" s="1"/>
  <c r="U174" i="7"/>
  <c r="BP174" i="7" s="1"/>
  <c r="T174" i="7"/>
  <c r="BK174" i="7" s="1"/>
  <c r="S174" i="7"/>
  <c r="BJ174" i="7" s="1"/>
  <c r="R174" i="7"/>
  <c r="BG174" i="7" s="1"/>
  <c r="Q174" i="7"/>
  <c r="BF174" i="7" s="1"/>
  <c r="P174" i="7"/>
  <c r="O174" i="7"/>
  <c r="N174" i="7"/>
  <c r="BC174" i="7" s="1"/>
  <c r="M174" i="7"/>
  <c r="BB174" i="7" s="1"/>
  <c r="L174" i="7"/>
  <c r="BA174" i="7" s="1"/>
  <c r="K174" i="7"/>
  <c r="AZ174" i="7" s="1"/>
  <c r="J174" i="7"/>
  <c r="I174" i="7"/>
  <c r="AX174" i="7" s="1"/>
  <c r="H174" i="7"/>
  <c r="G174" i="7"/>
  <c r="F174" i="7"/>
  <c r="E174" i="7"/>
  <c r="D174" i="7"/>
  <c r="C174" i="7"/>
  <c r="BI174" i="7"/>
  <c r="AO173" i="7"/>
  <c r="Y173" i="7"/>
  <c r="BN173" i="7" s="1"/>
  <c r="X173" i="7"/>
  <c r="BM173" i="7" s="1"/>
  <c r="W173" i="7"/>
  <c r="BL173" i="7" s="1"/>
  <c r="V173" i="7"/>
  <c r="BQ173" i="7" s="1"/>
  <c r="U173" i="7"/>
  <c r="BP173" i="7" s="1"/>
  <c r="T173" i="7"/>
  <c r="BK173" i="7" s="1"/>
  <c r="S173" i="7"/>
  <c r="BJ173" i="7" s="1"/>
  <c r="R173" i="7"/>
  <c r="BG173" i="7" s="1"/>
  <c r="Q173" i="7"/>
  <c r="BF173" i="7" s="1"/>
  <c r="P173" i="7"/>
  <c r="O173" i="7"/>
  <c r="N173" i="7"/>
  <c r="BC173" i="7" s="1"/>
  <c r="M173" i="7"/>
  <c r="BB173" i="7" s="1"/>
  <c r="L173" i="7"/>
  <c r="BA173" i="7" s="1"/>
  <c r="K173" i="7"/>
  <c r="AZ173" i="7" s="1"/>
  <c r="J173" i="7"/>
  <c r="I173" i="7"/>
  <c r="AX173" i="7" s="1"/>
  <c r="AY173" i="7" s="1"/>
  <c r="H173" i="7"/>
  <c r="G173" i="7"/>
  <c r="F173" i="7"/>
  <c r="E173" i="7"/>
  <c r="D173" i="7"/>
  <c r="C173" i="7"/>
  <c r="BW173" i="7" s="1"/>
  <c r="AW173" i="7"/>
  <c r="AO172" i="7"/>
  <c r="Y172" i="7"/>
  <c r="BN172" i="7" s="1"/>
  <c r="X172" i="7"/>
  <c r="BM172" i="7" s="1"/>
  <c r="W172" i="7"/>
  <c r="BL172" i="7" s="1"/>
  <c r="V172" i="7"/>
  <c r="BQ172" i="7" s="1"/>
  <c r="U172" i="7"/>
  <c r="BP172" i="7" s="1"/>
  <c r="T172" i="7"/>
  <c r="BK172" i="7" s="1"/>
  <c r="S172" i="7"/>
  <c r="BJ172" i="7" s="1"/>
  <c r="R172" i="7"/>
  <c r="BG172" i="7" s="1"/>
  <c r="Q172" i="7"/>
  <c r="BF172" i="7" s="1"/>
  <c r="P172" i="7"/>
  <c r="O172" i="7"/>
  <c r="N172" i="7"/>
  <c r="BC172" i="7" s="1"/>
  <c r="BE172" i="7" s="1"/>
  <c r="M172" i="7"/>
  <c r="BB172" i="7" s="1"/>
  <c r="L172" i="7"/>
  <c r="BA172" i="7" s="1"/>
  <c r="K172" i="7"/>
  <c r="AZ172" i="7" s="1"/>
  <c r="J172" i="7"/>
  <c r="I172" i="7"/>
  <c r="AX172" i="7" s="1"/>
  <c r="AY172" i="7" s="1"/>
  <c r="H172" i="7"/>
  <c r="G172" i="7"/>
  <c r="F172" i="7"/>
  <c r="E172" i="7"/>
  <c r="D172" i="7"/>
  <c r="C172" i="7"/>
  <c r="BW172" i="7" s="1"/>
  <c r="BI172" i="7"/>
  <c r="AO171" i="7"/>
  <c r="Y171" i="7"/>
  <c r="BN171" i="7" s="1"/>
  <c r="X171" i="7"/>
  <c r="BM171" i="7" s="1"/>
  <c r="W171" i="7"/>
  <c r="BL171" i="7" s="1"/>
  <c r="V171" i="7"/>
  <c r="BQ171" i="7" s="1"/>
  <c r="U171" i="7"/>
  <c r="BP171" i="7" s="1"/>
  <c r="T171" i="7"/>
  <c r="BK171" i="7" s="1"/>
  <c r="S171" i="7"/>
  <c r="BJ171" i="7" s="1"/>
  <c r="R171" i="7"/>
  <c r="BG171" i="7" s="1"/>
  <c r="Q171" i="7"/>
  <c r="BF171" i="7" s="1"/>
  <c r="P171" i="7"/>
  <c r="O171" i="7"/>
  <c r="N171" i="7"/>
  <c r="BC171" i="7" s="1"/>
  <c r="M171" i="7"/>
  <c r="BB171" i="7" s="1"/>
  <c r="L171" i="7"/>
  <c r="BA171" i="7" s="1"/>
  <c r="K171" i="7"/>
  <c r="AZ171" i="7" s="1"/>
  <c r="J171" i="7"/>
  <c r="I171" i="7"/>
  <c r="AX171" i="7" s="1"/>
  <c r="AY171" i="7" s="1"/>
  <c r="H171" i="7"/>
  <c r="G171" i="7"/>
  <c r="F171" i="7"/>
  <c r="E171" i="7"/>
  <c r="D171" i="7"/>
  <c r="C171" i="7"/>
  <c r="AU171" i="7" s="1"/>
  <c r="AO170" i="7"/>
  <c r="Y170" i="7"/>
  <c r="BN170" i="7" s="1"/>
  <c r="X170" i="7"/>
  <c r="BM170" i="7" s="1"/>
  <c r="W170" i="7"/>
  <c r="BL170" i="7" s="1"/>
  <c r="V170" i="7"/>
  <c r="BQ170" i="7" s="1"/>
  <c r="U170" i="7"/>
  <c r="BP170" i="7" s="1"/>
  <c r="T170" i="7"/>
  <c r="BK170" i="7" s="1"/>
  <c r="S170" i="7"/>
  <c r="R170" i="7"/>
  <c r="BG170" i="7" s="1"/>
  <c r="Q170" i="7"/>
  <c r="BF170" i="7" s="1"/>
  <c r="P170" i="7"/>
  <c r="O170" i="7"/>
  <c r="N170" i="7"/>
  <c r="BC170" i="7" s="1"/>
  <c r="M170" i="7"/>
  <c r="BB170" i="7" s="1"/>
  <c r="L170" i="7"/>
  <c r="BA170" i="7" s="1"/>
  <c r="K170" i="7"/>
  <c r="AZ170" i="7" s="1"/>
  <c r="J170" i="7"/>
  <c r="I170" i="7"/>
  <c r="AX170" i="7" s="1"/>
  <c r="AY170" i="7" s="1"/>
  <c r="H170" i="7"/>
  <c r="G170" i="7"/>
  <c r="F170" i="7"/>
  <c r="E170" i="7"/>
  <c r="D170" i="7"/>
  <c r="C170" i="7"/>
  <c r="AW170" i="7"/>
  <c r="AO169" i="7"/>
  <c r="Y169" i="7"/>
  <c r="BN169" i="7" s="1"/>
  <c r="X169" i="7"/>
  <c r="BM169" i="7" s="1"/>
  <c r="W169" i="7"/>
  <c r="BL169" i="7" s="1"/>
  <c r="V169" i="7"/>
  <c r="BQ169" i="7" s="1"/>
  <c r="U169" i="7"/>
  <c r="BP169" i="7" s="1"/>
  <c r="T169" i="7"/>
  <c r="BK169" i="7" s="1"/>
  <c r="S169" i="7"/>
  <c r="BJ169" i="7" s="1"/>
  <c r="R169" i="7"/>
  <c r="BG169" i="7" s="1"/>
  <c r="Q169" i="7"/>
  <c r="BF169" i="7" s="1"/>
  <c r="P169" i="7"/>
  <c r="O169" i="7"/>
  <c r="N169" i="7"/>
  <c r="BC169" i="7" s="1"/>
  <c r="M169" i="7"/>
  <c r="BB169" i="7" s="1"/>
  <c r="L169" i="7"/>
  <c r="BA169" i="7" s="1"/>
  <c r="K169" i="7"/>
  <c r="AZ169" i="7" s="1"/>
  <c r="J169" i="7"/>
  <c r="I169" i="7"/>
  <c r="AX169" i="7" s="1"/>
  <c r="AY169" i="7" s="1"/>
  <c r="H169" i="7"/>
  <c r="G169" i="7"/>
  <c r="F169" i="7"/>
  <c r="E169" i="7"/>
  <c r="D169" i="7"/>
  <c r="C169" i="7"/>
  <c r="AT169" i="7" s="1"/>
  <c r="BI169" i="7"/>
  <c r="AO168" i="7"/>
  <c r="Y168" i="7"/>
  <c r="BN168" i="7" s="1"/>
  <c r="X168" i="7"/>
  <c r="BM168" i="7" s="1"/>
  <c r="W168" i="7"/>
  <c r="BL168" i="7" s="1"/>
  <c r="V168" i="7"/>
  <c r="BQ168" i="7" s="1"/>
  <c r="U168" i="7"/>
  <c r="BP168" i="7" s="1"/>
  <c r="T168" i="7"/>
  <c r="BK168" i="7" s="1"/>
  <c r="S168" i="7"/>
  <c r="R168" i="7"/>
  <c r="BG168" i="7" s="1"/>
  <c r="Q168" i="7"/>
  <c r="BF168" i="7" s="1"/>
  <c r="P168" i="7"/>
  <c r="O168" i="7"/>
  <c r="N168" i="7"/>
  <c r="BC168" i="7" s="1"/>
  <c r="M168" i="7"/>
  <c r="BB168" i="7" s="1"/>
  <c r="L168" i="7"/>
  <c r="BA168" i="7" s="1"/>
  <c r="K168" i="7"/>
  <c r="AZ168" i="7" s="1"/>
  <c r="J168" i="7"/>
  <c r="I168" i="7"/>
  <c r="AX168" i="7" s="1"/>
  <c r="H168" i="7"/>
  <c r="G168" i="7"/>
  <c r="F168" i="7"/>
  <c r="E168" i="7"/>
  <c r="D168" i="7"/>
  <c r="C168" i="7"/>
  <c r="AT168" i="7" s="1"/>
  <c r="AW168" i="7"/>
  <c r="AO167" i="7"/>
  <c r="Y167" i="7"/>
  <c r="BN167" i="7" s="1"/>
  <c r="X167" i="7"/>
  <c r="BM167" i="7" s="1"/>
  <c r="W167" i="7"/>
  <c r="BL167" i="7" s="1"/>
  <c r="V167" i="7"/>
  <c r="BQ167" i="7" s="1"/>
  <c r="U167" i="7"/>
  <c r="BP167" i="7" s="1"/>
  <c r="T167" i="7"/>
  <c r="BK167" i="7" s="1"/>
  <c r="S167" i="7"/>
  <c r="BJ167" i="7" s="1"/>
  <c r="R167" i="7"/>
  <c r="BG167" i="7" s="1"/>
  <c r="Q167" i="7"/>
  <c r="BF167" i="7" s="1"/>
  <c r="P167" i="7"/>
  <c r="O167" i="7"/>
  <c r="N167" i="7"/>
  <c r="BC167" i="7" s="1"/>
  <c r="M167" i="7"/>
  <c r="BB167" i="7" s="1"/>
  <c r="L167" i="7"/>
  <c r="BA167" i="7" s="1"/>
  <c r="K167" i="7"/>
  <c r="AZ167" i="7" s="1"/>
  <c r="J167" i="7"/>
  <c r="I167" i="7"/>
  <c r="AX167" i="7" s="1"/>
  <c r="AY167" i="7" s="1"/>
  <c r="H167" i="7"/>
  <c r="G167" i="7"/>
  <c r="F167" i="7"/>
  <c r="E167" i="7"/>
  <c r="D167" i="7"/>
  <c r="C167" i="7"/>
  <c r="BW167" i="7" s="1"/>
  <c r="BI167" i="7"/>
  <c r="AO166" i="7"/>
  <c r="Y166" i="7"/>
  <c r="BN166" i="7" s="1"/>
  <c r="X166" i="7"/>
  <c r="BM166" i="7" s="1"/>
  <c r="W166" i="7"/>
  <c r="BL166" i="7" s="1"/>
  <c r="V166" i="7"/>
  <c r="BQ166" i="7" s="1"/>
  <c r="U166" i="7"/>
  <c r="BP166" i="7" s="1"/>
  <c r="T166" i="7"/>
  <c r="BK166" i="7" s="1"/>
  <c r="S166" i="7"/>
  <c r="BJ166" i="7" s="1"/>
  <c r="R166" i="7"/>
  <c r="BG166" i="7" s="1"/>
  <c r="Q166" i="7"/>
  <c r="BF166" i="7" s="1"/>
  <c r="P166" i="7"/>
  <c r="O166" i="7"/>
  <c r="N166" i="7"/>
  <c r="BC166" i="7" s="1"/>
  <c r="M166" i="7"/>
  <c r="BB166" i="7" s="1"/>
  <c r="L166" i="7"/>
  <c r="BA166" i="7" s="1"/>
  <c r="K166" i="7"/>
  <c r="AZ166" i="7" s="1"/>
  <c r="J166" i="7"/>
  <c r="I166" i="7"/>
  <c r="AX166" i="7" s="1"/>
  <c r="H166" i="7"/>
  <c r="G166" i="7"/>
  <c r="F166" i="7"/>
  <c r="E166" i="7"/>
  <c r="D166" i="7"/>
  <c r="C166" i="7"/>
  <c r="BW166" i="7" s="1"/>
  <c r="AW166" i="7"/>
  <c r="AO165" i="7"/>
  <c r="Y165" i="7"/>
  <c r="BN165" i="7" s="1"/>
  <c r="X165" i="7"/>
  <c r="BM165" i="7" s="1"/>
  <c r="W165" i="7"/>
  <c r="BL165" i="7" s="1"/>
  <c r="V165" i="7"/>
  <c r="BQ165" i="7" s="1"/>
  <c r="U165" i="7"/>
  <c r="BP165" i="7" s="1"/>
  <c r="T165" i="7"/>
  <c r="BK165" i="7" s="1"/>
  <c r="S165" i="7"/>
  <c r="BJ165" i="7" s="1"/>
  <c r="R165" i="7"/>
  <c r="BG165" i="7" s="1"/>
  <c r="Q165" i="7"/>
  <c r="BF165" i="7" s="1"/>
  <c r="P165" i="7"/>
  <c r="O165" i="7"/>
  <c r="N165" i="7"/>
  <c r="BC165" i="7" s="1"/>
  <c r="M165" i="7"/>
  <c r="BB165" i="7" s="1"/>
  <c r="L165" i="7"/>
  <c r="BA165" i="7" s="1"/>
  <c r="K165" i="7"/>
  <c r="AZ165" i="7" s="1"/>
  <c r="J165" i="7"/>
  <c r="I165" i="7"/>
  <c r="AX165" i="7" s="1"/>
  <c r="AY165" i="7" s="1"/>
  <c r="H165" i="7"/>
  <c r="G165" i="7"/>
  <c r="F165" i="7"/>
  <c r="E165" i="7"/>
  <c r="D165" i="7"/>
  <c r="C165" i="7"/>
  <c r="AU165" i="7" s="1"/>
  <c r="AW165" i="7"/>
  <c r="AO164" i="7"/>
  <c r="Y164" i="7"/>
  <c r="BN164" i="7" s="1"/>
  <c r="X164" i="7"/>
  <c r="BM164" i="7" s="1"/>
  <c r="W164" i="7"/>
  <c r="BL164" i="7" s="1"/>
  <c r="V164" i="7"/>
  <c r="BQ164" i="7" s="1"/>
  <c r="U164" i="7"/>
  <c r="BP164" i="7" s="1"/>
  <c r="T164" i="7"/>
  <c r="BK164" i="7" s="1"/>
  <c r="S164" i="7"/>
  <c r="BJ164" i="7" s="1"/>
  <c r="R164" i="7"/>
  <c r="BG164" i="7" s="1"/>
  <c r="Q164" i="7"/>
  <c r="BF164" i="7" s="1"/>
  <c r="P164" i="7"/>
  <c r="O164" i="7"/>
  <c r="N164" i="7"/>
  <c r="BC164" i="7" s="1"/>
  <c r="M164" i="7"/>
  <c r="BB164" i="7" s="1"/>
  <c r="L164" i="7"/>
  <c r="BA164" i="7" s="1"/>
  <c r="K164" i="7"/>
  <c r="AZ164" i="7" s="1"/>
  <c r="J164" i="7"/>
  <c r="I164" i="7"/>
  <c r="AX164" i="7" s="1"/>
  <c r="AY164" i="7" s="1"/>
  <c r="H164" i="7"/>
  <c r="G164" i="7"/>
  <c r="F164" i="7"/>
  <c r="E164" i="7"/>
  <c r="D164" i="7"/>
  <c r="C164" i="7"/>
  <c r="BW164" i="7" s="1"/>
  <c r="AO163" i="7"/>
  <c r="Y163" i="7"/>
  <c r="BN163" i="7" s="1"/>
  <c r="X163" i="7"/>
  <c r="BM163" i="7" s="1"/>
  <c r="W163" i="7"/>
  <c r="BL163" i="7" s="1"/>
  <c r="V163" i="7"/>
  <c r="BQ163" i="7" s="1"/>
  <c r="U163" i="7"/>
  <c r="BP163" i="7" s="1"/>
  <c r="T163" i="7"/>
  <c r="BK163" i="7" s="1"/>
  <c r="S163" i="7"/>
  <c r="BJ163" i="7" s="1"/>
  <c r="R163" i="7"/>
  <c r="BG163" i="7" s="1"/>
  <c r="Q163" i="7"/>
  <c r="BF163" i="7" s="1"/>
  <c r="P163" i="7"/>
  <c r="O163" i="7"/>
  <c r="N163" i="7"/>
  <c r="BC163" i="7" s="1"/>
  <c r="M163" i="7"/>
  <c r="BB163" i="7" s="1"/>
  <c r="L163" i="7"/>
  <c r="BA163" i="7" s="1"/>
  <c r="K163" i="7"/>
  <c r="AZ163" i="7" s="1"/>
  <c r="J163" i="7"/>
  <c r="I163" i="7"/>
  <c r="AX163" i="7" s="1"/>
  <c r="AY163" i="7" s="1"/>
  <c r="H163" i="7"/>
  <c r="G163" i="7"/>
  <c r="F163" i="7"/>
  <c r="E163" i="7"/>
  <c r="D163" i="7"/>
  <c r="C163" i="7"/>
  <c r="AT163" i="7" s="1"/>
  <c r="AO162" i="7"/>
  <c r="Y162" i="7"/>
  <c r="BN162" i="7" s="1"/>
  <c r="X162" i="7"/>
  <c r="BM162" i="7" s="1"/>
  <c r="W162" i="7"/>
  <c r="BL162" i="7" s="1"/>
  <c r="V162" i="7"/>
  <c r="BQ162" i="7" s="1"/>
  <c r="U162" i="7"/>
  <c r="BP162" i="7" s="1"/>
  <c r="T162" i="7"/>
  <c r="BK162" i="7" s="1"/>
  <c r="S162" i="7"/>
  <c r="R162" i="7"/>
  <c r="BG162" i="7" s="1"/>
  <c r="Q162" i="7"/>
  <c r="BF162" i="7" s="1"/>
  <c r="P162" i="7"/>
  <c r="O162" i="7"/>
  <c r="N162" i="7"/>
  <c r="BC162" i="7" s="1"/>
  <c r="BE162" i="7" s="1"/>
  <c r="M162" i="7"/>
  <c r="BB162" i="7" s="1"/>
  <c r="L162" i="7"/>
  <c r="BA162" i="7" s="1"/>
  <c r="K162" i="7"/>
  <c r="AZ162" i="7" s="1"/>
  <c r="J162" i="7"/>
  <c r="I162" i="7"/>
  <c r="AX162" i="7" s="1"/>
  <c r="AY162" i="7" s="1"/>
  <c r="H162" i="7"/>
  <c r="G162" i="7"/>
  <c r="F162" i="7"/>
  <c r="E162" i="7"/>
  <c r="D162" i="7"/>
  <c r="C162" i="7"/>
  <c r="AU162" i="7" s="1"/>
  <c r="AO161" i="7"/>
  <c r="Y161" i="7"/>
  <c r="BN161" i="7" s="1"/>
  <c r="X161" i="7"/>
  <c r="BM161" i="7" s="1"/>
  <c r="W161" i="7"/>
  <c r="BL161" i="7" s="1"/>
  <c r="V161" i="7"/>
  <c r="BQ161" i="7" s="1"/>
  <c r="U161" i="7"/>
  <c r="BP161" i="7" s="1"/>
  <c r="T161" i="7"/>
  <c r="BK161" i="7" s="1"/>
  <c r="S161" i="7"/>
  <c r="BJ161" i="7" s="1"/>
  <c r="R161" i="7"/>
  <c r="BG161" i="7" s="1"/>
  <c r="Q161" i="7"/>
  <c r="BF161" i="7" s="1"/>
  <c r="P161" i="7"/>
  <c r="O161" i="7"/>
  <c r="N161" i="7"/>
  <c r="BC161" i="7" s="1"/>
  <c r="BE161" i="7" s="1"/>
  <c r="M161" i="7"/>
  <c r="BB161" i="7" s="1"/>
  <c r="L161" i="7"/>
  <c r="BA161" i="7" s="1"/>
  <c r="K161" i="7"/>
  <c r="AZ161" i="7" s="1"/>
  <c r="J161" i="7"/>
  <c r="I161" i="7"/>
  <c r="AX161" i="7" s="1"/>
  <c r="AY161" i="7" s="1"/>
  <c r="H161" i="7"/>
  <c r="G161" i="7"/>
  <c r="F161" i="7"/>
  <c r="E161" i="7"/>
  <c r="D161" i="7"/>
  <c r="C161" i="7"/>
  <c r="AT161" i="7" s="1"/>
  <c r="BI161" i="7"/>
  <c r="AO160" i="7"/>
  <c r="Y160" i="7"/>
  <c r="BN160" i="7" s="1"/>
  <c r="X160" i="7"/>
  <c r="BM160" i="7" s="1"/>
  <c r="W160" i="7"/>
  <c r="BL160" i="7" s="1"/>
  <c r="V160" i="7"/>
  <c r="BQ160" i="7" s="1"/>
  <c r="U160" i="7"/>
  <c r="BP160" i="7" s="1"/>
  <c r="T160" i="7"/>
  <c r="BK160" i="7" s="1"/>
  <c r="S160" i="7"/>
  <c r="R160" i="7"/>
  <c r="BG160" i="7" s="1"/>
  <c r="Q160" i="7"/>
  <c r="BF160" i="7" s="1"/>
  <c r="P160" i="7"/>
  <c r="O160" i="7"/>
  <c r="N160" i="7"/>
  <c r="BC160" i="7" s="1"/>
  <c r="M160" i="7"/>
  <c r="BB160" i="7" s="1"/>
  <c r="L160" i="7"/>
  <c r="BA160" i="7" s="1"/>
  <c r="K160" i="7"/>
  <c r="AZ160" i="7" s="1"/>
  <c r="J160" i="7"/>
  <c r="I160" i="7"/>
  <c r="AX160" i="7" s="1"/>
  <c r="H160" i="7"/>
  <c r="G160" i="7"/>
  <c r="F160" i="7"/>
  <c r="E160" i="7"/>
  <c r="D160" i="7"/>
  <c r="C160" i="7"/>
  <c r="AO159" i="7"/>
  <c r="Y159" i="7"/>
  <c r="BN159" i="7" s="1"/>
  <c r="X159" i="7"/>
  <c r="BM159" i="7" s="1"/>
  <c r="W159" i="7"/>
  <c r="BL159" i="7" s="1"/>
  <c r="V159" i="7"/>
  <c r="BQ159" i="7" s="1"/>
  <c r="U159" i="7"/>
  <c r="BP159" i="7" s="1"/>
  <c r="T159" i="7"/>
  <c r="BK159" i="7" s="1"/>
  <c r="S159" i="7"/>
  <c r="R159" i="7"/>
  <c r="BG159" i="7" s="1"/>
  <c r="Q159" i="7"/>
  <c r="BF159" i="7" s="1"/>
  <c r="P159" i="7"/>
  <c r="O159" i="7"/>
  <c r="N159" i="7"/>
  <c r="BC159" i="7" s="1"/>
  <c r="M159" i="7"/>
  <c r="BB159" i="7" s="1"/>
  <c r="L159" i="7"/>
  <c r="BA159" i="7" s="1"/>
  <c r="K159" i="7"/>
  <c r="AZ159" i="7" s="1"/>
  <c r="J159" i="7"/>
  <c r="I159" i="7"/>
  <c r="AX159" i="7" s="1"/>
  <c r="H159" i="7"/>
  <c r="G159" i="7"/>
  <c r="F159" i="7"/>
  <c r="E159" i="7"/>
  <c r="D159" i="7"/>
  <c r="C159" i="7"/>
  <c r="AO158" i="7"/>
  <c r="Y158" i="7"/>
  <c r="BN158" i="7" s="1"/>
  <c r="X158" i="7"/>
  <c r="BM158" i="7" s="1"/>
  <c r="W158" i="7"/>
  <c r="BL158" i="7" s="1"/>
  <c r="V158" i="7"/>
  <c r="BQ158" i="7" s="1"/>
  <c r="U158" i="7"/>
  <c r="BP158" i="7" s="1"/>
  <c r="T158" i="7"/>
  <c r="BK158" i="7" s="1"/>
  <c r="S158" i="7"/>
  <c r="R158" i="7"/>
  <c r="BG158" i="7" s="1"/>
  <c r="Q158" i="7"/>
  <c r="BF158" i="7" s="1"/>
  <c r="P158" i="7"/>
  <c r="O158" i="7"/>
  <c r="N158" i="7"/>
  <c r="BC158" i="7" s="1"/>
  <c r="M158" i="7"/>
  <c r="BB158" i="7" s="1"/>
  <c r="L158" i="7"/>
  <c r="BA158" i="7" s="1"/>
  <c r="K158" i="7"/>
  <c r="AZ158" i="7" s="1"/>
  <c r="J158" i="7"/>
  <c r="I158" i="7"/>
  <c r="AX158" i="7" s="1"/>
  <c r="H158" i="7"/>
  <c r="G158" i="7"/>
  <c r="F158" i="7"/>
  <c r="E158" i="7"/>
  <c r="D158" i="7"/>
  <c r="C158" i="7"/>
  <c r="AU158" i="7" s="1"/>
  <c r="BI158" i="7"/>
  <c r="AO157" i="7"/>
  <c r="Y157" i="7"/>
  <c r="BN157" i="7" s="1"/>
  <c r="X157" i="7"/>
  <c r="BM157" i="7" s="1"/>
  <c r="W157" i="7"/>
  <c r="BL157" i="7" s="1"/>
  <c r="V157" i="7"/>
  <c r="BQ157" i="7" s="1"/>
  <c r="U157" i="7"/>
  <c r="BP157" i="7" s="1"/>
  <c r="T157" i="7"/>
  <c r="BK157" i="7" s="1"/>
  <c r="S157" i="7"/>
  <c r="BJ157" i="7" s="1"/>
  <c r="R157" i="7"/>
  <c r="BG157" i="7" s="1"/>
  <c r="Q157" i="7"/>
  <c r="BF157" i="7" s="1"/>
  <c r="P157" i="7"/>
  <c r="O157" i="7"/>
  <c r="N157" i="7"/>
  <c r="BC157" i="7" s="1"/>
  <c r="M157" i="7"/>
  <c r="BB157" i="7" s="1"/>
  <c r="L157" i="7"/>
  <c r="BA157" i="7" s="1"/>
  <c r="K157" i="7"/>
  <c r="AZ157" i="7" s="1"/>
  <c r="J157" i="7"/>
  <c r="I157" i="7"/>
  <c r="AX157" i="7" s="1"/>
  <c r="H157" i="7"/>
  <c r="G157" i="7"/>
  <c r="F157" i="7"/>
  <c r="E157" i="7"/>
  <c r="D157" i="7"/>
  <c r="C157" i="7"/>
  <c r="AW157" i="7"/>
  <c r="AO156" i="7"/>
  <c r="Y156" i="7"/>
  <c r="BN156" i="7" s="1"/>
  <c r="X156" i="7"/>
  <c r="BM156" i="7" s="1"/>
  <c r="W156" i="7"/>
  <c r="BL156" i="7" s="1"/>
  <c r="V156" i="7"/>
  <c r="BQ156" i="7" s="1"/>
  <c r="U156" i="7"/>
  <c r="BP156" i="7" s="1"/>
  <c r="T156" i="7"/>
  <c r="BK156" i="7" s="1"/>
  <c r="S156" i="7"/>
  <c r="BJ156" i="7" s="1"/>
  <c r="R156" i="7"/>
  <c r="BG156" i="7" s="1"/>
  <c r="Q156" i="7"/>
  <c r="BF156" i="7" s="1"/>
  <c r="P156" i="7"/>
  <c r="O156" i="7"/>
  <c r="N156" i="7"/>
  <c r="BC156" i="7" s="1"/>
  <c r="M156" i="7"/>
  <c r="BB156" i="7" s="1"/>
  <c r="L156" i="7"/>
  <c r="BA156" i="7" s="1"/>
  <c r="K156" i="7"/>
  <c r="AZ156" i="7" s="1"/>
  <c r="J156" i="7"/>
  <c r="I156" i="7"/>
  <c r="AX156" i="7" s="1"/>
  <c r="H156" i="7"/>
  <c r="G156" i="7"/>
  <c r="F156" i="7"/>
  <c r="E156" i="7"/>
  <c r="D156" i="7"/>
  <c r="C156" i="7"/>
  <c r="AT156" i="7" s="1"/>
  <c r="BI156" i="7"/>
  <c r="AO155" i="7"/>
  <c r="Y155" i="7"/>
  <c r="BN155" i="7" s="1"/>
  <c r="X155" i="7"/>
  <c r="BM155" i="7" s="1"/>
  <c r="W155" i="7"/>
  <c r="BL155" i="7" s="1"/>
  <c r="V155" i="7"/>
  <c r="BQ155" i="7" s="1"/>
  <c r="U155" i="7"/>
  <c r="BP155" i="7" s="1"/>
  <c r="T155" i="7"/>
  <c r="BK155" i="7" s="1"/>
  <c r="S155" i="7"/>
  <c r="R155" i="7"/>
  <c r="BG155" i="7" s="1"/>
  <c r="Q155" i="7"/>
  <c r="BF155" i="7" s="1"/>
  <c r="P155" i="7"/>
  <c r="O155" i="7"/>
  <c r="N155" i="7"/>
  <c r="BC155" i="7" s="1"/>
  <c r="M155" i="7"/>
  <c r="BB155" i="7" s="1"/>
  <c r="L155" i="7"/>
  <c r="BA155" i="7" s="1"/>
  <c r="K155" i="7"/>
  <c r="AZ155" i="7" s="1"/>
  <c r="J155" i="7"/>
  <c r="I155" i="7"/>
  <c r="AX155" i="7" s="1"/>
  <c r="H155" i="7"/>
  <c r="G155" i="7"/>
  <c r="F155" i="7"/>
  <c r="E155" i="7"/>
  <c r="D155" i="7"/>
  <c r="C155" i="7"/>
  <c r="AU155" i="7" s="1"/>
  <c r="AW155" i="7"/>
  <c r="AO154" i="7"/>
  <c r="Y154" i="7"/>
  <c r="BN154" i="7" s="1"/>
  <c r="X154" i="7"/>
  <c r="BM154" i="7" s="1"/>
  <c r="W154" i="7"/>
  <c r="BL154" i="7" s="1"/>
  <c r="V154" i="7"/>
  <c r="BQ154" i="7" s="1"/>
  <c r="U154" i="7"/>
  <c r="BP154" i="7" s="1"/>
  <c r="T154" i="7"/>
  <c r="BK154" i="7" s="1"/>
  <c r="S154" i="7"/>
  <c r="BJ154" i="7" s="1"/>
  <c r="R154" i="7"/>
  <c r="BG154" i="7" s="1"/>
  <c r="Q154" i="7"/>
  <c r="BF154" i="7" s="1"/>
  <c r="P154" i="7"/>
  <c r="O154" i="7"/>
  <c r="N154" i="7"/>
  <c r="BC154" i="7" s="1"/>
  <c r="M154" i="7"/>
  <c r="BB154" i="7" s="1"/>
  <c r="L154" i="7"/>
  <c r="BA154" i="7" s="1"/>
  <c r="K154" i="7"/>
  <c r="AZ154" i="7" s="1"/>
  <c r="J154" i="7"/>
  <c r="I154" i="7"/>
  <c r="AX154" i="7" s="1"/>
  <c r="H154" i="7"/>
  <c r="G154" i="7"/>
  <c r="F154" i="7"/>
  <c r="E154" i="7"/>
  <c r="D154" i="7"/>
  <c r="C154" i="7"/>
  <c r="AU154" i="7" s="1"/>
  <c r="BI154" i="7"/>
  <c r="AO153" i="7"/>
  <c r="Y153" i="7"/>
  <c r="BN153" i="7" s="1"/>
  <c r="X153" i="7"/>
  <c r="BM153" i="7" s="1"/>
  <c r="W153" i="7"/>
  <c r="BL153" i="7" s="1"/>
  <c r="V153" i="7"/>
  <c r="BQ153" i="7" s="1"/>
  <c r="U153" i="7"/>
  <c r="BP153" i="7" s="1"/>
  <c r="T153" i="7"/>
  <c r="BK153" i="7" s="1"/>
  <c r="S153" i="7"/>
  <c r="BJ153" i="7" s="1"/>
  <c r="R153" i="7"/>
  <c r="BG153" i="7" s="1"/>
  <c r="Q153" i="7"/>
  <c r="BF153" i="7" s="1"/>
  <c r="P153" i="7"/>
  <c r="O153" i="7"/>
  <c r="N153" i="7"/>
  <c r="BC153" i="7" s="1"/>
  <c r="BE153" i="7" s="1"/>
  <c r="M153" i="7"/>
  <c r="BB153" i="7" s="1"/>
  <c r="L153" i="7"/>
  <c r="BA153" i="7" s="1"/>
  <c r="K153" i="7"/>
  <c r="AZ153" i="7" s="1"/>
  <c r="J153" i="7"/>
  <c r="I153" i="7"/>
  <c r="AX153" i="7" s="1"/>
  <c r="H153" i="7"/>
  <c r="G153" i="7"/>
  <c r="F153" i="7"/>
  <c r="E153" i="7"/>
  <c r="D153" i="7"/>
  <c r="C153" i="7"/>
  <c r="AT153" i="7" s="1"/>
  <c r="BI153" i="7"/>
  <c r="AO152" i="7"/>
  <c r="Y152" i="7"/>
  <c r="BN152" i="7" s="1"/>
  <c r="X152" i="7"/>
  <c r="BM152" i="7" s="1"/>
  <c r="W152" i="7"/>
  <c r="BL152" i="7" s="1"/>
  <c r="V152" i="7"/>
  <c r="BQ152" i="7" s="1"/>
  <c r="U152" i="7"/>
  <c r="BP152" i="7" s="1"/>
  <c r="T152" i="7"/>
  <c r="BK152" i="7" s="1"/>
  <c r="S152" i="7"/>
  <c r="BJ152" i="7" s="1"/>
  <c r="R152" i="7"/>
  <c r="BG152" i="7" s="1"/>
  <c r="Q152" i="7"/>
  <c r="BF152" i="7" s="1"/>
  <c r="P152" i="7"/>
  <c r="O152" i="7"/>
  <c r="N152" i="7"/>
  <c r="BC152" i="7" s="1"/>
  <c r="M152" i="7"/>
  <c r="BB152" i="7" s="1"/>
  <c r="L152" i="7"/>
  <c r="BA152" i="7" s="1"/>
  <c r="K152" i="7"/>
  <c r="AZ152" i="7" s="1"/>
  <c r="J152" i="7"/>
  <c r="I152" i="7"/>
  <c r="AX152" i="7" s="1"/>
  <c r="AY152" i="7" s="1"/>
  <c r="H152" i="7"/>
  <c r="G152" i="7"/>
  <c r="F152" i="7"/>
  <c r="E152" i="7"/>
  <c r="D152" i="7"/>
  <c r="C152" i="7"/>
  <c r="BW152" i="7" s="1"/>
  <c r="AO151" i="7"/>
  <c r="Y151" i="7"/>
  <c r="BN151" i="7" s="1"/>
  <c r="X151" i="7"/>
  <c r="BM151" i="7" s="1"/>
  <c r="W151" i="7"/>
  <c r="BL151" i="7" s="1"/>
  <c r="V151" i="7"/>
  <c r="BQ151" i="7" s="1"/>
  <c r="U151" i="7"/>
  <c r="BP151" i="7" s="1"/>
  <c r="T151" i="7"/>
  <c r="BK151" i="7" s="1"/>
  <c r="S151" i="7"/>
  <c r="R151" i="7"/>
  <c r="BG151" i="7" s="1"/>
  <c r="Q151" i="7"/>
  <c r="BF151" i="7" s="1"/>
  <c r="P151" i="7"/>
  <c r="O151" i="7"/>
  <c r="N151" i="7"/>
  <c r="BC151" i="7" s="1"/>
  <c r="M151" i="7"/>
  <c r="BB151" i="7" s="1"/>
  <c r="L151" i="7"/>
  <c r="BA151" i="7" s="1"/>
  <c r="K151" i="7"/>
  <c r="AZ151" i="7" s="1"/>
  <c r="J151" i="7"/>
  <c r="I151" i="7"/>
  <c r="AX151" i="7" s="1"/>
  <c r="AY151" i="7" s="1"/>
  <c r="H151" i="7"/>
  <c r="G151" i="7"/>
  <c r="F151" i="7"/>
  <c r="E151" i="7"/>
  <c r="D151" i="7"/>
  <c r="C151" i="7"/>
  <c r="BW151" i="7" s="1"/>
  <c r="AO150" i="7"/>
  <c r="Y150" i="7"/>
  <c r="BN150" i="7" s="1"/>
  <c r="X150" i="7"/>
  <c r="BM150" i="7" s="1"/>
  <c r="W150" i="7"/>
  <c r="BL150" i="7" s="1"/>
  <c r="V150" i="7"/>
  <c r="BQ150" i="7" s="1"/>
  <c r="U150" i="7"/>
  <c r="BP150" i="7" s="1"/>
  <c r="T150" i="7"/>
  <c r="BK150" i="7" s="1"/>
  <c r="S150" i="7"/>
  <c r="R150" i="7"/>
  <c r="BG150" i="7" s="1"/>
  <c r="Q150" i="7"/>
  <c r="BF150" i="7" s="1"/>
  <c r="P150" i="7"/>
  <c r="O150" i="7"/>
  <c r="N150" i="7"/>
  <c r="BC150" i="7" s="1"/>
  <c r="M150" i="7"/>
  <c r="BB150" i="7" s="1"/>
  <c r="L150" i="7"/>
  <c r="BA150" i="7" s="1"/>
  <c r="K150" i="7"/>
  <c r="AZ150" i="7" s="1"/>
  <c r="J150" i="7"/>
  <c r="I150" i="7"/>
  <c r="AX150" i="7" s="1"/>
  <c r="H150" i="7"/>
  <c r="G150" i="7"/>
  <c r="F150" i="7"/>
  <c r="E150" i="7"/>
  <c r="D150" i="7"/>
  <c r="C150" i="7"/>
  <c r="BI150" i="7"/>
  <c r="AO149" i="7"/>
  <c r="Y149" i="7"/>
  <c r="BN149" i="7" s="1"/>
  <c r="X149" i="7"/>
  <c r="BM149" i="7" s="1"/>
  <c r="W149" i="7"/>
  <c r="BL149" i="7" s="1"/>
  <c r="V149" i="7"/>
  <c r="BQ149" i="7" s="1"/>
  <c r="U149" i="7"/>
  <c r="BP149" i="7" s="1"/>
  <c r="T149" i="7"/>
  <c r="BK149" i="7" s="1"/>
  <c r="S149" i="7"/>
  <c r="BJ149" i="7" s="1"/>
  <c r="R149" i="7"/>
  <c r="BG149" i="7" s="1"/>
  <c r="Q149" i="7"/>
  <c r="BF149" i="7" s="1"/>
  <c r="P149" i="7"/>
  <c r="O149" i="7"/>
  <c r="N149" i="7"/>
  <c r="BC149" i="7" s="1"/>
  <c r="M149" i="7"/>
  <c r="BB149" i="7" s="1"/>
  <c r="L149" i="7"/>
  <c r="BA149" i="7" s="1"/>
  <c r="K149" i="7"/>
  <c r="AZ149" i="7" s="1"/>
  <c r="J149" i="7"/>
  <c r="I149" i="7"/>
  <c r="AX149" i="7" s="1"/>
  <c r="H149" i="7"/>
  <c r="G149" i="7"/>
  <c r="F149" i="7"/>
  <c r="E149" i="7"/>
  <c r="D149" i="7"/>
  <c r="C149" i="7"/>
  <c r="AW149" i="7"/>
  <c r="AO148" i="7"/>
  <c r="Y148" i="7"/>
  <c r="BN148" i="7" s="1"/>
  <c r="X148" i="7"/>
  <c r="BM148" i="7" s="1"/>
  <c r="W148" i="7"/>
  <c r="BL148" i="7" s="1"/>
  <c r="V148" i="7"/>
  <c r="BQ148" i="7" s="1"/>
  <c r="U148" i="7"/>
  <c r="BP148" i="7" s="1"/>
  <c r="T148" i="7"/>
  <c r="BK148" i="7" s="1"/>
  <c r="S148" i="7"/>
  <c r="BJ148" i="7" s="1"/>
  <c r="R148" i="7"/>
  <c r="BG148" i="7" s="1"/>
  <c r="Q148" i="7"/>
  <c r="BF148" i="7" s="1"/>
  <c r="P148" i="7"/>
  <c r="O148" i="7"/>
  <c r="N148" i="7"/>
  <c r="BC148" i="7" s="1"/>
  <c r="M148" i="7"/>
  <c r="BB148" i="7" s="1"/>
  <c r="L148" i="7"/>
  <c r="BA148" i="7" s="1"/>
  <c r="K148" i="7"/>
  <c r="AZ148" i="7" s="1"/>
  <c r="J148" i="7"/>
  <c r="I148" i="7"/>
  <c r="AX148" i="7" s="1"/>
  <c r="H148" i="7"/>
  <c r="G148" i="7"/>
  <c r="F148" i="7"/>
  <c r="E148" i="7"/>
  <c r="D148" i="7"/>
  <c r="C148" i="7"/>
  <c r="AT148" i="7" s="1"/>
  <c r="BI148" i="7"/>
  <c r="AO147" i="7"/>
  <c r="Y147" i="7"/>
  <c r="BN147" i="7" s="1"/>
  <c r="X147" i="7"/>
  <c r="BM147" i="7" s="1"/>
  <c r="W147" i="7"/>
  <c r="BL147" i="7" s="1"/>
  <c r="V147" i="7"/>
  <c r="BQ147" i="7" s="1"/>
  <c r="U147" i="7"/>
  <c r="BP147" i="7" s="1"/>
  <c r="T147" i="7"/>
  <c r="BK147" i="7" s="1"/>
  <c r="S147" i="7"/>
  <c r="R147" i="7"/>
  <c r="BG147" i="7" s="1"/>
  <c r="Q147" i="7"/>
  <c r="BF147" i="7" s="1"/>
  <c r="P147" i="7"/>
  <c r="O147" i="7"/>
  <c r="N147" i="7"/>
  <c r="BC147" i="7" s="1"/>
  <c r="M147" i="7"/>
  <c r="BB147" i="7" s="1"/>
  <c r="L147" i="7"/>
  <c r="BA147" i="7" s="1"/>
  <c r="K147" i="7"/>
  <c r="AZ147" i="7" s="1"/>
  <c r="J147" i="7"/>
  <c r="I147" i="7"/>
  <c r="AX147" i="7" s="1"/>
  <c r="H147" i="7"/>
  <c r="G147" i="7"/>
  <c r="F147" i="7"/>
  <c r="E147" i="7"/>
  <c r="D147" i="7"/>
  <c r="C147" i="7"/>
  <c r="AU147" i="7" s="1"/>
  <c r="BI147" i="7"/>
  <c r="AO146" i="7"/>
  <c r="Y146" i="7"/>
  <c r="BN146" i="7" s="1"/>
  <c r="X146" i="7"/>
  <c r="BM146" i="7" s="1"/>
  <c r="W146" i="7"/>
  <c r="BL146" i="7" s="1"/>
  <c r="V146" i="7"/>
  <c r="BQ146" i="7" s="1"/>
  <c r="U146" i="7"/>
  <c r="BP146" i="7" s="1"/>
  <c r="T146" i="7"/>
  <c r="BK146" i="7" s="1"/>
  <c r="S146" i="7"/>
  <c r="R146" i="7"/>
  <c r="BG146" i="7" s="1"/>
  <c r="Q146" i="7"/>
  <c r="BF146" i="7" s="1"/>
  <c r="P146" i="7"/>
  <c r="O146" i="7"/>
  <c r="N146" i="7"/>
  <c r="BC146" i="7" s="1"/>
  <c r="M146" i="7"/>
  <c r="BB146" i="7" s="1"/>
  <c r="L146" i="7"/>
  <c r="BA146" i="7" s="1"/>
  <c r="K146" i="7"/>
  <c r="AZ146" i="7" s="1"/>
  <c r="J146" i="7"/>
  <c r="I146" i="7"/>
  <c r="AX146" i="7" s="1"/>
  <c r="H146" i="7"/>
  <c r="G146" i="7"/>
  <c r="F146" i="7"/>
  <c r="E146" i="7"/>
  <c r="D146" i="7"/>
  <c r="C146" i="7"/>
  <c r="AO145" i="7"/>
  <c r="Y145" i="7"/>
  <c r="BN145" i="7" s="1"/>
  <c r="X145" i="7"/>
  <c r="BM145" i="7" s="1"/>
  <c r="W145" i="7"/>
  <c r="BL145" i="7" s="1"/>
  <c r="V145" i="7"/>
  <c r="BQ145" i="7" s="1"/>
  <c r="U145" i="7"/>
  <c r="BP145" i="7" s="1"/>
  <c r="T145" i="7"/>
  <c r="BK145" i="7" s="1"/>
  <c r="S145" i="7"/>
  <c r="BJ145" i="7" s="1"/>
  <c r="R145" i="7"/>
  <c r="BG145" i="7" s="1"/>
  <c r="Q145" i="7"/>
  <c r="BF145" i="7" s="1"/>
  <c r="P145" i="7"/>
  <c r="O145" i="7"/>
  <c r="N145" i="7"/>
  <c r="BC145" i="7" s="1"/>
  <c r="BE145" i="7" s="1"/>
  <c r="M145" i="7"/>
  <c r="BB145" i="7" s="1"/>
  <c r="L145" i="7"/>
  <c r="BA145" i="7" s="1"/>
  <c r="K145" i="7"/>
  <c r="AZ145" i="7" s="1"/>
  <c r="J145" i="7"/>
  <c r="I145" i="7"/>
  <c r="AX145" i="7" s="1"/>
  <c r="H145" i="7"/>
  <c r="G145" i="7"/>
  <c r="F145" i="7"/>
  <c r="E145" i="7"/>
  <c r="D145" i="7"/>
  <c r="C145" i="7"/>
  <c r="AT145" i="7" s="1"/>
  <c r="BI145" i="7"/>
  <c r="AO144" i="7"/>
  <c r="Y144" i="7"/>
  <c r="BN144" i="7" s="1"/>
  <c r="X144" i="7"/>
  <c r="BM144" i="7" s="1"/>
  <c r="W144" i="7"/>
  <c r="BL144" i="7" s="1"/>
  <c r="V144" i="7"/>
  <c r="BQ144" i="7" s="1"/>
  <c r="U144" i="7"/>
  <c r="BP144" i="7" s="1"/>
  <c r="T144" i="7"/>
  <c r="BK144" i="7" s="1"/>
  <c r="S144" i="7"/>
  <c r="R144" i="7"/>
  <c r="BG144" i="7" s="1"/>
  <c r="Q144" i="7"/>
  <c r="BF144" i="7" s="1"/>
  <c r="P144" i="7"/>
  <c r="O144" i="7"/>
  <c r="N144" i="7"/>
  <c r="BC144" i="7" s="1"/>
  <c r="M144" i="7"/>
  <c r="BB144" i="7" s="1"/>
  <c r="L144" i="7"/>
  <c r="BA144" i="7" s="1"/>
  <c r="K144" i="7"/>
  <c r="AZ144" i="7" s="1"/>
  <c r="J144" i="7"/>
  <c r="I144" i="7"/>
  <c r="AX144" i="7" s="1"/>
  <c r="AY144" i="7" s="1"/>
  <c r="H144" i="7"/>
  <c r="G144" i="7"/>
  <c r="F144" i="7"/>
  <c r="E144" i="7"/>
  <c r="D144" i="7"/>
  <c r="C144" i="7"/>
  <c r="BW144" i="7" s="1"/>
  <c r="AO143" i="7"/>
  <c r="Y143" i="7"/>
  <c r="BN143" i="7" s="1"/>
  <c r="X143" i="7"/>
  <c r="BM143" i="7" s="1"/>
  <c r="W143" i="7"/>
  <c r="BL143" i="7" s="1"/>
  <c r="V143" i="7"/>
  <c r="BQ143" i="7" s="1"/>
  <c r="U143" i="7"/>
  <c r="BP143" i="7" s="1"/>
  <c r="T143" i="7"/>
  <c r="BK143" i="7" s="1"/>
  <c r="S143" i="7"/>
  <c r="BJ143" i="7" s="1"/>
  <c r="R143" i="7"/>
  <c r="BG143" i="7" s="1"/>
  <c r="Q143" i="7"/>
  <c r="BF143" i="7" s="1"/>
  <c r="P143" i="7"/>
  <c r="O143" i="7"/>
  <c r="N143" i="7"/>
  <c r="BC143" i="7" s="1"/>
  <c r="M143" i="7"/>
  <c r="BB143" i="7" s="1"/>
  <c r="L143" i="7"/>
  <c r="BA143" i="7" s="1"/>
  <c r="K143" i="7"/>
  <c r="AZ143" i="7" s="1"/>
  <c r="J143" i="7"/>
  <c r="I143" i="7"/>
  <c r="AX143" i="7" s="1"/>
  <c r="H143" i="7"/>
  <c r="G143" i="7"/>
  <c r="F143" i="7"/>
  <c r="E143" i="7"/>
  <c r="D143" i="7"/>
  <c r="C143" i="7"/>
  <c r="BW143" i="7" s="1"/>
  <c r="BI143" i="7"/>
  <c r="AO142" i="7"/>
  <c r="Y142" i="7"/>
  <c r="BN142" i="7" s="1"/>
  <c r="X142" i="7"/>
  <c r="BM142" i="7" s="1"/>
  <c r="W142" i="7"/>
  <c r="BL142" i="7" s="1"/>
  <c r="V142" i="7"/>
  <c r="BQ142" i="7" s="1"/>
  <c r="U142" i="7"/>
  <c r="BP142" i="7" s="1"/>
  <c r="T142" i="7"/>
  <c r="BK142" i="7" s="1"/>
  <c r="S142" i="7"/>
  <c r="R142" i="7"/>
  <c r="BG142" i="7" s="1"/>
  <c r="Q142" i="7"/>
  <c r="BF142" i="7" s="1"/>
  <c r="P142" i="7"/>
  <c r="O142" i="7"/>
  <c r="N142" i="7"/>
  <c r="BC142" i="7" s="1"/>
  <c r="M142" i="7"/>
  <c r="BB142" i="7" s="1"/>
  <c r="L142" i="7"/>
  <c r="BA142" i="7" s="1"/>
  <c r="K142" i="7"/>
  <c r="AZ142" i="7" s="1"/>
  <c r="J142" i="7"/>
  <c r="I142" i="7"/>
  <c r="AX142" i="7" s="1"/>
  <c r="H142" i="7"/>
  <c r="G142" i="7"/>
  <c r="F142" i="7"/>
  <c r="E142" i="7"/>
  <c r="D142" i="7"/>
  <c r="C142" i="7"/>
  <c r="AU142" i="7" s="1"/>
  <c r="AO141" i="7"/>
  <c r="Y141" i="7"/>
  <c r="BN141" i="7" s="1"/>
  <c r="X141" i="7"/>
  <c r="BM141" i="7" s="1"/>
  <c r="W141" i="7"/>
  <c r="BL141" i="7" s="1"/>
  <c r="V141" i="7"/>
  <c r="BQ141" i="7" s="1"/>
  <c r="U141" i="7"/>
  <c r="BP141" i="7" s="1"/>
  <c r="T141" i="7"/>
  <c r="BK141" i="7" s="1"/>
  <c r="S141" i="7"/>
  <c r="BJ141" i="7" s="1"/>
  <c r="R141" i="7"/>
  <c r="BG141" i="7" s="1"/>
  <c r="Q141" i="7"/>
  <c r="BF141" i="7" s="1"/>
  <c r="P141" i="7"/>
  <c r="O141" i="7"/>
  <c r="N141" i="7"/>
  <c r="BC141" i="7" s="1"/>
  <c r="M141" i="7"/>
  <c r="BB141" i="7" s="1"/>
  <c r="L141" i="7"/>
  <c r="BA141" i="7" s="1"/>
  <c r="K141" i="7"/>
  <c r="AZ141" i="7" s="1"/>
  <c r="J141" i="7"/>
  <c r="I141" i="7"/>
  <c r="AX141" i="7" s="1"/>
  <c r="H141" i="7"/>
  <c r="G141" i="7"/>
  <c r="F141" i="7"/>
  <c r="E141" i="7"/>
  <c r="D141" i="7"/>
  <c r="C141" i="7"/>
  <c r="AO140" i="7"/>
  <c r="Y140" i="7"/>
  <c r="BN140" i="7" s="1"/>
  <c r="X140" i="7"/>
  <c r="BM140" i="7" s="1"/>
  <c r="W140" i="7"/>
  <c r="BL140" i="7" s="1"/>
  <c r="V140" i="7"/>
  <c r="BQ140" i="7" s="1"/>
  <c r="U140" i="7"/>
  <c r="BP140" i="7" s="1"/>
  <c r="T140" i="7"/>
  <c r="BK140" i="7" s="1"/>
  <c r="S140" i="7"/>
  <c r="R140" i="7"/>
  <c r="BG140" i="7" s="1"/>
  <c r="Q140" i="7"/>
  <c r="BF140" i="7" s="1"/>
  <c r="P140" i="7"/>
  <c r="O140" i="7"/>
  <c r="N140" i="7"/>
  <c r="BC140" i="7" s="1"/>
  <c r="M140" i="7"/>
  <c r="BB140" i="7" s="1"/>
  <c r="L140" i="7"/>
  <c r="BA140" i="7" s="1"/>
  <c r="K140" i="7"/>
  <c r="AZ140" i="7" s="1"/>
  <c r="J140" i="7"/>
  <c r="I140" i="7"/>
  <c r="AX140" i="7" s="1"/>
  <c r="H140" i="7"/>
  <c r="G140" i="7"/>
  <c r="F140" i="7"/>
  <c r="E140" i="7"/>
  <c r="D140" i="7"/>
  <c r="C140" i="7"/>
  <c r="BI140" i="7"/>
  <c r="AO139" i="7"/>
  <c r="Y139" i="7"/>
  <c r="BN139" i="7" s="1"/>
  <c r="X139" i="7"/>
  <c r="BM139" i="7" s="1"/>
  <c r="W139" i="7"/>
  <c r="BL139" i="7" s="1"/>
  <c r="V139" i="7"/>
  <c r="BQ139" i="7" s="1"/>
  <c r="U139" i="7"/>
  <c r="BP139" i="7" s="1"/>
  <c r="T139" i="7"/>
  <c r="BK139" i="7" s="1"/>
  <c r="S139" i="7"/>
  <c r="R139" i="7"/>
  <c r="BG139" i="7" s="1"/>
  <c r="Q139" i="7"/>
  <c r="BF139" i="7" s="1"/>
  <c r="P139" i="7"/>
  <c r="O139" i="7"/>
  <c r="N139" i="7"/>
  <c r="BC139" i="7" s="1"/>
  <c r="M139" i="7"/>
  <c r="BB139" i="7" s="1"/>
  <c r="L139" i="7"/>
  <c r="BA139" i="7" s="1"/>
  <c r="K139" i="7"/>
  <c r="AZ139" i="7" s="1"/>
  <c r="J139" i="7"/>
  <c r="I139" i="7"/>
  <c r="AX139" i="7" s="1"/>
  <c r="H139" i="7"/>
  <c r="G139" i="7"/>
  <c r="F139" i="7"/>
  <c r="E139" i="7"/>
  <c r="D139" i="7"/>
  <c r="C139" i="7"/>
  <c r="AU139" i="7" s="1"/>
  <c r="BI139" i="7"/>
  <c r="AO138" i="7"/>
  <c r="Y138" i="7"/>
  <c r="BN138" i="7" s="1"/>
  <c r="X138" i="7"/>
  <c r="BM138" i="7" s="1"/>
  <c r="W138" i="7"/>
  <c r="BL138" i="7" s="1"/>
  <c r="V138" i="7"/>
  <c r="BQ138" i="7" s="1"/>
  <c r="U138" i="7"/>
  <c r="BP138" i="7" s="1"/>
  <c r="T138" i="7"/>
  <c r="BK138" i="7" s="1"/>
  <c r="S138" i="7"/>
  <c r="BJ138" i="7" s="1"/>
  <c r="R138" i="7"/>
  <c r="BG138" i="7" s="1"/>
  <c r="Q138" i="7"/>
  <c r="BF138" i="7" s="1"/>
  <c r="P138" i="7"/>
  <c r="O138" i="7"/>
  <c r="N138" i="7"/>
  <c r="BC138" i="7" s="1"/>
  <c r="M138" i="7"/>
  <c r="BB138" i="7" s="1"/>
  <c r="L138" i="7"/>
  <c r="BA138" i="7" s="1"/>
  <c r="K138" i="7"/>
  <c r="AZ138" i="7" s="1"/>
  <c r="J138" i="7"/>
  <c r="I138" i="7"/>
  <c r="AX138" i="7" s="1"/>
  <c r="H138" i="7"/>
  <c r="G138" i="7"/>
  <c r="F138" i="7"/>
  <c r="E138" i="7"/>
  <c r="D138" i="7"/>
  <c r="C138" i="7"/>
  <c r="AU138" i="7" s="1"/>
  <c r="AW138" i="7"/>
  <c r="AO137" i="7"/>
  <c r="Y137" i="7"/>
  <c r="BN137" i="7" s="1"/>
  <c r="X137" i="7"/>
  <c r="BM137" i="7" s="1"/>
  <c r="W137" i="7"/>
  <c r="BL137" i="7" s="1"/>
  <c r="V137" i="7"/>
  <c r="BQ137" i="7" s="1"/>
  <c r="U137" i="7"/>
  <c r="BP137" i="7" s="1"/>
  <c r="T137" i="7"/>
  <c r="BK137" i="7" s="1"/>
  <c r="S137" i="7"/>
  <c r="BJ137" i="7" s="1"/>
  <c r="R137" i="7"/>
  <c r="BG137" i="7" s="1"/>
  <c r="Q137" i="7"/>
  <c r="BF137" i="7" s="1"/>
  <c r="P137" i="7"/>
  <c r="O137" i="7"/>
  <c r="N137" i="7"/>
  <c r="BC137" i="7" s="1"/>
  <c r="M137" i="7"/>
  <c r="BB137" i="7" s="1"/>
  <c r="L137" i="7"/>
  <c r="BA137" i="7" s="1"/>
  <c r="K137" i="7"/>
  <c r="AZ137" i="7" s="1"/>
  <c r="J137" i="7"/>
  <c r="I137" i="7"/>
  <c r="AX137" i="7" s="1"/>
  <c r="H137" i="7"/>
  <c r="G137" i="7"/>
  <c r="F137" i="7"/>
  <c r="E137" i="7"/>
  <c r="D137" i="7"/>
  <c r="C137" i="7"/>
  <c r="BI137" i="7"/>
  <c r="AO136" i="7"/>
  <c r="Y136" i="7"/>
  <c r="BN136" i="7" s="1"/>
  <c r="X136" i="7"/>
  <c r="BM136" i="7" s="1"/>
  <c r="W136" i="7"/>
  <c r="BL136" i="7" s="1"/>
  <c r="V136" i="7"/>
  <c r="BQ136" i="7" s="1"/>
  <c r="U136" i="7"/>
  <c r="BP136" i="7" s="1"/>
  <c r="T136" i="7"/>
  <c r="BK136" i="7" s="1"/>
  <c r="S136" i="7"/>
  <c r="BJ136" i="7" s="1"/>
  <c r="R136" i="7"/>
  <c r="BG136" i="7" s="1"/>
  <c r="Q136" i="7"/>
  <c r="BF136" i="7" s="1"/>
  <c r="P136" i="7"/>
  <c r="O136" i="7"/>
  <c r="N136" i="7"/>
  <c r="BC136" i="7" s="1"/>
  <c r="M136" i="7"/>
  <c r="BB136" i="7" s="1"/>
  <c r="L136" i="7"/>
  <c r="BA136" i="7" s="1"/>
  <c r="K136" i="7"/>
  <c r="AZ136" i="7" s="1"/>
  <c r="J136" i="7"/>
  <c r="I136" i="7"/>
  <c r="AX136" i="7" s="1"/>
  <c r="H136" i="7"/>
  <c r="G136" i="7"/>
  <c r="F136" i="7"/>
  <c r="E136" i="7"/>
  <c r="D136" i="7"/>
  <c r="C136" i="7"/>
  <c r="BW136" i="7" s="1"/>
  <c r="AO135" i="7"/>
  <c r="Y135" i="7"/>
  <c r="BN135" i="7" s="1"/>
  <c r="X135" i="7"/>
  <c r="BM135" i="7" s="1"/>
  <c r="W135" i="7"/>
  <c r="BL135" i="7" s="1"/>
  <c r="V135" i="7"/>
  <c r="BQ135" i="7" s="1"/>
  <c r="U135" i="7"/>
  <c r="BP135" i="7" s="1"/>
  <c r="T135" i="7"/>
  <c r="BK135" i="7" s="1"/>
  <c r="S135" i="7"/>
  <c r="BJ135" i="7" s="1"/>
  <c r="R135" i="7"/>
  <c r="BG135" i="7" s="1"/>
  <c r="Q135" i="7"/>
  <c r="BF135" i="7" s="1"/>
  <c r="P135" i="7"/>
  <c r="O135" i="7"/>
  <c r="N135" i="7"/>
  <c r="BC135" i="7" s="1"/>
  <c r="M135" i="7"/>
  <c r="BB135" i="7" s="1"/>
  <c r="L135" i="7"/>
  <c r="BA135" i="7" s="1"/>
  <c r="K135" i="7"/>
  <c r="AZ135" i="7" s="1"/>
  <c r="J135" i="7"/>
  <c r="I135" i="7"/>
  <c r="AX135" i="7" s="1"/>
  <c r="H135" i="7"/>
  <c r="G135" i="7"/>
  <c r="F135" i="7"/>
  <c r="E135" i="7"/>
  <c r="D135" i="7"/>
  <c r="C135" i="7"/>
  <c r="AT135" i="7" s="1"/>
  <c r="BI135" i="7"/>
  <c r="AO134" i="7"/>
  <c r="Y134" i="7"/>
  <c r="BN134" i="7" s="1"/>
  <c r="X134" i="7"/>
  <c r="BM134" i="7" s="1"/>
  <c r="W134" i="7"/>
  <c r="BL134" i="7" s="1"/>
  <c r="V134" i="7"/>
  <c r="BQ134" i="7" s="1"/>
  <c r="U134" i="7"/>
  <c r="BP134" i="7" s="1"/>
  <c r="T134" i="7"/>
  <c r="BK134" i="7" s="1"/>
  <c r="S134" i="7"/>
  <c r="R134" i="7"/>
  <c r="BG134" i="7" s="1"/>
  <c r="Q134" i="7"/>
  <c r="BF134" i="7" s="1"/>
  <c r="P134" i="7"/>
  <c r="O134" i="7"/>
  <c r="N134" i="7"/>
  <c r="BC134" i="7" s="1"/>
  <c r="M134" i="7"/>
  <c r="BB134" i="7" s="1"/>
  <c r="L134" i="7"/>
  <c r="BA134" i="7" s="1"/>
  <c r="K134" i="7"/>
  <c r="AZ134" i="7" s="1"/>
  <c r="J134" i="7"/>
  <c r="I134" i="7"/>
  <c r="AX134" i="7" s="1"/>
  <c r="H134" i="7"/>
  <c r="G134" i="7"/>
  <c r="F134" i="7"/>
  <c r="E134" i="7"/>
  <c r="D134" i="7"/>
  <c r="C134" i="7"/>
  <c r="AU134" i="7" s="1"/>
  <c r="AW134" i="7"/>
  <c r="AO133" i="7"/>
  <c r="Y133" i="7"/>
  <c r="BN133" i="7" s="1"/>
  <c r="X133" i="7"/>
  <c r="BM133" i="7" s="1"/>
  <c r="W133" i="7"/>
  <c r="BL133" i="7" s="1"/>
  <c r="V133" i="7"/>
  <c r="BQ133" i="7" s="1"/>
  <c r="U133" i="7"/>
  <c r="BP133" i="7" s="1"/>
  <c r="T133" i="7"/>
  <c r="BK133" i="7" s="1"/>
  <c r="S133" i="7"/>
  <c r="BJ133" i="7" s="1"/>
  <c r="R133" i="7"/>
  <c r="BG133" i="7" s="1"/>
  <c r="Q133" i="7"/>
  <c r="BF133" i="7" s="1"/>
  <c r="P133" i="7"/>
  <c r="O133" i="7"/>
  <c r="N133" i="7"/>
  <c r="BC133" i="7" s="1"/>
  <c r="BE133" i="7" s="1"/>
  <c r="M133" i="7"/>
  <c r="BB133" i="7" s="1"/>
  <c r="L133" i="7"/>
  <c r="BA133" i="7" s="1"/>
  <c r="K133" i="7"/>
  <c r="AZ133" i="7" s="1"/>
  <c r="J133" i="7"/>
  <c r="I133" i="7"/>
  <c r="AX133" i="7" s="1"/>
  <c r="H133" i="7"/>
  <c r="G133" i="7"/>
  <c r="F133" i="7"/>
  <c r="E133" i="7"/>
  <c r="D133" i="7"/>
  <c r="C133" i="7"/>
  <c r="AO132" i="7"/>
  <c r="Y132" i="7"/>
  <c r="BN132" i="7" s="1"/>
  <c r="X132" i="7"/>
  <c r="BM132" i="7" s="1"/>
  <c r="W132" i="7"/>
  <c r="BL132" i="7" s="1"/>
  <c r="V132" i="7"/>
  <c r="BQ132" i="7" s="1"/>
  <c r="U132" i="7"/>
  <c r="BP132" i="7" s="1"/>
  <c r="T132" i="7"/>
  <c r="BK132" i="7" s="1"/>
  <c r="S132" i="7"/>
  <c r="BJ132" i="7" s="1"/>
  <c r="R132" i="7"/>
  <c r="BG132" i="7" s="1"/>
  <c r="Q132" i="7"/>
  <c r="BF132" i="7" s="1"/>
  <c r="P132" i="7"/>
  <c r="O132" i="7"/>
  <c r="N132" i="7"/>
  <c r="BC132" i="7" s="1"/>
  <c r="M132" i="7"/>
  <c r="BB132" i="7" s="1"/>
  <c r="L132" i="7"/>
  <c r="BA132" i="7" s="1"/>
  <c r="K132" i="7"/>
  <c r="AZ132" i="7" s="1"/>
  <c r="J132" i="7"/>
  <c r="I132" i="7"/>
  <c r="AX132" i="7" s="1"/>
  <c r="AY132" i="7" s="1"/>
  <c r="H132" i="7"/>
  <c r="G132" i="7"/>
  <c r="F132" i="7"/>
  <c r="E132" i="7"/>
  <c r="D132" i="7"/>
  <c r="C132" i="7"/>
  <c r="AT132" i="7" s="1"/>
  <c r="AO131" i="7"/>
  <c r="Y131" i="7"/>
  <c r="BN131" i="7" s="1"/>
  <c r="X131" i="7"/>
  <c r="BM131" i="7" s="1"/>
  <c r="W131" i="7"/>
  <c r="BL131" i="7" s="1"/>
  <c r="V131" i="7"/>
  <c r="BQ131" i="7" s="1"/>
  <c r="U131" i="7"/>
  <c r="BP131" i="7" s="1"/>
  <c r="T131" i="7"/>
  <c r="BK131" i="7" s="1"/>
  <c r="S131" i="7"/>
  <c r="R131" i="7"/>
  <c r="BG131" i="7" s="1"/>
  <c r="Q131" i="7"/>
  <c r="BF131" i="7" s="1"/>
  <c r="P131" i="7"/>
  <c r="O131" i="7"/>
  <c r="N131" i="7"/>
  <c r="BC131" i="7" s="1"/>
  <c r="M131" i="7"/>
  <c r="BB131" i="7" s="1"/>
  <c r="L131" i="7"/>
  <c r="BA131" i="7" s="1"/>
  <c r="K131" i="7"/>
  <c r="AZ131" i="7" s="1"/>
  <c r="J131" i="7"/>
  <c r="I131" i="7"/>
  <c r="AX131" i="7" s="1"/>
  <c r="H131" i="7"/>
  <c r="G131" i="7"/>
  <c r="F131" i="7"/>
  <c r="E131" i="7"/>
  <c r="D131" i="7"/>
  <c r="C131" i="7"/>
  <c r="AU131" i="7" s="1"/>
  <c r="AO130" i="7"/>
  <c r="Y130" i="7"/>
  <c r="BN130" i="7" s="1"/>
  <c r="X130" i="7"/>
  <c r="BM130" i="7" s="1"/>
  <c r="W130" i="7"/>
  <c r="BL130" i="7" s="1"/>
  <c r="V130" i="7"/>
  <c r="BQ130" i="7" s="1"/>
  <c r="U130" i="7"/>
  <c r="BP130" i="7" s="1"/>
  <c r="T130" i="7"/>
  <c r="BK130" i="7" s="1"/>
  <c r="S130" i="7"/>
  <c r="R130" i="7"/>
  <c r="BG130" i="7" s="1"/>
  <c r="Q130" i="7"/>
  <c r="BF130" i="7" s="1"/>
  <c r="P130" i="7"/>
  <c r="O130" i="7"/>
  <c r="N130" i="7"/>
  <c r="BC130" i="7" s="1"/>
  <c r="M130" i="7"/>
  <c r="BB130" i="7" s="1"/>
  <c r="L130" i="7"/>
  <c r="BA130" i="7" s="1"/>
  <c r="K130" i="7"/>
  <c r="AZ130" i="7" s="1"/>
  <c r="J130" i="7"/>
  <c r="I130" i="7"/>
  <c r="AX130" i="7" s="1"/>
  <c r="AY130" i="7" s="1"/>
  <c r="H130" i="7"/>
  <c r="G130" i="7"/>
  <c r="F130" i="7"/>
  <c r="E130" i="7"/>
  <c r="D130" i="7"/>
  <c r="C130" i="7"/>
  <c r="AW130" i="7"/>
  <c r="AO129" i="7"/>
  <c r="Y129" i="7"/>
  <c r="BN129" i="7" s="1"/>
  <c r="X129" i="7"/>
  <c r="BM129" i="7" s="1"/>
  <c r="W129" i="7"/>
  <c r="BL129" i="7" s="1"/>
  <c r="V129" i="7"/>
  <c r="BQ129" i="7" s="1"/>
  <c r="U129" i="7"/>
  <c r="BP129" i="7" s="1"/>
  <c r="T129" i="7"/>
  <c r="BK129" i="7" s="1"/>
  <c r="S129" i="7"/>
  <c r="BJ129" i="7" s="1"/>
  <c r="R129" i="7"/>
  <c r="BG129" i="7" s="1"/>
  <c r="Q129" i="7"/>
  <c r="BF129" i="7" s="1"/>
  <c r="P129" i="7"/>
  <c r="O129" i="7"/>
  <c r="N129" i="7"/>
  <c r="BC129" i="7" s="1"/>
  <c r="M129" i="7"/>
  <c r="BB129" i="7" s="1"/>
  <c r="L129" i="7"/>
  <c r="BA129" i="7" s="1"/>
  <c r="K129" i="7"/>
  <c r="AZ129" i="7" s="1"/>
  <c r="J129" i="7"/>
  <c r="I129" i="7"/>
  <c r="AX129" i="7" s="1"/>
  <c r="H129" i="7"/>
  <c r="G129" i="7"/>
  <c r="F129" i="7"/>
  <c r="E129" i="7"/>
  <c r="D129" i="7"/>
  <c r="C129" i="7"/>
  <c r="BW129" i="7" s="1"/>
  <c r="BI129" i="7"/>
  <c r="AO128" i="7"/>
  <c r="Y128" i="7"/>
  <c r="BN128" i="7" s="1"/>
  <c r="X128" i="7"/>
  <c r="BM128" i="7" s="1"/>
  <c r="W128" i="7"/>
  <c r="BL128" i="7" s="1"/>
  <c r="V128" i="7"/>
  <c r="BQ128" i="7" s="1"/>
  <c r="U128" i="7"/>
  <c r="BP128" i="7" s="1"/>
  <c r="T128" i="7"/>
  <c r="BK128" i="7" s="1"/>
  <c r="S128" i="7"/>
  <c r="BJ128" i="7" s="1"/>
  <c r="R128" i="7"/>
  <c r="BG128" i="7" s="1"/>
  <c r="Q128" i="7"/>
  <c r="BF128" i="7" s="1"/>
  <c r="P128" i="7"/>
  <c r="O128" i="7"/>
  <c r="N128" i="7"/>
  <c r="BC128" i="7" s="1"/>
  <c r="M128" i="7"/>
  <c r="BB128" i="7" s="1"/>
  <c r="L128" i="7"/>
  <c r="BA128" i="7" s="1"/>
  <c r="K128" i="7"/>
  <c r="AZ128" i="7" s="1"/>
  <c r="J128" i="7"/>
  <c r="I128" i="7"/>
  <c r="AX128" i="7" s="1"/>
  <c r="H128" i="7"/>
  <c r="G128" i="7"/>
  <c r="F128" i="7"/>
  <c r="E128" i="7"/>
  <c r="D128" i="7"/>
  <c r="C128" i="7"/>
  <c r="AW128" i="7"/>
  <c r="AO127" i="7"/>
  <c r="Y127" i="7"/>
  <c r="BN127" i="7" s="1"/>
  <c r="X127" i="7"/>
  <c r="BM127" i="7" s="1"/>
  <c r="W127" i="7"/>
  <c r="BL127" i="7" s="1"/>
  <c r="V127" i="7"/>
  <c r="BQ127" i="7" s="1"/>
  <c r="U127" i="7"/>
  <c r="BP127" i="7" s="1"/>
  <c r="T127" i="7"/>
  <c r="BK127" i="7" s="1"/>
  <c r="S127" i="7"/>
  <c r="BJ127" i="7" s="1"/>
  <c r="R127" i="7"/>
  <c r="BG127" i="7" s="1"/>
  <c r="Q127" i="7"/>
  <c r="BF127" i="7" s="1"/>
  <c r="P127" i="7"/>
  <c r="O127" i="7"/>
  <c r="N127" i="7"/>
  <c r="BC127" i="7" s="1"/>
  <c r="M127" i="7"/>
  <c r="BB127" i="7" s="1"/>
  <c r="L127" i="7"/>
  <c r="BA127" i="7" s="1"/>
  <c r="K127" i="7"/>
  <c r="AZ127" i="7" s="1"/>
  <c r="J127" i="7"/>
  <c r="I127" i="7"/>
  <c r="AX127" i="7" s="1"/>
  <c r="H127" i="7"/>
  <c r="G127" i="7"/>
  <c r="F127" i="7"/>
  <c r="E127" i="7"/>
  <c r="D127" i="7"/>
  <c r="C127" i="7"/>
  <c r="BW127" i="7" s="1"/>
  <c r="BI127" i="7"/>
  <c r="AO126" i="7"/>
  <c r="Y126" i="7"/>
  <c r="BN126" i="7" s="1"/>
  <c r="X126" i="7"/>
  <c r="BM126" i="7" s="1"/>
  <c r="W126" i="7"/>
  <c r="BL126" i="7" s="1"/>
  <c r="V126" i="7"/>
  <c r="BQ126" i="7" s="1"/>
  <c r="U126" i="7"/>
  <c r="BP126" i="7" s="1"/>
  <c r="T126" i="7"/>
  <c r="BK126" i="7" s="1"/>
  <c r="S126" i="7"/>
  <c r="BJ126" i="7" s="1"/>
  <c r="R126" i="7"/>
  <c r="BG126" i="7" s="1"/>
  <c r="Q126" i="7"/>
  <c r="BF126" i="7" s="1"/>
  <c r="P126" i="7"/>
  <c r="O126" i="7"/>
  <c r="N126" i="7"/>
  <c r="BC126" i="7" s="1"/>
  <c r="M126" i="7"/>
  <c r="BB126" i="7" s="1"/>
  <c r="L126" i="7"/>
  <c r="BA126" i="7" s="1"/>
  <c r="K126" i="7"/>
  <c r="AZ126" i="7" s="1"/>
  <c r="J126" i="7"/>
  <c r="I126" i="7"/>
  <c r="AX126" i="7" s="1"/>
  <c r="H126" i="7"/>
  <c r="G126" i="7"/>
  <c r="F126" i="7"/>
  <c r="E126" i="7"/>
  <c r="D126" i="7"/>
  <c r="C126" i="7"/>
  <c r="AW126" i="7"/>
  <c r="AO125" i="7"/>
  <c r="Y125" i="7"/>
  <c r="BN125" i="7" s="1"/>
  <c r="X125" i="7"/>
  <c r="BM125" i="7" s="1"/>
  <c r="W125" i="7"/>
  <c r="BL125" i="7" s="1"/>
  <c r="V125" i="7"/>
  <c r="BQ125" i="7" s="1"/>
  <c r="U125" i="7"/>
  <c r="BP125" i="7" s="1"/>
  <c r="T125" i="7"/>
  <c r="BK125" i="7" s="1"/>
  <c r="S125" i="7"/>
  <c r="BJ125" i="7" s="1"/>
  <c r="R125" i="7"/>
  <c r="BG125" i="7" s="1"/>
  <c r="Q125" i="7"/>
  <c r="BF125" i="7" s="1"/>
  <c r="P125" i="7"/>
  <c r="O125" i="7"/>
  <c r="N125" i="7"/>
  <c r="BC125" i="7" s="1"/>
  <c r="M125" i="7"/>
  <c r="BB125" i="7" s="1"/>
  <c r="L125" i="7"/>
  <c r="BA125" i="7" s="1"/>
  <c r="K125" i="7"/>
  <c r="AZ125" i="7" s="1"/>
  <c r="J125" i="7"/>
  <c r="I125" i="7"/>
  <c r="AX125" i="7" s="1"/>
  <c r="AY125" i="7" s="1"/>
  <c r="H125" i="7"/>
  <c r="G125" i="7"/>
  <c r="F125" i="7"/>
  <c r="E125" i="7"/>
  <c r="D125" i="7"/>
  <c r="C125" i="7"/>
  <c r="BW125" i="7" s="1"/>
  <c r="AO124" i="7"/>
  <c r="Y124" i="7"/>
  <c r="BN124" i="7" s="1"/>
  <c r="X124" i="7"/>
  <c r="BM124" i="7" s="1"/>
  <c r="W124" i="7"/>
  <c r="BL124" i="7" s="1"/>
  <c r="V124" i="7"/>
  <c r="BQ124" i="7" s="1"/>
  <c r="U124" i="7"/>
  <c r="BP124" i="7" s="1"/>
  <c r="T124" i="7"/>
  <c r="BK124" i="7" s="1"/>
  <c r="S124" i="7"/>
  <c r="BJ124" i="7" s="1"/>
  <c r="R124" i="7"/>
  <c r="BG124" i="7" s="1"/>
  <c r="Q124" i="7"/>
  <c r="BF124" i="7" s="1"/>
  <c r="P124" i="7"/>
  <c r="O124" i="7"/>
  <c r="N124" i="7"/>
  <c r="BC124" i="7" s="1"/>
  <c r="BE124" i="7" s="1"/>
  <c r="M124" i="7"/>
  <c r="BB124" i="7" s="1"/>
  <c r="L124" i="7"/>
  <c r="BA124" i="7" s="1"/>
  <c r="K124" i="7"/>
  <c r="AZ124" i="7" s="1"/>
  <c r="J124" i="7"/>
  <c r="I124" i="7"/>
  <c r="AX124" i="7" s="1"/>
  <c r="H124" i="7"/>
  <c r="G124" i="7"/>
  <c r="F124" i="7"/>
  <c r="E124" i="7"/>
  <c r="D124" i="7"/>
  <c r="C124" i="7"/>
  <c r="AT124" i="7" s="1"/>
  <c r="AO123" i="7"/>
  <c r="Y123" i="7"/>
  <c r="BN123" i="7" s="1"/>
  <c r="X123" i="7"/>
  <c r="BM123" i="7" s="1"/>
  <c r="W123" i="7"/>
  <c r="BL123" i="7" s="1"/>
  <c r="V123" i="7"/>
  <c r="BQ123" i="7" s="1"/>
  <c r="U123" i="7"/>
  <c r="BP123" i="7" s="1"/>
  <c r="T123" i="7"/>
  <c r="BK123" i="7" s="1"/>
  <c r="S123" i="7"/>
  <c r="R123" i="7"/>
  <c r="BG123" i="7" s="1"/>
  <c r="Q123" i="7"/>
  <c r="BF123" i="7" s="1"/>
  <c r="P123" i="7"/>
  <c r="O123" i="7"/>
  <c r="N123" i="7"/>
  <c r="BC123" i="7" s="1"/>
  <c r="BE123" i="7" s="1"/>
  <c r="M123" i="7"/>
  <c r="BB123" i="7" s="1"/>
  <c r="L123" i="7"/>
  <c r="BA123" i="7" s="1"/>
  <c r="K123" i="7"/>
  <c r="AZ123" i="7" s="1"/>
  <c r="J123" i="7"/>
  <c r="I123" i="7"/>
  <c r="AX123" i="7" s="1"/>
  <c r="H123" i="7"/>
  <c r="G123" i="7"/>
  <c r="F123" i="7"/>
  <c r="E123" i="7"/>
  <c r="D123" i="7"/>
  <c r="C123" i="7"/>
  <c r="AT123" i="7" s="1"/>
  <c r="AO122" i="7"/>
  <c r="Y122" i="7"/>
  <c r="BN122" i="7" s="1"/>
  <c r="X122" i="7"/>
  <c r="BM122" i="7" s="1"/>
  <c r="W122" i="7"/>
  <c r="BL122" i="7" s="1"/>
  <c r="V122" i="7"/>
  <c r="BQ122" i="7" s="1"/>
  <c r="U122" i="7"/>
  <c r="BP122" i="7" s="1"/>
  <c r="T122" i="7"/>
  <c r="BK122" i="7" s="1"/>
  <c r="S122" i="7"/>
  <c r="BJ122" i="7" s="1"/>
  <c r="R122" i="7"/>
  <c r="BG122" i="7" s="1"/>
  <c r="Q122" i="7"/>
  <c r="BF122" i="7" s="1"/>
  <c r="P122" i="7"/>
  <c r="O122" i="7"/>
  <c r="N122" i="7"/>
  <c r="BC122" i="7" s="1"/>
  <c r="BE122" i="7" s="1"/>
  <c r="M122" i="7"/>
  <c r="BB122" i="7" s="1"/>
  <c r="L122" i="7"/>
  <c r="BA122" i="7" s="1"/>
  <c r="K122" i="7"/>
  <c r="AZ122" i="7" s="1"/>
  <c r="J122" i="7"/>
  <c r="I122" i="7"/>
  <c r="AX122" i="7" s="1"/>
  <c r="AY122" i="7" s="1"/>
  <c r="H122" i="7"/>
  <c r="G122" i="7"/>
  <c r="F122" i="7"/>
  <c r="E122" i="7"/>
  <c r="D122" i="7"/>
  <c r="C122" i="7"/>
  <c r="BW122" i="7" s="1"/>
  <c r="BI122" i="7"/>
  <c r="AO121" i="7"/>
  <c r="Y121" i="7"/>
  <c r="BN121" i="7" s="1"/>
  <c r="X121" i="7"/>
  <c r="BM121" i="7" s="1"/>
  <c r="W121" i="7"/>
  <c r="BL121" i="7" s="1"/>
  <c r="V121" i="7"/>
  <c r="BQ121" i="7" s="1"/>
  <c r="U121" i="7"/>
  <c r="BP121" i="7" s="1"/>
  <c r="T121" i="7"/>
  <c r="BK121" i="7" s="1"/>
  <c r="S121" i="7"/>
  <c r="R121" i="7"/>
  <c r="BG121" i="7" s="1"/>
  <c r="Q121" i="7"/>
  <c r="BF121" i="7" s="1"/>
  <c r="P121" i="7"/>
  <c r="O121" i="7"/>
  <c r="N121" i="7"/>
  <c r="BC121" i="7" s="1"/>
  <c r="M121" i="7"/>
  <c r="BB121" i="7" s="1"/>
  <c r="L121" i="7"/>
  <c r="BA121" i="7" s="1"/>
  <c r="K121" i="7"/>
  <c r="AZ121" i="7" s="1"/>
  <c r="J121" i="7"/>
  <c r="I121" i="7"/>
  <c r="AX121" i="7" s="1"/>
  <c r="H121" i="7"/>
  <c r="G121" i="7"/>
  <c r="F121" i="7"/>
  <c r="E121" i="7"/>
  <c r="D121" i="7"/>
  <c r="C121" i="7"/>
  <c r="BI121" i="7"/>
  <c r="AO120" i="7"/>
  <c r="Y120" i="7"/>
  <c r="BN120" i="7" s="1"/>
  <c r="X120" i="7"/>
  <c r="BM120" i="7" s="1"/>
  <c r="W120" i="7"/>
  <c r="BL120" i="7" s="1"/>
  <c r="V120" i="7"/>
  <c r="BQ120" i="7" s="1"/>
  <c r="U120" i="7"/>
  <c r="BP120" i="7" s="1"/>
  <c r="T120" i="7"/>
  <c r="BK120" i="7" s="1"/>
  <c r="S120" i="7"/>
  <c r="BJ120" i="7" s="1"/>
  <c r="R120" i="7"/>
  <c r="BG120" i="7" s="1"/>
  <c r="Q120" i="7"/>
  <c r="BF120" i="7" s="1"/>
  <c r="P120" i="7"/>
  <c r="O120" i="7"/>
  <c r="N120" i="7"/>
  <c r="BC120" i="7" s="1"/>
  <c r="M120" i="7"/>
  <c r="BB120" i="7" s="1"/>
  <c r="L120" i="7"/>
  <c r="BA120" i="7" s="1"/>
  <c r="K120" i="7"/>
  <c r="AZ120" i="7" s="1"/>
  <c r="J120" i="7"/>
  <c r="I120" i="7"/>
  <c r="AX120" i="7" s="1"/>
  <c r="H120" i="7"/>
  <c r="G120" i="7"/>
  <c r="F120" i="7"/>
  <c r="E120" i="7"/>
  <c r="D120" i="7"/>
  <c r="C120" i="7"/>
  <c r="AW120" i="7"/>
  <c r="AO119" i="7"/>
  <c r="Y119" i="7"/>
  <c r="BN119" i="7" s="1"/>
  <c r="X119" i="7"/>
  <c r="BM119" i="7" s="1"/>
  <c r="W119" i="7"/>
  <c r="BL119" i="7" s="1"/>
  <c r="V119" i="7"/>
  <c r="BQ119" i="7" s="1"/>
  <c r="U119" i="7"/>
  <c r="BP119" i="7" s="1"/>
  <c r="T119" i="7"/>
  <c r="BK119" i="7" s="1"/>
  <c r="S119" i="7"/>
  <c r="BJ119" i="7" s="1"/>
  <c r="R119" i="7"/>
  <c r="BG119" i="7" s="1"/>
  <c r="Q119" i="7"/>
  <c r="BF119" i="7" s="1"/>
  <c r="P119" i="7"/>
  <c r="O119" i="7"/>
  <c r="N119" i="7"/>
  <c r="BC119" i="7" s="1"/>
  <c r="M119" i="7"/>
  <c r="BB119" i="7" s="1"/>
  <c r="L119" i="7"/>
  <c r="BA119" i="7" s="1"/>
  <c r="K119" i="7"/>
  <c r="AZ119" i="7" s="1"/>
  <c r="J119" i="7"/>
  <c r="I119" i="7"/>
  <c r="AX119" i="7" s="1"/>
  <c r="H119" i="7"/>
  <c r="G119" i="7"/>
  <c r="F119" i="7"/>
  <c r="E119" i="7"/>
  <c r="D119" i="7"/>
  <c r="C119" i="7"/>
  <c r="AU119" i="7" s="1"/>
  <c r="BI119" i="7"/>
  <c r="AO118" i="7"/>
  <c r="Y118" i="7"/>
  <c r="BN118" i="7" s="1"/>
  <c r="X118" i="7"/>
  <c r="BM118" i="7" s="1"/>
  <c r="W118" i="7"/>
  <c r="BL118" i="7" s="1"/>
  <c r="V118" i="7"/>
  <c r="BQ118" i="7" s="1"/>
  <c r="U118" i="7"/>
  <c r="BP118" i="7" s="1"/>
  <c r="T118" i="7"/>
  <c r="BK118" i="7" s="1"/>
  <c r="S118" i="7"/>
  <c r="R118" i="7"/>
  <c r="BG118" i="7" s="1"/>
  <c r="Q118" i="7"/>
  <c r="BF118" i="7" s="1"/>
  <c r="P118" i="7"/>
  <c r="O118" i="7"/>
  <c r="N118" i="7"/>
  <c r="BC118" i="7" s="1"/>
  <c r="M118" i="7"/>
  <c r="BB118" i="7" s="1"/>
  <c r="L118" i="7"/>
  <c r="BA118" i="7" s="1"/>
  <c r="K118" i="7"/>
  <c r="AZ118" i="7" s="1"/>
  <c r="J118" i="7"/>
  <c r="I118" i="7"/>
  <c r="AX118" i="7" s="1"/>
  <c r="H118" i="7"/>
  <c r="G118" i="7"/>
  <c r="F118" i="7"/>
  <c r="E118" i="7"/>
  <c r="D118" i="7"/>
  <c r="C118" i="7"/>
  <c r="BW118" i="7" s="1"/>
  <c r="BI118" i="7"/>
  <c r="AO117" i="7"/>
  <c r="Y117" i="7"/>
  <c r="BN117" i="7" s="1"/>
  <c r="X117" i="7"/>
  <c r="BM117" i="7" s="1"/>
  <c r="W117" i="7"/>
  <c r="BL117" i="7" s="1"/>
  <c r="V117" i="7"/>
  <c r="BQ117" i="7" s="1"/>
  <c r="U117" i="7"/>
  <c r="BP117" i="7" s="1"/>
  <c r="T117" i="7"/>
  <c r="BK117" i="7" s="1"/>
  <c r="S117" i="7"/>
  <c r="R117" i="7"/>
  <c r="BG117" i="7" s="1"/>
  <c r="Q117" i="7"/>
  <c r="BF117" i="7" s="1"/>
  <c r="P117" i="7"/>
  <c r="O117" i="7"/>
  <c r="N117" i="7"/>
  <c r="BC117" i="7" s="1"/>
  <c r="M117" i="7"/>
  <c r="BB117" i="7" s="1"/>
  <c r="L117" i="7"/>
  <c r="BA117" i="7" s="1"/>
  <c r="K117" i="7"/>
  <c r="AZ117" i="7" s="1"/>
  <c r="J117" i="7"/>
  <c r="I117" i="7"/>
  <c r="AX117" i="7" s="1"/>
  <c r="H117" i="7"/>
  <c r="G117" i="7"/>
  <c r="F117" i="7"/>
  <c r="E117" i="7"/>
  <c r="D117" i="7"/>
  <c r="C117" i="7"/>
  <c r="AU117" i="7" s="1"/>
  <c r="AW117" i="7"/>
  <c r="AO116" i="7"/>
  <c r="Y116" i="7"/>
  <c r="BN116" i="7" s="1"/>
  <c r="X116" i="7"/>
  <c r="BM116" i="7" s="1"/>
  <c r="W116" i="7"/>
  <c r="BL116" i="7" s="1"/>
  <c r="V116" i="7"/>
  <c r="BQ116" i="7" s="1"/>
  <c r="U116" i="7"/>
  <c r="BP116" i="7" s="1"/>
  <c r="T116" i="7"/>
  <c r="BK116" i="7" s="1"/>
  <c r="S116" i="7"/>
  <c r="R116" i="7"/>
  <c r="BG116" i="7" s="1"/>
  <c r="Q116" i="7"/>
  <c r="BF116" i="7" s="1"/>
  <c r="P116" i="7"/>
  <c r="O116" i="7"/>
  <c r="N116" i="7"/>
  <c r="BC116" i="7" s="1"/>
  <c r="BE116" i="7" s="1"/>
  <c r="M116" i="7"/>
  <c r="BB116" i="7" s="1"/>
  <c r="L116" i="7"/>
  <c r="BA116" i="7" s="1"/>
  <c r="K116" i="7"/>
  <c r="AZ116" i="7" s="1"/>
  <c r="J116" i="7"/>
  <c r="I116" i="7"/>
  <c r="AX116" i="7" s="1"/>
  <c r="H116" i="7"/>
  <c r="G116" i="7"/>
  <c r="F116" i="7"/>
  <c r="E116" i="7"/>
  <c r="D116" i="7"/>
  <c r="C116" i="7"/>
  <c r="AU116" i="7" s="1"/>
  <c r="BI116" i="7"/>
  <c r="AO115" i="7"/>
  <c r="Y115" i="7"/>
  <c r="BN115" i="7" s="1"/>
  <c r="X115" i="7"/>
  <c r="BM115" i="7" s="1"/>
  <c r="W115" i="7"/>
  <c r="BL115" i="7" s="1"/>
  <c r="V115" i="7"/>
  <c r="BQ115" i="7" s="1"/>
  <c r="U115" i="7"/>
  <c r="BP115" i="7" s="1"/>
  <c r="T115" i="7"/>
  <c r="BK115" i="7" s="1"/>
  <c r="S115" i="7"/>
  <c r="BJ115" i="7" s="1"/>
  <c r="R115" i="7"/>
  <c r="BG115" i="7" s="1"/>
  <c r="Q115" i="7"/>
  <c r="BF115" i="7" s="1"/>
  <c r="P115" i="7"/>
  <c r="O115" i="7"/>
  <c r="N115" i="7"/>
  <c r="BC115" i="7" s="1"/>
  <c r="M115" i="7"/>
  <c r="BB115" i="7" s="1"/>
  <c r="L115" i="7"/>
  <c r="BA115" i="7" s="1"/>
  <c r="K115" i="7"/>
  <c r="AZ115" i="7" s="1"/>
  <c r="J115" i="7"/>
  <c r="I115" i="7"/>
  <c r="AX115" i="7" s="1"/>
  <c r="AY115" i="7" s="1"/>
  <c r="H115" i="7"/>
  <c r="G115" i="7"/>
  <c r="F115" i="7"/>
  <c r="E115" i="7"/>
  <c r="D115" i="7"/>
  <c r="C115" i="7"/>
  <c r="BW115" i="7" s="1"/>
  <c r="AO114" i="7"/>
  <c r="Y114" i="7"/>
  <c r="BN114" i="7" s="1"/>
  <c r="X114" i="7"/>
  <c r="BM114" i="7" s="1"/>
  <c r="W114" i="7"/>
  <c r="BL114" i="7" s="1"/>
  <c r="V114" i="7"/>
  <c r="BQ114" i="7" s="1"/>
  <c r="U114" i="7"/>
  <c r="BP114" i="7" s="1"/>
  <c r="T114" i="7"/>
  <c r="BK114" i="7" s="1"/>
  <c r="S114" i="7"/>
  <c r="R114" i="7"/>
  <c r="BG114" i="7" s="1"/>
  <c r="Q114" i="7"/>
  <c r="BF114" i="7" s="1"/>
  <c r="P114" i="7"/>
  <c r="O114" i="7"/>
  <c r="N114" i="7"/>
  <c r="BC114" i="7" s="1"/>
  <c r="M114" i="7"/>
  <c r="BB114" i="7" s="1"/>
  <c r="L114" i="7"/>
  <c r="BA114" i="7" s="1"/>
  <c r="K114" i="7"/>
  <c r="AZ114" i="7" s="1"/>
  <c r="J114" i="7"/>
  <c r="I114" i="7"/>
  <c r="AX114" i="7" s="1"/>
  <c r="AY114" i="7" s="1"/>
  <c r="H114" i="7"/>
  <c r="G114" i="7"/>
  <c r="F114" i="7"/>
  <c r="E114" i="7"/>
  <c r="D114" i="7"/>
  <c r="C114" i="7"/>
  <c r="AU114" i="7" s="1"/>
  <c r="BI114" i="7"/>
  <c r="AO113" i="7"/>
  <c r="Y113" i="7"/>
  <c r="BN113" i="7" s="1"/>
  <c r="X113" i="7"/>
  <c r="BM113" i="7" s="1"/>
  <c r="W113" i="7"/>
  <c r="BL113" i="7" s="1"/>
  <c r="V113" i="7"/>
  <c r="BQ113" i="7" s="1"/>
  <c r="U113" i="7"/>
  <c r="BP113" i="7" s="1"/>
  <c r="T113" i="7"/>
  <c r="BK113" i="7" s="1"/>
  <c r="S113" i="7"/>
  <c r="R113" i="7"/>
  <c r="BG113" i="7" s="1"/>
  <c r="Q113" i="7"/>
  <c r="BF113" i="7" s="1"/>
  <c r="P113" i="7"/>
  <c r="O113" i="7"/>
  <c r="N113" i="7"/>
  <c r="BC113" i="7" s="1"/>
  <c r="M113" i="7"/>
  <c r="BB113" i="7" s="1"/>
  <c r="L113" i="7"/>
  <c r="BA113" i="7" s="1"/>
  <c r="K113" i="7"/>
  <c r="AZ113" i="7" s="1"/>
  <c r="J113" i="7"/>
  <c r="I113" i="7"/>
  <c r="AX113" i="7" s="1"/>
  <c r="H113" i="7"/>
  <c r="G113" i="7"/>
  <c r="F113" i="7"/>
  <c r="E113" i="7"/>
  <c r="D113" i="7"/>
  <c r="C113" i="7"/>
  <c r="AU113" i="7" s="1"/>
  <c r="AO112" i="7"/>
  <c r="Y112" i="7"/>
  <c r="BN112" i="7" s="1"/>
  <c r="X112" i="7"/>
  <c r="BM112" i="7" s="1"/>
  <c r="W112" i="7"/>
  <c r="BL112" i="7" s="1"/>
  <c r="V112" i="7"/>
  <c r="BQ112" i="7" s="1"/>
  <c r="U112" i="7"/>
  <c r="BP112" i="7" s="1"/>
  <c r="T112" i="7"/>
  <c r="BK112" i="7" s="1"/>
  <c r="S112" i="7"/>
  <c r="BJ112" i="7" s="1"/>
  <c r="R112" i="7"/>
  <c r="BG112" i="7" s="1"/>
  <c r="Q112" i="7"/>
  <c r="BF112" i="7" s="1"/>
  <c r="P112" i="7"/>
  <c r="O112" i="7"/>
  <c r="N112" i="7"/>
  <c r="BC112" i="7" s="1"/>
  <c r="M112" i="7"/>
  <c r="BB112" i="7" s="1"/>
  <c r="L112" i="7"/>
  <c r="BA112" i="7" s="1"/>
  <c r="K112" i="7"/>
  <c r="AZ112" i="7" s="1"/>
  <c r="J112" i="7"/>
  <c r="I112" i="7"/>
  <c r="AX112" i="7" s="1"/>
  <c r="H112" i="7"/>
  <c r="G112" i="7"/>
  <c r="F112" i="7"/>
  <c r="E112" i="7"/>
  <c r="D112" i="7"/>
  <c r="C112" i="7"/>
  <c r="AW112" i="7"/>
  <c r="AO111" i="7"/>
  <c r="Y111" i="7"/>
  <c r="BN111" i="7" s="1"/>
  <c r="X111" i="7"/>
  <c r="BM111" i="7" s="1"/>
  <c r="W111" i="7"/>
  <c r="BL111" i="7" s="1"/>
  <c r="V111" i="7"/>
  <c r="BQ111" i="7" s="1"/>
  <c r="U111" i="7"/>
  <c r="BP111" i="7" s="1"/>
  <c r="T111" i="7"/>
  <c r="BK111" i="7" s="1"/>
  <c r="S111" i="7"/>
  <c r="BJ111" i="7" s="1"/>
  <c r="R111" i="7"/>
  <c r="BG111" i="7" s="1"/>
  <c r="Q111" i="7"/>
  <c r="BF111" i="7" s="1"/>
  <c r="P111" i="7"/>
  <c r="O111" i="7"/>
  <c r="N111" i="7"/>
  <c r="BC111" i="7" s="1"/>
  <c r="M111" i="7"/>
  <c r="BB111" i="7" s="1"/>
  <c r="L111" i="7"/>
  <c r="BA111" i="7" s="1"/>
  <c r="K111" i="7"/>
  <c r="AZ111" i="7" s="1"/>
  <c r="J111" i="7"/>
  <c r="I111" i="7"/>
  <c r="AX111" i="7" s="1"/>
  <c r="H111" i="7"/>
  <c r="G111" i="7"/>
  <c r="F111" i="7"/>
  <c r="E111" i="7"/>
  <c r="D111" i="7"/>
  <c r="C111" i="7"/>
  <c r="AT111" i="7" s="1"/>
  <c r="BI111" i="7"/>
  <c r="AO110" i="7"/>
  <c r="Y110" i="7"/>
  <c r="BN110" i="7" s="1"/>
  <c r="X110" i="7"/>
  <c r="BM110" i="7" s="1"/>
  <c r="W110" i="7"/>
  <c r="BL110" i="7" s="1"/>
  <c r="V110" i="7"/>
  <c r="BQ110" i="7" s="1"/>
  <c r="U110" i="7"/>
  <c r="BP110" i="7" s="1"/>
  <c r="T110" i="7"/>
  <c r="BK110" i="7" s="1"/>
  <c r="S110" i="7"/>
  <c r="R110" i="7"/>
  <c r="BG110" i="7" s="1"/>
  <c r="Q110" i="7"/>
  <c r="BF110" i="7" s="1"/>
  <c r="P110" i="7"/>
  <c r="O110" i="7"/>
  <c r="N110" i="7"/>
  <c r="BC110" i="7" s="1"/>
  <c r="M110" i="7"/>
  <c r="BB110" i="7" s="1"/>
  <c r="L110" i="7"/>
  <c r="BA110" i="7" s="1"/>
  <c r="K110" i="7"/>
  <c r="AZ110" i="7" s="1"/>
  <c r="J110" i="7"/>
  <c r="I110" i="7"/>
  <c r="AX110" i="7" s="1"/>
  <c r="H110" i="7"/>
  <c r="G110" i="7"/>
  <c r="F110" i="7"/>
  <c r="E110" i="7"/>
  <c r="D110" i="7"/>
  <c r="C110" i="7"/>
  <c r="BW110" i="7" s="1"/>
  <c r="AO109" i="7"/>
  <c r="Y109" i="7"/>
  <c r="BN109" i="7" s="1"/>
  <c r="X109" i="7"/>
  <c r="BM109" i="7" s="1"/>
  <c r="W109" i="7"/>
  <c r="BL109" i="7" s="1"/>
  <c r="V109" i="7"/>
  <c r="BQ109" i="7" s="1"/>
  <c r="U109" i="7"/>
  <c r="BP109" i="7" s="1"/>
  <c r="T109" i="7"/>
  <c r="BK109" i="7" s="1"/>
  <c r="S109" i="7"/>
  <c r="BJ109" i="7" s="1"/>
  <c r="R109" i="7"/>
  <c r="BG109" i="7" s="1"/>
  <c r="Q109" i="7"/>
  <c r="BF109" i="7" s="1"/>
  <c r="P109" i="7"/>
  <c r="O109" i="7"/>
  <c r="N109" i="7"/>
  <c r="BC109" i="7" s="1"/>
  <c r="M109" i="7"/>
  <c r="BB109" i="7" s="1"/>
  <c r="L109" i="7"/>
  <c r="BA109" i="7" s="1"/>
  <c r="K109" i="7"/>
  <c r="AZ109" i="7" s="1"/>
  <c r="J109" i="7"/>
  <c r="I109" i="7"/>
  <c r="AX109" i="7" s="1"/>
  <c r="H109" i="7"/>
  <c r="G109" i="7"/>
  <c r="F109" i="7"/>
  <c r="E109" i="7"/>
  <c r="D109" i="7"/>
  <c r="C109" i="7"/>
  <c r="BI109" i="7"/>
  <c r="AO108" i="7"/>
  <c r="Y108" i="7"/>
  <c r="BN108" i="7" s="1"/>
  <c r="X108" i="7"/>
  <c r="BM108" i="7" s="1"/>
  <c r="W108" i="7"/>
  <c r="BL108" i="7" s="1"/>
  <c r="V108" i="7"/>
  <c r="BQ108" i="7" s="1"/>
  <c r="U108" i="7"/>
  <c r="BP108" i="7" s="1"/>
  <c r="T108" i="7"/>
  <c r="BK108" i="7" s="1"/>
  <c r="S108" i="7"/>
  <c r="R108" i="7"/>
  <c r="BG108" i="7" s="1"/>
  <c r="Q108" i="7"/>
  <c r="BF108" i="7" s="1"/>
  <c r="P108" i="7"/>
  <c r="O108" i="7"/>
  <c r="N108" i="7"/>
  <c r="BC108" i="7" s="1"/>
  <c r="BE108" i="7" s="1"/>
  <c r="M108" i="7"/>
  <c r="BB108" i="7" s="1"/>
  <c r="L108" i="7"/>
  <c r="BA108" i="7" s="1"/>
  <c r="K108" i="7"/>
  <c r="AZ108" i="7" s="1"/>
  <c r="J108" i="7"/>
  <c r="I108" i="7"/>
  <c r="AX108" i="7" s="1"/>
  <c r="H108" i="7"/>
  <c r="G108" i="7"/>
  <c r="F108" i="7"/>
  <c r="E108" i="7"/>
  <c r="D108" i="7"/>
  <c r="C108" i="7"/>
  <c r="AU108" i="7" s="1"/>
  <c r="BI108" i="7"/>
  <c r="AO107" i="7"/>
  <c r="Y107" i="7"/>
  <c r="BN107" i="7" s="1"/>
  <c r="X107" i="7"/>
  <c r="BM107" i="7" s="1"/>
  <c r="W107" i="7"/>
  <c r="BL107" i="7" s="1"/>
  <c r="V107" i="7"/>
  <c r="BQ107" i="7" s="1"/>
  <c r="U107" i="7"/>
  <c r="BP107" i="7" s="1"/>
  <c r="T107" i="7"/>
  <c r="BK107" i="7" s="1"/>
  <c r="S107" i="7"/>
  <c r="BJ107" i="7" s="1"/>
  <c r="R107" i="7"/>
  <c r="BG107" i="7" s="1"/>
  <c r="Q107" i="7"/>
  <c r="BF107" i="7" s="1"/>
  <c r="P107" i="7"/>
  <c r="O107" i="7"/>
  <c r="N107" i="7"/>
  <c r="BC107" i="7" s="1"/>
  <c r="M107" i="7"/>
  <c r="BB107" i="7" s="1"/>
  <c r="L107" i="7"/>
  <c r="BA107" i="7" s="1"/>
  <c r="K107" i="7"/>
  <c r="AZ107" i="7" s="1"/>
  <c r="J107" i="7"/>
  <c r="I107" i="7"/>
  <c r="AX107" i="7" s="1"/>
  <c r="AY107" i="7" s="1"/>
  <c r="H107" i="7"/>
  <c r="G107" i="7"/>
  <c r="F107" i="7"/>
  <c r="E107" i="7"/>
  <c r="D107" i="7"/>
  <c r="C107" i="7"/>
  <c r="AO106" i="7"/>
  <c r="Y106" i="7"/>
  <c r="BN106" i="7" s="1"/>
  <c r="X106" i="7"/>
  <c r="BM106" i="7" s="1"/>
  <c r="W106" i="7"/>
  <c r="BL106" i="7" s="1"/>
  <c r="V106" i="7"/>
  <c r="BQ106" i="7" s="1"/>
  <c r="U106" i="7"/>
  <c r="BP106" i="7" s="1"/>
  <c r="T106" i="7"/>
  <c r="BK106" i="7" s="1"/>
  <c r="S106" i="7"/>
  <c r="R106" i="7"/>
  <c r="BG106" i="7" s="1"/>
  <c r="Q106" i="7"/>
  <c r="BF106" i="7" s="1"/>
  <c r="P106" i="7"/>
  <c r="O106" i="7"/>
  <c r="N106" i="7"/>
  <c r="BC106" i="7" s="1"/>
  <c r="M106" i="7"/>
  <c r="BB106" i="7" s="1"/>
  <c r="L106" i="7"/>
  <c r="BA106" i="7" s="1"/>
  <c r="K106" i="7"/>
  <c r="AZ106" i="7" s="1"/>
  <c r="J106" i="7"/>
  <c r="I106" i="7"/>
  <c r="AX106" i="7" s="1"/>
  <c r="AY106" i="7" s="1"/>
  <c r="H106" i="7"/>
  <c r="G106" i="7"/>
  <c r="F106" i="7"/>
  <c r="E106" i="7"/>
  <c r="D106" i="7"/>
  <c r="C106" i="7"/>
  <c r="BI106" i="7"/>
  <c r="AO105" i="7"/>
  <c r="Y105" i="7"/>
  <c r="BN105" i="7" s="1"/>
  <c r="X105" i="7"/>
  <c r="BM105" i="7" s="1"/>
  <c r="W105" i="7"/>
  <c r="BL105" i="7" s="1"/>
  <c r="V105" i="7"/>
  <c r="BQ105" i="7" s="1"/>
  <c r="U105" i="7"/>
  <c r="BP105" i="7" s="1"/>
  <c r="T105" i="7"/>
  <c r="BK105" i="7" s="1"/>
  <c r="S105" i="7"/>
  <c r="R105" i="7"/>
  <c r="BG105" i="7" s="1"/>
  <c r="Q105" i="7"/>
  <c r="BF105" i="7" s="1"/>
  <c r="P105" i="7"/>
  <c r="O105" i="7"/>
  <c r="N105" i="7"/>
  <c r="BC105" i="7" s="1"/>
  <c r="M105" i="7"/>
  <c r="BB105" i="7" s="1"/>
  <c r="L105" i="7"/>
  <c r="BA105" i="7" s="1"/>
  <c r="K105" i="7"/>
  <c r="AZ105" i="7" s="1"/>
  <c r="J105" i="7"/>
  <c r="I105" i="7"/>
  <c r="AX105" i="7" s="1"/>
  <c r="H105" i="7"/>
  <c r="G105" i="7"/>
  <c r="F105" i="7"/>
  <c r="E105" i="7"/>
  <c r="D105" i="7"/>
  <c r="C105" i="7"/>
  <c r="AU105" i="7" s="1"/>
  <c r="AW105" i="7"/>
  <c r="AO104" i="7"/>
  <c r="Y104" i="7"/>
  <c r="BN104" i="7" s="1"/>
  <c r="X104" i="7"/>
  <c r="BM104" i="7" s="1"/>
  <c r="W104" i="7"/>
  <c r="BL104" i="7" s="1"/>
  <c r="V104" i="7"/>
  <c r="BQ104" i="7" s="1"/>
  <c r="U104" i="7"/>
  <c r="BP104" i="7" s="1"/>
  <c r="T104" i="7"/>
  <c r="BK104" i="7" s="1"/>
  <c r="S104" i="7"/>
  <c r="BJ104" i="7" s="1"/>
  <c r="R104" i="7"/>
  <c r="BG104" i="7" s="1"/>
  <c r="Q104" i="7"/>
  <c r="BF104" i="7" s="1"/>
  <c r="P104" i="7"/>
  <c r="O104" i="7"/>
  <c r="N104" i="7"/>
  <c r="BC104" i="7" s="1"/>
  <c r="M104" i="7"/>
  <c r="BB104" i="7" s="1"/>
  <c r="L104" i="7"/>
  <c r="BA104" i="7" s="1"/>
  <c r="K104" i="7"/>
  <c r="AZ104" i="7" s="1"/>
  <c r="J104" i="7"/>
  <c r="I104" i="7"/>
  <c r="AX104" i="7" s="1"/>
  <c r="H104" i="7"/>
  <c r="G104" i="7"/>
  <c r="F104" i="7"/>
  <c r="E104" i="7"/>
  <c r="D104" i="7"/>
  <c r="C104" i="7"/>
  <c r="AW104" i="7"/>
  <c r="AO103" i="7"/>
  <c r="Y103" i="7"/>
  <c r="BN103" i="7" s="1"/>
  <c r="X103" i="7"/>
  <c r="BM103" i="7" s="1"/>
  <c r="W103" i="7"/>
  <c r="BL103" i="7" s="1"/>
  <c r="V103" i="7"/>
  <c r="BQ103" i="7" s="1"/>
  <c r="U103" i="7"/>
  <c r="BP103" i="7" s="1"/>
  <c r="T103" i="7"/>
  <c r="BK103" i="7" s="1"/>
  <c r="S103" i="7"/>
  <c r="BJ103" i="7" s="1"/>
  <c r="R103" i="7"/>
  <c r="BG103" i="7" s="1"/>
  <c r="Q103" i="7"/>
  <c r="BF103" i="7" s="1"/>
  <c r="P103" i="7"/>
  <c r="O103" i="7"/>
  <c r="N103" i="7"/>
  <c r="BC103" i="7" s="1"/>
  <c r="M103" i="7"/>
  <c r="BB103" i="7" s="1"/>
  <c r="L103" i="7"/>
  <c r="BA103" i="7" s="1"/>
  <c r="K103" i="7"/>
  <c r="AZ103" i="7" s="1"/>
  <c r="J103" i="7"/>
  <c r="I103" i="7"/>
  <c r="AX103" i="7" s="1"/>
  <c r="H103" i="7"/>
  <c r="G103" i="7"/>
  <c r="F103" i="7"/>
  <c r="E103" i="7"/>
  <c r="D103" i="7"/>
  <c r="C103" i="7"/>
  <c r="AT103" i="7" s="1"/>
  <c r="BI103" i="7"/>
  <c r="AO102" i="7"/>
  <c r="Y102" i="7"/>
  <c r="BN102" i="7" s="1"/>
  <c r="X102" i="7"/>
  <c r="BM102" i="7" s="1"/>
  <c r="W102" i="7"/>
  <c r="BL102" i="7" s="1"/>
  <c r="V102" i="7"/>
  <c r="BQ102" i="7" s="1"/>
  <c r="U102" i="7"/>
  <c r="BP102" i="7" s="1"/>
  <c r="T102" i="7"/>
  <c r="BK102" i="7" s="1"/>
  <c r="S102" i="7"/>
  <c r="R102" i="7"/>
  <c r="BG102" i="7" s="1"/>
  <c r="Q102" i="7"/>
  <c r="BF102" i="7" s="1"/>
  <c r="P102" i="7"/>
  <c r="O102" i="7"/>
  <c r="N102" i="7"/>
  <c r="BC102" i="7" s="1"/>
  <c r="M102" i="7"/>
  <c r="BB102" i="7" s="1"/>
  <c r="L102" i="7"/>
  <c r="BA102" i="7" s="1"/>
  <c r="K102" i="7"/>
  <c r="AZ102" i="7" s="1"/>
  <c r="J102" i="7"/>
  <c r="I102" i="7"/>
  <c r="AX102" i="7" s="1"/>
  <c r="H102" i="7"/>
  <c r="G102" i="7"/>
  <c r="F102" i="7"/>
  <c r="E102" i="7"/>
  <c r="D102" i="7"/>
  <c r="C102" i="7"/>
  <c r="BW102" i="7" s="1"/>
  <c r="BI102" i="7"/>
  <c r="AO101" i="7"/>
  <c r="Y101" i="7"/>
  <c r="BN101" i="7" s="1"/>
  <c r="X101" i="7"/>
  <c r="BM101" i="7" s="1"/>
  <c r="W101" i="7"/>
  <c r="BL101" i="7" s="1"/>
  <c r="V101" i="7"/>
  <c r="BQ101" i="7" s="1"/>
  <c r="U101" i="7"/>
  <c r="BP101" i="7" s="1"/>
  <c r="T101" i="7"/>
  <c r="BK101" i="7" s="1"/>
  <c r="S101" i="7"/>
  <c r="BJ101" i="7" s="1"/>
  <c r="R101" i="7"/>
  <c r="BG101" i="7" s="1"/>
  <c r="Q101" i="7"/>
  <c r="BF101" i="7" s="1"/>
  <c r="P101" i="7"/>
  <c r="O101" i="7"/>
  <c r="N101" i="7"/>
  <c r="BC101" i="7" s="1"/>
  <c r="M101" i="7"/>
  <c r="BB101" i="7" s="1"/>
  <c r="L101" i="7"/>
  <c r="BA101" i="7" s="1"/>
  <c r="K101" i="7"/>
  <c r="AZ101" i="7" s="1"/>
  <c r="J101" i="7"/>
  <c r="I101" i="7"/>
  <c r="AX101" i="7" s="1"/>
  <c r="H101" i="7"/>
  <c r="G101" i="7"/>
  <c r="F101" i="7"/>
  <c r="E101" i="7"/>
  <c r="D101" i="7"/>
  <c r="C101" i="7"/>
  <c r="AT101" i="7" s="1"/>
  <c r="BI101" i="7"/>
  <c r="AO100" i="7"/>
  <c r="Y100" i="7"/>
  <c r="BN100" i="7" s="1"/>
  <c r="X100" i="7"/>
  <c r="BM100" i="7" s="1"/>
  <c r="W100" i="7"/>
  <c r="BL100" i="7" s="1"/>
  <c r="V100" i="7"/>
  <c r="BQ100" i="7" s="1"/>
  <c r="U100" i="7"/>
  <c r="BP100" i="7" s="1"/>
  <c r="T100" i="7"/>
  <c r="BK100" i="7" s="1"/>
  <c r="S100" i="7"/>
  <c r="R100" i="7"/>
  <c r="BG100" i="7" s="1"/>
  <c r="Q100" i="7"/>
  <c r="BF100" i="7" s="1"/>
  <c r="P100" i="7"/>
  <c r="O100" i="7"/>
  <c r="N100" i="7"/>
  <c r="BC100" i="7" s="1"/>
  <c r="BE100" i="7" s="1"/>
  <c r="M100" i="7"/>
  <c r="BB100" i="7" s="1"/>
  <c r="L100" i="7"/>
  <c r="BA100" i="7" s="1"/>
  <c r="K100" i="7"/>
  <c r="AZ100" i="7" s="1"/>
  <c r="J100" i="7"/>
  <c r="I100" i="7"/>
  <c r="AX100" i="7" s="1"/>
  <c r="H100" i="7"/>
  <c r="G100" i="7"/>
  <c r="F100" i="7"/>
  <c r="E100" i="7"/>
  <c r="D100" i="7"/>
  <c r="C100" i="7"/>
  <c r="AU100" i="7" s="1"/>
  <c r="BI100" i="7"/>
  <c r="AO99" i="7"/>
  <c r="Y99" i="7"/>
  <c r="BN99" i="7" s="1"/>
  <c r="X99" i="7"/>
  <c r="BM99" i="7" s="1"/>
  <c r="W99" i="7"/>
  <c r="BL99" i="7" s="1"/>
  <c r="V99" i="7"/>
  <c r="BQ99" i="7" s="1"/>
  <c r="U99" i="7"/>
  <c r="BP99" i="7" s="1"/>
  <c r="T99" i="7"/>
  <c r="BK99" i="7" s="1"/>
  <c r="S99" i="7"/>
  <c r="BJ99" i="7" s="1"/>
  <c r="R99" i="7"/>
  <c r="BG99" i="7" s="1"/>
  <c r="Q99" i="7"/>
  <c r="BF99" i="7" s="1"/>
  <c r="P99" i="7"/>
  <c r="O99" i="7"/>
  <c r="N99" i="7"/>
  <c r="BC99" i="7" s="1"/>
  <c r="M99" i="7"/>
  <c r="BB99" i="7" s="1"/>
  <c r="L99" i="7"/>
  <c r="BA99" i="7" s="1"/>
  <c r="K99" i="7"/>
  <c r="AZ99" i="7" s="1"/>
  <c r="J99" i="7"/>
  <c r="I99" i="7"/>
  <c r="AX99" i="7" s="1"/>
  <c r="AY99" i="7" s="1"/>
  <c r="H99" i="7"/>
  <c r="G99" i="7"/>
  <c r="F99" i="7"/>
  <c r="E99" i="7"/>
  <c r="D99" i="7"/>
  <c r="C99" i="7"/>
  <c r="BW99" i="7" s="1"/>
  <c r="AO98" i="7"/>
  <c r="Y98" i="7"/>
  <c r="BN98" i="7" s="1"/>
  <c r="X98" i="7"/>
  <c r="BM98" i="7" s="1"/>
  <c r="W98" i="7"/>
  <c r="BL98" i="7" s="1"/>
  <c r="V98" i="7"/>
  <c r="BQ98" i="7" s="1"/>
  <c r="U98" i="7"/>
  <c r="BP98" i="7" s="1"/>
  <c r="T98" i="7"/>
  <c r="BK98" i="7" s="1"/>
  <c r="S98" i="7"/>
  <c r="R98" i="7"/>
  <c r="BG98" i="7" s="1"/>
  <c r="Q98" i="7"/>
  <c r="BF98" i="7" s="1"/>
  <c r="P98" i="7"/>
  <c r="O98" i="7"/>
  <c r="N98" i="7"/>
  <c r="BC98" i="7" s="1"/>
  <c r="M98" i="7"/>
  <c r="BB98" i="7" s="1"/>
  <c r="L98" i="7"/>
  <c r="BA98" i="7" s="1"/>
  <c r="K98" i="7"/>
  <c r="AZ98" i="7" s="1"/>
  <c r="J98" i="7"/>
  <c r="I98" i="7"/>
  <c r="AX98" i="7" s="1"/>
  <c r="AY98" i="7" s="1"/>
  <c r="H98" i="7"/>
  <c r="G98" i="7"/>
  <c r="F98" i="7"/>
  <c r="E98" i="7"/>
  <c r="D98" i="7"/>
  <c r="C98" i="7"/>
  <c r="AU98" i="7" s="1"/>
  <c r="BI98" i="7"/>
  <c r="AO97" i="7"/>
  <c r="Y97" i="7"/>
  <c r="BN97" i="7" s="1"/>
  <c r="X97" i="7"/>
  <c r="BM97" i="7" s="1"/>
  <c r="W97" i="7"/>
  <c r="BL97" i="7" s="1"/>
  <c r="V97" i="7"/>
  <c r="BQ97" i="7" s="1"/>
  <c r="U97" i="7"/>
  <c r="BP97" i="7" s="1"/>
  <c r="T97" i="7"/>
  <c r="BK97" i="7" s="1"/>
  <c r="S97" i="7"/>
  <c r="R97" i="7"/>
  <c r="BG97" i="7" s="1"/>
  <c r="Q97" i="7"/>
  <c r="BF97" i="7" s="1"/>
  <c r="P97" i="7"/>
  <c r="O97" i="7"/>
  <c r="N97" i="7"/>
  <c r="BC97" i="7" s="1"/>
  <c r="M97" i="7"/>
  <c r="BB97" i="7" s="1"/>
  <c r="L97" i="7"/>
  <c r="BA97" i="7" s="1"/>
  <c r="K97" i="7"/>
  <c r="AZ97" i="7" s="1"/>
  <c r="J97" i="7"/>
  <c r="I97" i="7"/>
  <c r="AX97" i="7" s="1"/>
  <c r="H97" i="7"/>
  <c r="G97" i="7"/>
  <c r="F97" i="7"/>
  <c r="E97" i="7"/>
  <c r="D97" i="7"/>
  <c r="C97" i="7"/>
  <c r="AU97" i="7" s="1"/>
  <c r="BI97" i="7"/>
  <c r="AO96" i="7"/>
  <c r="Y96" i="7"/>
  <c r="BN96" i="7" s="1"/>
  <c r="X96" i="7"/>
  <c r="BM96" i="7" s="1"/>
  <c r="W96" i="7"/>
  <c r="BL96" i="7" s="1"/>
  <c r="V96" i="7"/>
  <c r="BQ96" i="7" s="1"/>
  <c r="U96" i="7"/>
  <c r="BP96" i="7" s="1"/>
  <c r="T96" i="7"/>
  <c r="BK96" i="7" s="1"/>
  <c r="S96" i="7"/>
  <c r="BJ96" i="7" s="1"/>
  <c r="R96" i="7"/>
  <c r="BG96" i="7" s="1"/>
  <c r="Q96" i="7"/>
  <c r="BF96" i="7" s="1"/>
  <c r="P96" i="7"/>
  <c r="O96" i="7"/>
  <c r="N96" i="7"/>
  <c r="BC96" i="7" s="1"/>
  <c r="M96" i="7"/>
  <c r="BB96" i="7" s="1"/>
  <c r="L96" i="7"/>
  <c r="BA96" i="7" s="1"/>
  <c r="K96" i="7"/>
  <c r="AZ96" i="7" s="1"/>
  <c r="J96" i="7"/>
  <c r="I96" i="7"/>
  <c r="AX96" i="7" s="1"/>
  <c r="H96" i="7"/>
  <c r="G96" i="7"/>
  <c r="F96" i="7"/>
  <c r="E96" i="7"/>
  <c r="D96" i="7"/>
  <c r="C96" i="7"/>
  <c r="AW96" i="7"/>
  <c r="BK95" i="7"/>
  <c r="AO95" i="7"/>
  <c r="Y95" i="7"/>
  <c r="BN95" i="7" s="1"/>
  <c r="X95" i="7"/>
  <c r="BM95" i="7" s="1"/>
  <c r="W95" i="7"/>
  <c r="BL95" i="7" s="1"/>
  <c r="V95" i="7"/>
  <c r="BQ95" i="7" s="1"/>
  <c r="U95" i="7"/>
  <c r="BP95" i="7" s="1"/>
  <c r="T95" i="7"/>
  <c r="S95" i="7"/>
  <c r="BJ95" i="7" s="1"/>
  <c r="R95" i="7"/>
  <c r="BG95" i="7" s="1"/>
  <c r="Q95" i="7"/>
  <c r="BF95" i="7" s="1"/>
  <c r="P95" i="7"/>
  <c r="O95" i="7"/>
  <c r="N95" i="7"/>
  <c r="BC95" i="7" s="1"/>
  <c r="M95" i="7"/>
  <c r="BB95" i="7" s="1"/>
  <c r="L95" i="7"/>
  <c r="BA95" i="7" s="1"/>
  <c r="K95" i="7"/>
  <c r="AZ95" i="7" s="1"/>
  <c r="J95" i="7"/>
  <c r="I95" i="7"/>
  <c r="AX95" i="7" s="1"/>
  <c r="H95" i="7"/>
  <c r="G95" i="7"/>
  <c r="F95" i="7"/>
  <c r="E95" i="7"/>
  <c r="D95" i="7"/>
  <c r="C95" i="7"/>
  <c r="BW95" i="7" s="1"/>
  <c r="BI95" i="7"/>
  <c r="AO94" i="7"/>
  <c r="Y94" i="7"/>
  <c r="BN94" i="7" s="1"/>
  <c r="X94" i="7"/>
  <c r="BM94" i="7" s="1"/>
  <c r="W94" i="7"/>
  <c r="BL94" i="7" s="1"/>
  <c r="V94" i="7"/>
  <c r="BQ94" i="7" s="1"/>
  <c r="U94" i="7"/>
  <c r="BP94" i="7" s="1"/>
  <c r="T94" i="7"/>
  <c r="BK94" i="7" s="1"/>
  <c r="S94" i="7"/>
  <c r="R94" i="7"/>
  <c r="BG94" i="7" s="1"/>
  <c r="Q94" i="7"/>
  <c r="BF94" i="7" s="1"/>
  <c r="P94" i="7"/>
  <c r="O94" i="7"/>
  <c r="N94" i="7"/>
  <c r="BC94" i="7" s="1"/>
  <c r="M94" i="7"/>
  <c r="BB94" i="7" s="1"/>
  <c r="L94" i="7"/>
  <c r="BA94" i="7" s="1"/>
  <c r="K94" i="7"/>
  <c r="AZ94" i="7" s="1"/>
  <c r="J94" i="7"/>
  <c r="I94" i="7"/>
  <c r="AX94" i="7" s="1"/>
  <c r="H94" i="7"/>
  <c r="G94" i="7"/>
  <c r="F94" i="7"/>
  <c r="E94" i="7"/>
  <c r="D94" i="7"/>
  <c r="C94" i="7"/>
  <c r="BW94" i="7" s="1"/>
  <c r="BI94" i="7"/>
  <c r="AO93" i="7"/>
  <c r="Y93" i="7"/>
  <c r="BN93" i="7" s="1"/>
  <c r="X93" i="7"/>
  <c r="BM93" i="7" s="1"/>
  <c r="W93" i="7"/>
  <c r="BL93" i="7" s="1"/>
  <c r="V93" i="7"/>
  <c r="BQ93" i="7" s="1"/>
  <c r="U93" i="7"/>
  <c r="BP93" i="7" s="1"/>
  <c r="T93" i="7"/>
  <c r="BK93" i="7" s="1"/>
  <c r="S93" i="7"/>
  <c r="BJ93" i="7" s="1"/>
  <c r="R93" i="7"/>
  <c r="BG93" i="7" s="1"/>
  <c r="Q93" i="7"/>
  <c r="BF93" i="7" s="1"/>
  <c r="P93" i="7"/>
  <c r="O93" i="7"/>
  <c r="N93" i="7"/>
  <c r="BC93" i="7" s="1"/>
  <c r="M93" i="7"/>
  <c r="BB93" i="7" s="1"/>
  <c r="L93" i="7"/>
  <c r="BA93" i="7" s="1"/>
  <c r="K93" i="7"/>
  <c r="AZ93" i="7" s="1"/>
  <c r="J93" i="7"/>
  <c r="I93" i="7"/>
  <c r="AX93" i="7" s="1"/>
  <c r="H93" i="7"/>
  <c r="G93" i="7"/>
  <c r="F93" i="7"/>
  <c r="E93" i="7"/>
  <c r="D93" i="7"/>
  <c r="C93" i="7"/>
  <c r="AT93" i="7" s="1"/>
  <c r="BI93" i="7"/>
  <c r="AO92" i="7"/>
  <c r="Y92" i="7"/>
  <c r="BN92" i="7" s="1"/>
  <c r="X92" i="7"/>
  <c r="BM92" i="7" s="1"/>
  <c r="W92" i="7"/>
  <c r="BL92" i="7" s="1"/>
  <c r="V92" i="7"/>
  <c r="BQ92" i="7" s="1"/>
  <c r="U92" i="7"/>
  <c r="BP92" i="7" s="1"/>
  <c r="T92" i="7"/>
  <c r="BK92" i="7" s="1"/>
  <c r="S92" i="7"/>
  <c r="R92" i="7"/>
  <c r="BG92" i="7" s="1"/>
  <c r="Q92" i="7"/>
  <c r="BF92" i="7" s="1"/>
  <c r="P92" i="7"/>
  <c r="O92" i="7"/>
  <c r="N92" i="7"/>
  <c r="BC92" i="7" s="1"/>
  <c r="BE92" i="7" s="1"/>
  <c r="M92" i="7"/>
  <c r="BB92" i="7" s="1"/>
  <c r="L92" i="7"/>
  <c r="BA92" i="7" s="1"/>
  <c r="K92" i="7"/>
  <c r="AZ92" i="7" s="1"/>
  <c r="J92" i="7"/>
  <c r="I92" i="7"/>
  <c r="AX92" i="7" s="1"/>
  <c r="H92" i="7"/>
  <c r="G92" i="7"/>
  <c r="F92" i="7"/>
  <c r="E92" i="7"/>
  <c r="D92" i="7"/>
  <c r="C92" i="7"/>
  <c r="AU92" i="7" s="1"/>
  <c r="BI92" i="7"/>
  <c r="AO91" i="7"/>
  <c r="Y91" i="7"/>
  <c r="BN91" i="7" s="1"/>
  <c r="X91" i="7"/>
  <c r="BM91" i="7" s="1"/>
  <c r="W91" i="7"/>
  <c r="BL91" i="7" s="1"/>
  <c r="V91" i="7"/>
  <c r="BQ91" i="7" s="1"/>
  <c r="U91" i="7"/>
  <c r="BP91" i="7" s="1"/>
  <c r="T91" i="7"/>
  <c r="BK91" i="7" s="1"/>
  <c r="S91" i="7"/>
  <c r="BJ91" i="7" s="1"/>
  <c r="R91" i="7"/>
  <c r="BG91" i="7" s="1"/>
  <c r="Q91" i="7"/>
  <c r="BF91" i="7" s="1"/>
  <c r="P91" i="7"/>
  <c r="O91" i="7"/>
  <c r="N91" i="7"/>
  <c r="BC91" i="7" s="1"/>
  <c r="M91" i="7"/>
  <c r="BB91" i="7" s="1"/>
  <c r="L91" i="7"/>
  <c r="BA91" i="7" s="1"/>
  <c r="K91" i="7"/>
  <c r="AZ91" i="7" s="1"/>
  <c r="J91" i="7"/>
  <c r="I91" i="7"/>
  <c r="AX91" i="7" s="1"/>
  <c r="AY91" i="7" s="1"/>
  <c r="H91" i="7"/>
  <c r="G91" i="7"/>
  <c r="F91" i="7"/>
  <c r="E91" i="7"/>
  <c r="D91" i="7"/>
  <c r="C91" i="7"/>
  <c r="BW91" i="7" s="1"/>
  <c r="AO90" i="7"/>
  <c r="Y90" i="7"/>
  <c r="BN90" i="7" s="1"/>
  <c r="X90" i="7"/>
  <c r="BM90" i="7" s="1"/>
  <c r="W90" i="7"/>
  <c r="BL90" i="7" s="1"/>
  <c r="V90" i="7"/>
  <c r="BQ90" i="7" s="1"/>
  <c r="U90" i="7"/>
  <c r="BP90" i="7" s="1"/>
  <c r="T90" i="7"/>
  <c r="BK90" i="7" s="1"/>
  <c r="S90" i="7"/>
  <c r="R90" i="7"/>
  <c r="BG90" i="7" s="1"/>
  <c r="Q90" i="7"/>
  <c r="BF90" i="7" s="1"/>
  <c r="P90" i="7"/>
  <c r="O90" i="7"/>
  <c r="N90" i="7"/>
  <c r="BC90" i="7" s="1"/>
  <c r="M90" i="7"/>
  <c r="BB90" i="7" s="1"/>
  <c r="L90" i="7"/>
  <c r="BA90" i="7" s="1"/>
  <c r="K90" i="7"/>
  <c r="AZ90" i="7" s="1"/>
  <c r="J90" i="7"/>
  <c r="I90" i="7"/>
  <c r="AX90" i="7" s="1"/>
  <c r="AY90" i="7" s="1"/>
  <c r="H90" i="7"/>
  <c r="G90" i="7"/>
  <c r="F90" i="7"/>
  <c r="E90" i="7"/>
  <c r="D90" i="7"/>
  <c r="C90" i="7"/>
  <c r="AU90" i="7" s="1"/>
  <c r="AW90" i="7"/>
  <c r="AO89" i="7"/>
  <c r="Y89" i="7"/>
  <c r="BN89" i="7" s="1"/>
  <c r="X89" i="7"/>
  <c r="BM89" i="7" s="1"/>
  <c r="W89" i="7"/>
  <c r="BL89" i="7" s="1"/>
  <c r="V89" i="7"/>
  <c r="BQ89" i="7" s="1"/>
  <c r="U89" i="7"/>
  <c r="BP89" i="7" s="1"/>
  <c r="T89" i="7"/>
  <c r="BK89" i="7" s="1"/>
  <c r="S89" i="7"/>
  <c r="R89" i="7"/>
  <c r="BG89" i="7" s="1"/>
  <c r="Q89" i="7"/>
  <c r="BF89" i="7" s="1"/>
  <c r="P89" i="7"/>
  <c r="O89" i="7"/>
  <c r="N89" i="7"/>
  <c r="BC89" i="7" s="1"/>
  <c r="M89" i="7"/>
  <c r="BB89" i="7" s="1"/>
  <c r="L89" i="7"/>
  <c r="BA89" i="7" s="1"/>
  <c r="K89" i="7"/>
  <c r="AZ89" i="7" s="1"/>
  <c r="J89" i="7"/>
  <c r="I89" i="7"/>
  <c r="AX89" i="7" s="1"/>
  <c r="H89" i="7"/>
  <c r="G89" i="7"/>
  <c r="F89" i="7"/>
  <c r="E89" i="7"/>
  <c r="D89" i="7"/>
  <c r="C89" i="7"/>
  <c r="AU89" i="7" s="1"/>
  <c r="AW89" i="7"/>
  <c r="AO88" i="7"/>
  <c r="Y88" i="7"/>
  <c r="BN88" i="7" s="1"/>
  <c r="X88" i="7"/>
  <c r="BM88" i="7" s="1"/>
  <c r="W88" i="7"/>
  <c r="BL88" i="7" s="1"/>
  <c r="V88" i="7"/>
  <c r="BQ88" i="7" s="1"/>
  <c r="U88" i="7"/>
  <c r="BP88" i="7" s="1"/>
  <c r="T88" i="7"/>
  <c r="BK88" i="7" s="1"/>
  <c r="S88" i="7"/>
  <c r="BJ88" i="7" s="1"/>
  <c r="R88" i="7"/>
  <c r="BG88" i="7" s="1"/>
  <c r="Q88" i="7"/>
  <c r="BF88" i="7" s="1"/>
  <c r="P88" i="7"/>
  <c r="O88" i="7"/>
  <c r="N88" i="7"/>
  <c r="BC88" i="7" s="1"/>
  <c r="M88" i="7"/>
  <c r="BB88" i="7" s="1"/>
  <c r="L88" i="7"/>
  <c r="BA88" i="7" s="1"/>
  <c r="K88" i="7"/>
  <c r="AZ88" i="7" s="1"/>
  <c r="J88" i="7"/>
  <c r="I88" i="7"/>
  <c r="AX88" i="7" s="1"/>
  <c r="H88" i="7"/>
  <c r="G88" i="7"/>
  <c r="F88" i="7"/>
  <c r="E88" i="7"/>
  <c r="D88" i="7"/>
  <c r="C88" i="7"/>
  <c r="AW88" i="7"/>
  <c r="AO87" i="7"/>
  <c r="Y87" i="7"/>
  <c r="BN87" i="7" s="1"/>
  <c r="X87" i="7"/>
  <c r="BM87" i="7" s="1"/>
  <c r="W87" i="7"/>
  <c r="BL87" i="7" s="1"/>
  <c r="V87" i="7"/>
  <c r="BQ87" i="7" s="1"/>
  <c r="U87" i="7"/>
  <c r="BP87" i="7" s="1"/>
  <c r="T87" i="7"/>
  <c r="BK87" i="7" s="1"/>
  <c r="S87" i="7"/>
  <c r="BJ87" i="7" s="1"/>
  <c r="R87" i="7"/>
  <c r="BG87" i="7" s="1"/>
  <c r="Q87" i="7"/>
  <c r="BF87" i="7" s="1"/>
  <c r="P87" i="7"/>
  <c r="O87" i="7"/>
  <c r="N87" i="7"/>
  <c r="BC87" i="7" s="1"/>
  <c r="M87" i="7"/>
  <c r="BB87" i="7" s="1"/>
  <c r="L87" i="7"/>
  <c r="BA87" i="7" s="1"/>
  <c r="K87" i="7"/>
  <c r="AZ87" i="7" s="1"/>
  <c r="J87" i="7"/>
  <c r="I87" i="7"/>
  <c r="AX87" i="7" s="1"/>
  <c r="H87" i="7"/>
  <c r="G87" i="7"/>
  <c r="F87" i="7"/>
  <c r="E87" i="7"/>
  <c r="D87" i="7"/>
  <c r="C87" i="7"/>
  <c r="AT87" i="7" s="1"/>
  <c r="BI87" i="7"/>
  <c r="AO86" i="7"/>
  <c r="Y86" i="7"/>
  <c r="BN86" i="7" s="1"/>
  <c r="X86" i="7"/>
  <c r="BM86" i="7" s="1"/>
  <c r="W86" i="7"/>
  <c r="BL86" i="7" s="1"/>
  <c r="V86" i="7"/>
  <c r="BQ86" i="7" s="1"/>
  <c r="U86" i="7"/>
  <c r="BP86" i="7" s="1"/>
  <c r="T86" i="7"/>
  <c r="BK86" i="7" s="1"/>
  <c r="S86" i="7"/>
  <c r="R86" i="7"/>
  <c r="BG86" i="7" s="1"/>
  <c r="Q86" i="7"/>
  <c r="BF86" i="7" s="1"/>
  <c r="P86" i="7"/>
  <c r="O86" i="7"/>
  <c r="N86" i="7"/>
  <c r="BC86" i="7" s="1"/>
  <c r="M86" i="7"/>
  <c r="BB86" i="7" s="1"/>
  <c r="L86" i="7"/>
  <c r="BA86" i="7" s="1"/>
  <c r="K86" i="7"/>
  <c r="AZ86" i="7" s="1"/>
  <c r="J86" i="7"/>
  <c r="I86" i="7"/>
  <c r="AX86" i="7" s="1"/>
  <c r="H86" i="7"/>
  <c r="G86" i="7"/>
  <c r="F86" i="7"/>
  <c r="E86" i="7"/>
  <c r="D86" i="7"/>
  <c r="C86" i="7"/>
  <c r="BW86" i="7" s="1"/>
  <c r="AW86" i="7"/>
  <c r="AO85" i="7"/>
  <c r="Y85" i="7"/>
  <c r="BN85" i="7" s="1"/>
  <c r="X85" i="7"/>
  <c r="BM85" i="7" s="1"/>
  <c r="W85" i="7"/>
  <c r="BL85" i="7" s="1"/>
  <c r="V85" i="7"/>
  <c r="BQ85" i="7" s="1"/>
  <c r="U85" i="7"/>
  <c r="BP85" i="7" s="1"/>
  <c r="T85" i="7"/>
  <c r="BK85" i="7" s="1"/>
  <c r="S85" i="7"/>
  <c r="BJ85" i="7" s="1"/>
  <c r="R85" i="7"/>
  <c r="BG85" i="7" s="1"/>
  <c r="Q85" i="7"/>
  <c r="BF85" i="7" s="1"/>
  <c r="P85" i="7"/>
  <c r="O85" i="7"/>
  <c r="N85" i="7"/>
  <c r="BC85" i="7" s="1"/>
  <c r="M85" i="7"/>
  <c r="BB85" i="7" s="1"/>
  <c r="L85" i="7"/>
  <c r="BA85" i="7" s="1"/>
  <c r="K85" i="7"/>
  <c r="AZ85" i="7" s="1"/>
  <c r="J85" i="7"/>
  <c r="I85" i="7"/>
  <c r="AX85" i="7" s="1"/>
  <c r="H85" i="7"/>
  <c r="G85" i="7"/>
  <c r="F85" i="7"/>
  <c r="E85" i="7"/>
  <c r="D85" i="7"/>
  <c r="C85" i="7"/>
  <c r="AT85" i="7" s="1"/>
  <c r="BI85" i="7"/>
  <c r="AO84" i="7"/>
  <c r="Y84" i="7"/>
  <c r="BN84" i="7" s="1"/>
  <c r="X84" i="7"/>
  <c r="BM84" i="7" s="1"/>
  <c r="W84" i="7"/>
  <c r="BL84" i="7" s="1"/>
  <c r="V84" i="7"/>
  <c r="BQ84" i="7" s="1"/>
  <c r="U84" i="7"/>
  <c r="BP84" i="7" s="1"/>
  <c r="T84" i="7"/>
  <c r="BK84" i="7" s="1"/>
  <c r="S84" i="7"/>
  <c r="R84" i="7"/>
  <c r="BG84" i="7" s="1"/>
  <c r="Q84" i="7"/>
  <c r="BF84" i="7" s="1"/>
  <c r="P84" i="7"/>
  <c r="O84" i="7"/>
  <c r="N84" i="7"/>
  <c r="BC84" i="7" s="1"/>
  <c r="BE84" i="7" s="1"/>
  <c r="M84" i="7"/>
  <c r="BB84" i="7" s="1"/>
  <c r="L84" i="7"/>
  <c r="BA84" i="7" s="1"/>
  <c r="K84" i="7"/>
  <c r="AZ84" i="7" s="1"/>
  <c r="J84" i="7"/>
  <c r="I84" i="7"/>
  <c r="AX84" i="7" s="1"/>
  <c r="H84" i="7"/>
  <c r="G84" i="7"/>
  <c r="F84" i="7"/>
  <c r="E84" i="7"/>
  <c r="D84" i="7"/>
  <c r="C84" i="7"/>
  <c r="AU84" i="7" s="1"/>
  <c r="BI84" i="7"/>
  <c r="AO83" i="7"/>
  <c r="Y83" i="7"/>
  <c r="BN83" i="7" s="1"/>
  <c r="X83" i="7"/>
  <c r="BM83" i="7" s="1"/>
  <c r="W83" i="7"/>
  <c r="BL83" i="7" s="1"/>
  <c r="V83" i="7"/>
  <c r="BQ83" i="7" s="1"/>
  <c r="U83" i="7"/>
  <c r="BP83" i="7" s="1"/>
  <c r="T83" i="7"/>
  <c r="BK83" i="7" s="1"/>
  <c r="S83" i="7"/>
  <c r="BJ83" i="7" s="1"/>
  <c r="R83" i="7"/>
  <c r="BG83" i="7" s="1"/>
  <c r="Q83" i="7"/>
  <c r="BF83" i="7" s="1"/>
  <c r="P83" i="7"/>
  <c r="O83" i="7"/>
  <c r="N83" i="7"/>
  <c r="BC83" i="7" s="1"/>
  <c r="M83" i="7"/>
  <c r="BB83" i="7" s="1"/>
  <c r="L83" i="7"/>
  <c r="BA83" i="7" s="1"/>
  <c r="K83" i="7"/>
  <c r="AZ83" i="7" s="1"/>
  <c r="J83" i="7"/>
  <c r="I83" i="7"/>
  <c r="AX83" i="7" s="1"/>
  <c r="H83" i="7"/>
  <c r="G83" i="7"/>
  <c r="F83" i="7"/>
  <c r="E83" i="7"/>
  <c r="D83" i="7"/>
  <c r="C83" i="7"/>
  <c r="BW83" i="7" s="1"/>
  <c r="AO82" i="7"/>
  <c r="Y82" i="7"/>
  <c r="BN82" i="7" s="1"/>
  <c r="X82" i="7"/>
  <c r="BM82" i="7" s="1"/>
  <c r="W82" i="7"/>
  <c r="BL82" i="7" s="1"/>
  <c r="V82" i="7"/>
  <c r="BQ82" i="7" s="1"/>
  <c r="U82" i="7"/>
  <c r="BP82" i="7" s="1"/>
  <c r="T82" i="7"/>
  <c r="BK82" i="7" s="1"/>
  <c r="S82" i="7"/>
  <c r="R82" i="7"/>
  <c r="BG82" i="7" s="1"/>
  <c r="Q82" i="7"/>
  <c r="BF82" i="7" s="1"/>
  <c r="P82" i="7"/>
  <c r="O82" i="7"/>
  <c r="N82" i="7"/>
  <c r="BC82" i="7" s="1"/>
  <c r="M82" i="7"/>
  <c r="BB82" i="7" s="1"/>
  <c r="L82" i="7"/>
  <c r="BA82" i="7" s="1"/>
  <c r="K82" i="7"/>
  <c r="AZ82" i="7" s="1"/>
  <c r="J82" i="7"/>
  <c r="I82" i="7"/>
  <c r="AX82" i="7" s="1"/>
  <c r="AY82" i="7" s="1"/>
  <c r="H82" i="7"/>
  <c r="G82" i="7"/>
  <c r="F82" i="7"/>
  <c r="E82" i="7"/>
  <c r="D82" i="7"/>
  <c r="C82" i="7"/>
  <c r="AU82" i="7" s="1"/>
  <c r="AW82" i="7"/>
  <c r="AO81" i="7"/>
  <c r="Y81" i="7"/>
  <c r="BN81" i="7" s="1"/>
  <c r="X81" i="7"/>
  <c r="BM81" i="7" s="1"/>
  <c r="W81" i="7"/>
  <c r="BL81" i="7" s="1"/>
  <c r="V81" i="7"/>
  <c r="BQ81" i="7" s="1"/>
  <c r="U81" i="7"/>
  <c r="BP81" i="7" s="1"/>
  <c r="T81" i="7"/>
  <c r="BK81" i="7" s="1"/>
  <c r="S81" i="7"/>
  <c r="R81" i="7"/>
  <c r="BG81" i="7" s="1"/>
  <c r="Q81" i="7"/>
  <c r="BF81" i="7" s="1"/>
  <c r="P81" i="7"/>
  <c r="O81" i="7"/>
  <c r="N81" i="7"/>
  <c r="BC81" i="7" s="1"/>
  <c r="M81" i="7"/>
  <c r="BB81" i="7" s="1"/>
  <c r="L81" i="7"/>
  <c r="BA81" i="7" s="1"/>
  <c r="K81" i="7"/>
  <c r="AZ81" i="7" s="1"/>
  <c r="J81" i="7"/>
  <c r="I81" i="7"/>
  <c r="AX81" i="7" s="1"/>
  <c r="H81" i="7"/>
  <c r="G81" i="7"/>
  <c r="F81" i="7"/>
  <c r="E81" i="7"/>
  <c r="D81" i="7"/>
  <c r="C81" i="7"/>
  <c r="AU81" i="7" s="1"/>
  <c r="AW81" i="7"/>
  <c r="AO80" i="7"/>
  <c r="Y80" i="7"/>
  <c r="BN80" i="7" s="1"/>
  <c r="X80" i="7"/>
  <c r="BM80" i="7" s="1"/>
  <c r="W80" i="7"/>
  <c r="BL80" i="7" s="1"/>
  <c r="V80" i="7"/>
  <c r="BQ80" i="7" s="1"/>
  <c r="U80" i="7"/>
  <c r="BP80" i="7" s="1"/>
  <c r="T80" i="7"/>
  <c r="BK80" i="7" s="1"/>
  <c r="S80" i="7"/>
  <c r="R80" i="7"/>
  <c r="BG80" i="7" s="1"/>
  <c r="Q80" i="7"/>
  <c r="BF80" i="7" s="1"/>
  <c r="P80" i="7"/>
  <c r="O80" i="7"/>
  <c r="N80" i="7"/>
  <c r="BC80" i="7" s="1"/>
  <c r="BE80" i="7" s="1"/>
  <c r="M80" i="7"/>
  <c r="BB80" i="7" s="1"/>
  <c r="L80" i="7"/>
  <c r="BA80" i="7" s="1"/>
  <c r="K80" i="7"/>
  <c r="AZ80" i="7" s="1"/>
  <c r="J80" i="7"/>
  <c r="I80" i="7"/>
  <c r="AX80" i="7" s="1"/>
  <c r="AY80" i="7" s="1"/>
  <c r="H80" i="7"/>
  <c r="G80" i="7"/>
  <c r="F80" i="7"/>
  <c r="E80" i="7"/>
  <c r="D80" i="7"/>
  <c r="C80" i="7"/>
  <c r="AW80" i="7"/>
  <c r="AO79" i="7"/>
  <c r="Y79" i="7"/>
  <c r="BN79" i="7" s="1"/>
  <c r="X79" i="7"/>
  <c r="BM79" i="7" s="1"/>
  <c r="W79" i="7"/>
  <c r="BL79" i="7" s="1"/>
  <c r="V79" i="7"/>
  <c r="BQ79" i="7" s="1"/>
  <c r="U79" i="7"/>
  <c r="BP79" i="7" s="1"/>
  <c r="T79" i="7"/>
  <c r="BK79" i="7" s="1"/>
  <c r="S79" i="7"/>
  <c r="BJ79" i="7" s="1"/>
  <c r="R79" i="7"/>
  <c r="BG79" i="7" s="1"/>
  <c r="Q79" i="7"/>
  <c r="BF79" i="7" s="1"/>
  <c r="P79" i="7"/>
  <c r="O79" i="7"/>
  <c r="N79" i="7"/>
  <c r="BC79" i="7" s="1"/>
  <c r="M79" i="7"/>
  <c r="BB79" i="7" s="1"/>
  <c r="L79" i="7"/>
  <c r="BA79" i="7" s="1"/>
  <c r="K79" i="7"/>
  <c r="AZ79" i="7" s="1"/>
  <c r="J79" i="7"/>
  <c r="I79" i="7"/>
  <c r="AX79" i="7" s="1"/>
  <c r="H79" i="7"/>
  <c r="G79" i="7"/>
  <c r="F79" i="7"/>
  <c r="E79" i="7"/>
  <c r="D79" i="7"/>
  <c r="C79" i="7"/>
  <c r="BW79" i="7" s="1"/>
  <c r="BI79" i="7"/>
  <c r="AO78" i="7"/>
  <c r="Y78" i="7"/>
  <c r="BN78" i="7" s="1"/>
  <c r="X78" i="7"/>
  <c r="BM78" i="7" s="1"/>
  <c r="W78" i="7"/>
  <c r="BL78" i="7" s="1"/>
  <c r="V78" i="7"/>
  <c r="BQ78" i="7" s="1"/>
  <c r="U78" i="7"/>
  <c r="BP78" i="7" s="1"/>
  <c r="T78" i="7"/>
  <c r="BK78" i="7" s="1"/>
  <c r="S78" i="7"/>
  <c r="R78" i="7"/>
  <c r="BG78" i="7" s="1"/>
  <c r="Q78" i="7"/>
  <c r="BF78" i="7" s="1"/>
  <c r="P78" i="7"/>
  <c r="O78" i="7"/>
  <c r="N78" i="7"/>
  <c r="BC78" i="7" s="1"/>
  <c r="M78" i="7"/>
  <c r="BB78" i="7" s="1"/>
  <c r="L78" i="7"/>
  <c r="BA78" i="7" s="1"/>
  <c r="K78" i="7"/>
  <c r="AZ78" i="7" s="1"/>
  <c r="J78" i="7"/>
  <c r="I78" i="7"/>
  <c r="AX78" i="7" s="1"/>
  <c r="AY78" i="7" s="1"/>
  <c r="H78" i="7"/>
  <c r="G78" i="7"/>
  <c r="F78" i="7"/>
  <c r="E78" i="7"/>
  <c r="D78" i="7"/>
  <c r="C78" i="7"/>
  <c r="BI78" i="7"/>
  <c r="AO77" i="7"/>
  <c r="Y77" i="7"/>
  <c r="BN77" i="7" s="1"/>
  <c r="X77" i="7"/>
  <c r="BM77" i="7" s="1"/>
  <c r="W77" i="7"/>
  <c r="BL77" i="7" s="1"/>
  <c r="V77" i="7"/>
  <c r="BQ77" i="7" s="1"/>
  <c r="U77" i="7"/>
  <c r="BP77" i="7" s="1"/>
  <c r="T77" i="7"/>
  <c r="BK77" i="7" s="1"/>
  <c r="S77" i="7"/>
  <c r="BJ77" i="7" s="1"/>
  <c r="R77" i="7"/>
  <c r="BG77" i="7" s="1"/>
  <c r="Q77" i="7"/>
  <c r="BF77" i="7" s="1"/>
  <c r="P77" i="7"/>
  <c r="O77" i="7"/>
  <c r="N77" i="7"/>
  <c r="BC77" i="7" s="1"/>
  <c r="M77" i="7"/>
  <c r="BB77" i="7" s="1"/>
  <c r="L77" i="7"/>
  <c r="BA77" i="7" s="1"/>
  <c r="K77" i="7"/>
  <c r="AZ77" i="7" s="1"/>
  <c r="J77" i="7"/>
  <c r="I77" i="7"/>
  <c r="AX77" i="7" s="1"/>
  <c r="H77" i="7"/>
  <c r="G77" i="7"/>
  <c r="F77" i="7"/>
  <c r="E77" i="7"/>
  <c r="D77" i="7"/>
  <c r="C77" i="7"/>
  <c r="AT77" i="7" s="1"/>
  <c r="BI77" i="7"/>
  <c r="AO76" i="7"/>
  <c r="Y76" i="7"/>
  <c r="BN76" i="7" s="1"/>
  <c r="X76" i="7"/>
  <c r="BM76" i="7" s="1"/>
  <c r="W76" i="7"/>
  <c r="BL76" i="7" s="1"/>
  <c r="V76" i="7"/>
  <c r="BQ76" i="7" s="1"/>
  <c r="U76" i="7"/>
  <c r="BP76" i="7" s="1"/>
  <c r="T76" i="7"/>
  <c r="BK76" i="7" s="1"/>
  <c r="S76" i="7"/>
  <c r="BJ76" i="7" s="1"/>
  <c r="R76" i="7"/>
  <c r="BG76" i="7" s="1"/>
  <c r="Q76" i="7"/>
  <c r="BF76" i="7" s="1"/>
  <c r="P76" i="7"/>
  <c r="O76" i="7"/>
  <c r="N76" i="7"/>
  <c r="BC76" i="7" s="1"/>
  <c r="BE76" i="7" s="1"/>
  <c r="M76" i="7"/>
  <c r="BB76" i="7" s="1"/>
  <c r="L76" i="7"/>
  <c r="BA76" i="7" s="1"/>
  <c r="K76" i="7"/>
  <c r="AZ76" i="7" s="1"/>
  <c r="J76" i="7"/>
  <c r="I76" i="7"/>
  <c r="AX76" i="7" s="1"/>
  <c r="H76" i="7"/>
  <c r="G76" i="7"/>
  <c r="F76" i="7"/>
  <c r="E76" i="7"/>
  <c r="D76" i="7"/>
  <c r="C76" i="7"/>
  <c r="BI76" i="7"/>
  <c r="AO75" i="7"/>
  <c r="Y75" i="7"/>
  <c r="BN75" i="7" s="1"/>
  <c r="X75" i="7"/>
  <c r="BM75" i="7" s="1"/>
  <c r="W75" i="7"/>
  <c r="BL75" i="7" s="1"/>
  <c r="V75" i="7"/>
  <c r="BQ75" i="7" s="1"/>
  <c r="U75" i="7"/>
  <c r="BP75" i="7" s="1"/>
  <c r="T75" i="7"/>
  <c r="BK75" i="7" s="1"/>
  <c r="S75" i="7"/>
  <c r="BJ75" i="7" s="1"/>
  <c r="R75" i="7"/>
  <c r="BG75" i="7" s="1"/>
  <c r="Q75" i="7"/>
  <c r="BF75" i="7" s="1"/>
  <c r="P75" i="7"/>
  <c r="O75" i="7"/>
  <c r="N75" i="7"/>
  <c r="BC75" i="7" s="1"/>
  <c r="M75" i="7"/>
  <c r="BB75" i="7" s="1"/>
  <c r="L75" i="7"/>
  <c r="BA75" i="7" s="1"/>
  <c r="K75" i="7"/>
  <c r="AZ75" i="7" s="1"/>
  <c r="J75" i="7"/>
  <c r="I75" i="7"/>
  <c r="AX75" i="7" s="1"/>
  <c r="AY75" i="7" s="1"/>
  <c r="H75" i="7"/>
  <c r="G75" i="7"/>
  <c r="F75" i="7"/>
  <c r="E75" i="7"/>
  <c r="D75" i="7"/>
  <c r="C75" i="7"/>
  <c r="BW75" i="7" s="1"/>
  <c r="AW75" i="7"/>
  <c r="AO74" i="7"/>
  <c r="Y74" i="7"/>
  <c r="BN74" i="7" s="1"/>
  <c r="X74" i="7"/>
  <c r="BM74" i="7" s="1"/>
  <c r="W74" i="7"/>
  <c r="BL74" i="7" s="1"/>
  <c r="V74" i="7"/>
  <c r="BQ74" i="7" s="1"/>
  <c r="U74" i="7"/>
  <c r="BP74" i="7" s="1"/>
  <c r="T74" i="7"/>
  <c r="BK74" i="7" s="1"/>
  <c r="S74" i="7"/>
  <c r="R74" i="7"/>
  <c r="BG74" i="7" s="1"/>
  <c r="Q74" i="7"/>
  <c r="BF74" i="7" s="1"/>
  <c r="P74" i="7"/>
  <c r="O74" i="7"/>
  <c r="N74" i="7"/>
  <c r="BC74" i="7" s="1"/>
  <c r="BE74" i="7" s="1"/>
  <c r="M74" i="7"/>
  <c r="BB74" i="7" s="1"/>
  <c r="L74" i="7"/>
  <c r="BA74" i="7" s="1"/>
  <c r="K74" i="7"/>
  <c r="AZ74" i="7" s="1"/>
  <c r="J74" i="7"/>
  <c r="I74" i="7"/>
  <c r="AX74" i="7" s="1"/>
  <c r="H74" i="7"/>
  <c r="G74" i="7"/>
  <c r="F74" i="7"/>
  <c r="E74" i="7"/>
  <c r="D74" i="7"/>
  <c r="C74" i="7"/>
  <c r="AU74" i="7" s="1"/>
  <c r="AW74" i="7"/>
  <c r="AO73" i="7"/>
  <c r="Y73" i="7"/>
  <c r="BN73" i="7" s="1"/>
  <c r="X73" i="7"/>
  <c r="BM73" i="7" s="1"/>
  <c r="W73" i="7"/>
  <c r="BL73" i="7" s="1"/>
  <c r="V73" i="7"/>
  <c r="BQ73" i="7" s="1"/>
  <c r="U73" i="7"/>
  <c r="BP73" i="7" s="1"/>
  <c r="T73" i="7"/>
  <c r="BK73" i="7" s="1"/>
  <c r="S73" i="7"/>
  <c r="R73" i="7"/>
  <c r="BG73" i="7" s="1"/>
  <c r="Q73" i="7"/>
  <c r="BF73" i="7" s="1"/>
  <c r="P73" i="7"/>
  <c r="O73" i="7"/>
  <c r="N73" i="7"/>
  <c r="BC73" i="7" s="1"/>
  <c r="M73" i="7"/>
  <c r="BB73" i="7" s="1"/>
  <c r="L73" i="7"/>
  <c r="BA73" i="7" s="1"/>
  <c r="K73" i="7"/>
  <c r="AZ73" i="7" s="1"/>
  <c r="J73" i="7"/>
  <c r="I73" i="7"/>
  <c r="AX73" i="7" s="1"/>
  <c r="AY73" i="7" s="1"/>
  <c r="H73" i="7"/>
  <c r="G73" i="7"/>
  <c r="F73" i="7"/>
  <c r="E73" i="7"/>
  <c r="D73" i="7"/>
  <c r="C73" i="7"/>
  <c r="AU73" i="7" s="1"/>
  <c r="AW73" i="7"/>
  <c r="AO72" i="7"/>
  <c r="Y72" i="7"/>
  <c r="BN72" i="7" s="1"/>
  <c r="X72" i="7"/>
  <c r="BM72" i="7" s="1"/>
  <c r="W72" i="7"/>
  <c r="BL72" i="7" s="1"/>
  <c r="V72" i="7"/>
  <c r="BQ72" i="7" s="1"/>
  <c r="U72" i="7"/>
  <c r="BP72" i="7" s="1"/>
  <c r="T72" i="7"/>
  <c r="BK72" i="7" s="1"/>
  <c r="S72" i="7"/>
  <c r="R72" i="7"/>
  <c r="BG72" i="7" s="1"/>
  <c r="Q72" i="7"/>
  <c r="BF72" i="7" s="1"/>
  <c r="P72" i="7"/>
  <c r="O72" i="7"/>
  <c r="N72" i="7"/>
  <c r="BC72" i="7" s="1"/>
  <c r="BE72" i="7" s="1"/>
  <c r="M72" i="7"/>
  <c r="BB72" i="7" s="1"/>
  <c r="L72" i="7"/>
  <c r="BA72" i="7" s="1"/>
  <c r="K72" i="7"/>
  <c r="AZ72" i="7" s="1"/>
  <c r="J72" i="7"/>
  <c r="I72" i="7"/>
  <c r="AX72" i="7" s="1"/>
  <c r="AY72" i="7" s="1"/>
  <c r="H72" i="7"/>
  <c r="G72" i="7"/>
  <c r="F72" i="7"/>
  <c r="E72" i="7"/>
  <c r="D72" i="7"/>
  <c r="C72" i="7"/>
  <c r="AT72" i="7" s="1"/>
  <c r="AO71" i="7"/>
  <c r="Y71" i="7"/>
  <c r="BN71" i="7" s="1"/>
  <c r="X71" i="7"/>
  <c r="BM71" i="7" s="1"/>
  <c r="W71" i="7"/>
  <c r="BL71" i="7" s="1"/>
  <c r="V71" i="7"/>
  <c r="BQ71" i="7" s="1"/>
  <c r="U71" i="7"/>
  <c r="BP71" i="7" s="1"/>
  <c r="T71" i="7"/>
  <c r="BK71" i="7" s="1"/>
  <c r="S71" i="7"/>
  <c r="BJ71" i="7" s="1"/>
  <c r="R71" i="7"/>
  <c r="BG71" i="7" s="1"/>
  <c r="Q71" i="7"/>
  <c r="BF71" i="7" s="1"/>
  <c r="P71" i="7"/>
  <c r="O71" i="7"/>
  <c r="N71" i="7"/>
  <c r="BC71" i="7" s="1"/>
  <c r="M71" i="7"/>
  <c r="BB71" i="7" s="1"/>
  <c r="L71" i="7"/>
  <c r="BA71" i="7" s="1"/>
  <c r="K71" i="7"/>
  <c r="AZ71" i="7" s="1"/>
  <c r="J71" i="7"/>
  <c r="I71" i="7"/>
  <c r="AX71" i="7" s="1"/>
  <c r="H71" i="7"/>
  <c r="G71" i="7"/>
  <c r="F71" i="7"/>
  <c r="E71" i="7"/>
  <c r="D71" i="7"/>
  <c r="C71" i="7"/>
  <c r="BW71" i="7" s="1"/>
  <c r="BI71" i="7"/>
  <c r="AO70" i="7"/>
  <c r="Y70" i="7"/>
  <c r="BN70" i="7" s="1"/>
  <c r="X70" i="7"/>
  <c r="BM70" i="7" s="1"/>
  <c r="W70" i="7"/>
  <c r="BL70" i="7" s="1"/>
  <c r="V70" i="7"/>
  <c r="BQ70" i="7" s="1"/>
  <c r="U70" i="7"/>
  <c r="BP70" i="7" s="1"/>
  <c r="T70" i="7"/>
  <c r="BK70" i="7" s="1"/>
  <c r="S70" i="7"/>
  <c r="R70" i="7"/>
  <c r="BG70" i="7" s="1"/>
  <c r="Q70" i="7"/>
  <c r="BF70" i="7" s="1"/>
  <c r="P70" i="7"/>
  <c r="O70" i="7"/>
  <c r="N70" i="7"/>
  <c r="BC70" i="7" s="1"/>
  <c r="M70" i="7"/>
  <c r="BB70" i="7" s="1"/>
  <c r="L70" i="7"/>
  <c r="BA70" i="7" s="1"/>
  <c r="K70" i="7"/>
  <c r="AZ70" i="7" s="1"/>
  <c r="J70" i="7"/>
  <c r="I70" i="7"/>
  <c r="AX70" i="7" s="1"/>
  <c r="H70" i="7"/>
  <c r="G70" i="7"/>
  <c r="F70" i="7"/>
  <c r="E70" i="7"/>
  <c r="D70" i="7"/>
  <c r="C70" i="7"/>
  <c r="AU70" i="7" s="1"/>
  <c r="BI70" i="7"/>
  <c r="AO69" i="7"/>
  <c r="Y69" i="7"/>
  <c r="BN69" i="7" s="1"/>
  <c r="X69" i="7"/>
  <c r="BM69" i="7" s="1"/>
  <c r="W69" i="7"/>
  <c r="BL69" i="7" s="1"/>
  <c r="V69" i="7"/>
  <c r="BQ69" i="7" s="1"/>
  <c r="U69" i="7"/>
  <c r="BP69" i="7" s="1"/>
  <c r="T69" i="7"/>
  <c r="BK69" i="7" s="1"/>
  <c r="S69" i="7"/>
  <c r="BJ69" i="7" s="1"/>
  <c r="R69" i="7"/>
  <c r="BG69" i="7" s="1"/>
  <c r="Q69" i="7"/>
  <c r="BF69" i="7" s="1"/>
  <c r="P69" i="7"/>
  <c r="O69" i="7"/>
  <c r="N69" i="7"/>
  <c r="BC69" i="7" s="1"/>
  <c r="M69" i="7"/>
  <c r="BB69" i="7" s="1"/>
  <c r="L69" i="7"/>
  <c r="BA69" i="7" s="1"/>
  <c r="K69" i="7"/>
  <c r="AZ69" i="7" s="1"/>
  <c r="J69" i="7"/>
  <c r="I69" i="7"/>
  <c r="AX69" i="7" s="1"/>
  <c r="H69" i="7"/>
  <c r="G69" i="7"/>
  <c r="F69" i="7"/>
  <c r="E69" i="7"/>
  <c r="D69" i="7"/>
  <c r="C69" i="7"/>
  <c r="AT69" i="7" s="1"/>
  <c r="BI69" i="7"/>
  <c r="AO68" i="7"/>
  <c r="Y68" i="7"/>
  <c r="BN68" i="7" s="1"/>
  <c r="X68" i="7"/>
  <c r="BM68" i="7" s="1"/>
  <c r="W68" i="7"/>
  <c r="BL68" i="7" s="1"/>
  <c r="V68" i="7"/>
  <c r="BQ68" i="7" s="1"/>
  <c r="U68" i="7"/>
  <c r="BP68" i="7" s="1"/>
  <c r="T68" i="7"/>
  <c r="BK68" i="7" s="1"/>
  <c r="S68" i="7"/>
  <c r="BJ68" i="7" s="1"/>
  <c r="R68" i="7"/>
  <c r="BG68" i="7" s="1"/>
  <c r="Q68" i="7"/>
  <c r="BF68" i="7" s="1"/>
  <c r="P68" i="7"/>
  <c r="O68" i="7"/>
  <c r="N68" i="7"/>
  <c r="BC68" i="7" s="1"/>
  <c r="M68" i="7"/>
  <c r="BB68" i="7" s="1"/>
  <c r="L68" i="7"/>
  <c r="BA68" i="7" s="1"/>
  <c r="K68" i="7"/>
  <c r="AZ68" i="7" s="1"/>
  <c r="J68" i="7"/>
  <c r="I68" i="7"/>
  <c r="AX68" i="7" s="1"/>
  <c r="H68" i="7"/>
  <c r="G68" i="7"/>
  <c r="F68" i="7"/>
  <c r="E68" i="7"/>
  <c r="D68" i="7"/>
  <c r="C68" i="7"/>
  <c r="BW68" i="7" s="1"/>
  <c r="AW68" i="7"/>
  <c r="AO67" i="7"/>
  <c r="Y67" i="7"/>
  <c r="BN67" i="7" s="1"/>
  <c r="X67" i="7"/>
  <c r="BM67" i="7" s="1"/>
  <c r="W67" i="7"/>
  <c r="BL67" i="7" s="1"/>
  <c r="V67" i="7"/>
  <c r="BQ67" i="7" s="1"/>
  <c r="U67" i="7"/>
  <c r="BP67" i="7" s="1"/>
  <c r="T67" i="7"/>
  <c r="BK67" i="7" s="1"/>
  <c r="S67" i="7"/>
  <c r="R67" i="7"/>
  <c r="BG67" i="7" s="1"/>
  <c r="Q67" i="7"/>
  <c r="BF67" i="7" s="1"/>
  <c r="P67" i="7"/>
  <c r="O67" i="7"/>
  <c r="N67" i="7"/>
  <c r="BC67" i="7" s="1"/>
  <c r="M67" i="7"/>
  <c r="BB67" i="7" s="1"/>
  <c r="L67" i="7"/>
  <c r="BA67" i="7" s="1"/>
  <c r="K67" i="7"/>
  <c r="AZ67" i="7" s="1"/>
  <c r="J67" i="7"/>
  <c r="I67" i="7"/>
  <c r="AX67" i="7" s="1"/>
  <c r="H67" i="7"/>
  <c r="G67" i="7"/>
  <c r="F67" i="7"/>
  <c r="E67" i="7"/>
  <c r="D67" i="7"/>
  <c r="C67" i="7"/>
  <c r="AU67" i="7" s="1"/>
  <c r="BI67" i="7"/>
  <c r="AO66" i="7"/>
  <c r="Y66" i="7"/>
  <c r="BN66" i="7" s="1"/>
  <c r="X66" i="7"/>
  <c r="BM66" i="7" s="1"/>
  <c r="W66" i="7"/>
  <c r="BL66" i="7" s="1"/>
  <c r="V66" i="7"/>
  <c r="BQ66" i="7" s="1"/>
  <c r="U66" i="7"/>
  <c r="BP66" i="7" s="1"/>
  <c r="T66" i="7"/>
  <c r="BK66" i="7" s="1"/>
  <c r="S66" i="7"/>
  <c r="R66" i="7"/>
  <c r="BG66" i="7" s="1"/>
  <c r="Q66" i="7"/>
  <c r="BF66" i="7" s="1"/>
  <c r="P66" i="7"/>
  <c r="O66" i="7"/>
  <c r="N66" i="7"/>
  <c r="BC66" i="7" s="1"/>
  <c r="M66" i="7"/>
  <c r="BB66" i="7" s="1"/>
  <c r="L66" i="7"/>
  <c r="BA66" i="7" s="1"/>
  <c r="K66" i="7"/>
  <c r="AZ66" i="7" s="1"/>
  <c r="J66" i="7"/>
  <c r="I66" i="7"/>
  <c r="AX66" i="7" s="1"/>
  <c r="H66" i="7"/>
  <c r="G66" i="7"/>
  <c r="F66" i="7"/>
  <c r="E66" i="7"/>
  <c r="D66" i="7"/>
  <c r="C66" i="7"/>
  <c r="AU66" i="7" s="1"/>
  <c r="BI66" i="7"/>
  <c r="AO65" i="7"/>
  <c r="Y65" i="7"/>
  <c r="BN65" i="7" s="1"/>
  <c r="X65" i="7"/>
  <c r="BM65" i="7" s="1"/>
  <c r="W65" i="7"/>
  <c r="BL65" i="7" s="1"/>
  <c r="V65" i="7"/>
  <c r="BQ65" i="7" s="1"/>
  <c r="U65" i="7"/>
  <c r="BP65" i="7" s="1"/>
  <c r="T65" i="7"/>
  <c r="BK65" i="7" s="1"/>
  <c r="S65" i="7"/>
  <c r="R65" i="7"/>
  <c r="BG65" i="7" s="1"/>
  <c r="Q65" i="7"/>
  <c r="BF65" i="7" s="1"/>
  <c r="P65" i="7"/>
  <c r="O65" i="7"/>
  <c r="N65" i="7"/>
  <c r="BC65" i="7" s="1"/>
  <c r="M65" i="7"/>
  <c r="BB65" i="7" s="1"/>
  <c r="L65" i="7"/>
  <c r="BA65" i="7" s="1"/>
  <c r="K65" i="7"/>
  <c r="AZ65" i="7" s="1"/>
  <c r="J65" i="7"/>
  <c r="I65" i="7"/>
  <c r="AX65" i="7" s="1"/>
  <c r="H65" i="7"/>
  <c r="G65" i="7"/>
  <c r="F65" i="7"/>
  <c r="E65" i="7"/>
  <c r="D65" i="7"/>
  <c r="C65" i="7"/>
  <c r="BW65" i="7" s="1"/>
  <c r="AW65" i="7"/>
  <c r="AO64" i="7"/>
  <c r="Y64" i="7"/>
  <c r="BN64" i="7" s="1"/>
  <c r="X64" i="7"/>
  <c r="BM64" i="7" s="1"/>
  <c r="W64" i="7"/>
  <c r="BL64" i="7" s="1"/>
  <c r="V64" i="7"/>
  <c r="BQ64" i="7" s="1"/>
  <c r="U64" i="7"/>
  <c r="BP64" i="7" s="1"/>
  <c r="T64" i="7"/>
  <c r="BK64" i="7" s="1"/>
  <c r="S64" i="7"/>
  <c r="BJ64" i="7" s="1"/>
  <c r="R64" i="7"/>
  <c r="BG64" i="7" s="1"/>
  <c r="Q64" i="7"/>
  <c r="BF64" i="7" s="1"/>
  <c r="P64" i="7"/>
  <c r="O64" i="7"/>
  <c r="N64" i="7"/>
  <c r="BC64" i="7" s="1"/>
  <c r="M64" i="7"/>
  <c r="BB64" i="7" s="1"/>
  <c r="L64" i="7"/>
  <c r="BA64" i="7" s="1"/>
  <c r="K64" i="7"/>
  <c r="AZ64" i="7" s="1"/>
  <c r="J64" i="7"/>
  <c r="I64" i="7"/>
  <c r="AX64" i="7" s="1"/>
  <c r="H64" i="7"/>
  <c r="G64" i="7"/>
  <c r="F64" i="7"/>
  <c r="E64" i="7"/>
  <c r="D64" i="7"/>
  <c r="C64" i="7"/>
  <c r="AT64" i="7" s="1"/>
  <c r="BI64" i="7"/>
  <c r="AO63" i="7"/>
  <c r="Y63" i="7"/>
  <c r="BN63" i="7" s="1"/>
  <c r="X63" i="7"/>
  <c r="BM63" i="7" s="1"/>
  <c r="W63" i="7"/>
  <c r="BL63" i="7" s="1"/>
  <c r="V63" i="7"/>
  <c r="BQ63" i="7" s="1"/>
  <c r="U63" i="7"/>
  <c r="BP63" i="7" s="1"/>
  <c r="T63" i="7"/>
  <c r="BK63" i="7" s="1"/>
  <c r="S63" i="7"/>
  <c r="R63" i="7"/>
  <c r="BG63" i="7" s="1"/>
  <c r="Q63" i="7"/>
  <c r="BF63" i="7" s="1"/>
  <c r="P63" i="7"/>
  <c r="O63" i="7"/>
  <c r="N63" i="7"/>
  <c r="BC63" i="7" s="1"/>
  <c r="M63" i="7"/>
  <c r="BB63" i="7" s="1"/>
  <c r="L63" i="7"/>
  <c r="BA63" i="7" s="1"/>
  <c r="K63" i="7"/>
  <c r="AZ63" i="7" s="1"/>
  <c r="J63" i="7"/>
  <c r="I63" i="7"/>
  <c r="AX63" i="7" s="1"/>
  <c r="H63" i="7"/>
  <c r="G63" i="7"/>
  <c r="F63" i="7"/>
  <c r="E63" i="7"/>
  <c r="D63" i="7"/>
  <c r="C63" i="7"/>
  <c r="AU63" i="7" s="1"/>
  <c r="AW63" i="7"/>
  <c r="AO62" i="7"/>
  <c r="Y62" i="7"/>
  <c r="BN62" i="7" s="1"/>
  <c r="X62" i="7"/>
  <c r="BM62" i="7" s="1"/>
  <c r="W62" i="7"/>
  <c r="BL62" i="7" s="1"/>
  <c r="V62" i="7"/>
  <c r="BQ62" i="7" s="1"/>
  <c r="U62" i="7"/>
  <c r="BP62" i="7" s="1"/>
  <c r="T62" i="7"/>
  <c r="BK62" i="7" s="1"/>
  <c r="S62" i="7"/>
  <c r="R62" i="7"/>
  <c r="BG62" i="7" s="1"/>
  <c r="Q62" i="7"/>
  <c r="BF62" i="7" s="1"/>
  <c r="P62" i="7"/>
  <c r="O62" i="7"/>
  <c r="N62" i="7"/>
  <c r="BC62" i="7" s="1"/>
  <c r="M62" i="7"/>
  <c r="BB62" i="7" s="1"/>
  <c r="L62" i="7"/>
  <c r="BA62" i="7" s="1"/>
  <c r="K62" i="7"/>
  <c r="AZ62" i="7" s="1"/>
  <c r="J62" i="7"/>
  <c r="I62" i="7"/>
  <c r="AX62" i="7" s="1"/>
  <c r="H62" i="7"/>
  <c r="G62" i="7"/>
  <c r="F62" i="7"/>
  <c r="E62" i="7"/>
  <c r="D62" i="7"/>
  <c r="C62" i="7"/>
  <c r="BW62" i="7" s="1"/>
  <c r="BI62" i="7"/>
  <c r="AO61" i="7"/>
  <c r="Y61" i="7"/>
  <c r="BN61" i="7" s="1"/>
  <c r="X61" i="7"/>
  <c r="BM61" i="7" s="1"/>
  <c r="W61" i="7"/>
  <c r="BL61" i="7" s="1"/>
  <c r="V61" i="7"/>
  <c r="BQ61" i="7" s="1"/>
  <c r="U61" i="7"/>
  <c r="BP61" i="7" s="1"/>
  <c r="T61" i="7"/>
  <c r="BK61" i="7" s="1"/>
  <c r="S61" i="7"/>
  <c r="R61" i="7"/>
  <c r="BG61" i="7" s="1"/>
  <c r="Q61" i="7"/>
  <c r="BF61" i="7" s="1"/>
  <c r="P61" i="7"/>
  <c r="O61" i="7"/>
  <c r="N61" i="7"/>
  <c r="BC61" i="7" s="1"/>
  <c r="M61" i="7"/>
  <c r="BB61" i="7" s="1"/>
  <c r="L61" i="7"/>
  <c r="BA61" i="7" s="1"/>
  <c r="K61" i="7"/>
  <c r="AZ61" i="7" s="1"/>
  <c r="J61" i="7"/>
  <c r="I61" i="7"/>
  <c r="AX61" i="7" s="1"/>
  <c r="H61" i="7"/>
  <c r="G61" i="7"/>
  <c r="F61" i="7"/>
  <c r="E61" i="7"/>
  <c r="D61" i="7"/>
  <c r="C61" i="7"/>
  <c r="AU61" i="7" s="1"/>
  <c r="BI61" i="7"/>
  <c r="AO60" i="7"/>
  <c r="Y60" i="7"/>
  <c r="BN60" i="7" s="1"/>
  <c r="X60" i="7"/>
  <c r="BM60" i="7" s="1"/>
  <c r="W60" i="7"/>
  <c r="BL60" i="7" s="1"/>
  <c r="V60" i="7"/>
  <c r="BQ60" i="7" s="1"/>
  <c r="U60" i="7"/>
  <c r="BP60" i="7" s="1"/>
  <c r="T60" i="7"/>
  <c r="BK60" i="7" s="1"/>
  <c r="S60" i="7"/>
  <c r="BJ60" i="7" s="1"/>
  <c r="R60" i="7"/>
  <c r="BG60" i="7" s="1"/>
  <c r="Q60" i="7"/>
  <c r="BF60" i="7" s="1"/>
  <c r="P60" i="7"/>
  <c r="O60" i="7"/>
  <c r="N60" i="7"/>
  <c r="BC60" i="7" s="1"/>
  <c r="M60" i="7"/>
  <c r="BB60" i="7" s="1"/>
  <c r="L60" i="7"/>
  <c r="BA60" i="7" s="1"/>
  <c r="K60" i="7"/>
  <c r="AZ60" i="7" s="1"/>
  <c r="J60" i="7"/>
  <c r="I60" i="7"/>
  <c r="AX60" i="7" s="1"/>
  <c r="H60" i="7"/>
  <c r="G60" i="7"/>
  <c r="F60" i="7"/>
  <c r="E60" i="7"/>
  <c r="D60" i="7"/>
  <c r="C60" i="7"/>
  <c r="BW60" i="7" s="1"/>
  <c r="AW60" i="7"/>
  <c r="AO59" i="7"/>
  <c r="Y59" i="7"/>
  <c r="BN59" i="7" s="1"/>
  <c r="X59" i="7"/>
  <c r="BM59" i="7" s="1"/>
  <c r="W59" i="7"/>
  <c r="BL59" i="7" s="1"/>
  <c r="V59" i="7"/>
  <c r="BQ59" i="7" s="1"/>
  <c r="U59" i="7"/>
  <c r="BP59" i="7" s="1"/>
  <c r="T59" i="7"/>
  <c r="BK59" i="7" s="1"/>
  <c r="S59" i="7"/>
  <c r="R59" i="7"/>
  <c r="BG59" i="7" s="1"/>
  <c r="Q59" i="7"/>
  <c r="BF59" i="7" s="1"/>
  <c r="P59" i="7"/>
  <c r="O59" i="7"/>
  <c r="N59" i="7"/>
  <c r="BC59" i="7" s="1"/>
  <c r="M59" i="7"/>
  <c r="BB59" i="7" s="1"/>
  <c r="L59" i="7"/>
  <c r="BA59" i="7" s="1"/>
  <c r="K59" i="7"/>
  <c r="AZ59" i="7" s="1"/>
  <c r="J59" i="7"/>
  <c r="I59" i="7"/>
  <c r="AX59" i="7" s="1"/>
  <c r="H59" i="7"/>
  <c r="G59" i="7"/>
  <c r="F59" i="7"/>
  <c r="E59" i="7"/>
  <c r="D59" i="7"/>
  <c r="C59" i="7"/>
  <c r="AU59" i="7" s="1"/>
  <c r="BI59" i="7"/>
  <c r="AO58" i="7"/>
  <c r="Y58" i="7"/>
  <c r="BN58" i="7" s="1"/>
  <c r="X58" i="7"/>
  <c r="BM58" i="7" s="1"/>
  <c r="W58" i="7"/>
  <c r="BL58" i="7" s="1"/>
  <c r="V58" i="7"/>
  <c r="BQ58" i="7" s="1"/>
  <c r="U58" i="7"/>
  <c r="BP58" i="7" s="1"/>
  <c r="T58" i="7"/>
  <c r="BK58" i="7" s="1"/>
  <c r="S58" i="7"/>
  <c r="R58" i="7"/>
  <c r="BG58" i="7" s="1"/>
  <c r="Q58" i="7"/>
  <c r="BF58" i="7" s="1"/>
  <c r="P58" i="7"/>
  <c r="O58" i="7"/>
  <c r="N58" i="7"/>
  <c r="BC58" i="7" s="1"/>
  <c r="M58" i="7"/>
  <c r="BB58" i="7" s="1"/>
  <c r="L58" i="7"/>
  <c r="BA58" i="7" s="1"/>
  <c r="K58" i="7"/>
  <c r="AZ58" i="7" s="1"/>
  <c r="J58" i="7"/>
  <c r="I58" i="7"/>
  <c r="AX58" i="7" s="1"/>
  <c r="H58" i="7"/>
  <c r="G58" i="7"/>
  <c r="F58" i="7"/>
  <c r="E58" i="7"/>
  <c r="D58" i="7"/>
  <c r="C58" i="7"/>
  <c r="AU58" i="7" s="1"/>
  <c r="BI58" i="7"/>
  <c r="AO57" i="7"/>
  <c r="Y57" i="7"/>
  <c r="BN57" i="7" s="1"/>
  <c r="X57" i="7"/>
  <c r="BM57" i="7" s="1"/>
  <c r="W57" i="7"/>
  <c r="BL57" i="7" s="1"/>
  <c r="V57" i="7"/>
  <c r="BQ57" i="7" s="1"/>
  <c r="U57" i="7"/>
  <c r="BP57" i="7" s="1"/>
  <c r="T57" i="7"/>
  <c r="BK57" i="7" s="1"/>
  <c r="S57" i="7"/>
  <c r="R57" i="7"/>
  <c r="BG57" i="7" s="1"/>
  <c r="Q57" i="7"/>
  <c r="BF57" i="7" s="1"/>
  <c r="P57" i="7"/>
  <c r="O57" i="7"/>
  <c r="N57" i="7"/>
  <c r="BC57" i="7" s="1"/>
  <c r="M57" i="7"/>
  <c r="BB57" i="7" s="1"/>
  <c r="L57" i="7"/>
  <c r="BA57" i="7" s="1"/>
  <c r="K57" i="7"/>
  <c r="AZ57" i="7" s="1"/>
  <c r="J57" i="7"/>
  <c r="I57" i="7"/>
  <c r="AX57" i="7" s="1"/>
  <c r="H57" i="7"/>
  <c r="G57" i="7"/>
  <c r="F57" i="7"/>
  <c r="E57" i="7"/>
  <c r="D57" i="7"/>
  <c r="C57" i="7"/>
  <c r="BW57" i="7" s="1"/>
  <c r="AW57" i="7"/>
  <c r="AO56" i="7"/>
  <c r="Y56" i="7"/>
  <c r="BN56" i="7" s="1"/>
  <c r="X56" i="7"/>
  <c r="BM56" i="7" s="1"/>
  <c r="W56" i="7"/>
  <c r="BL56" i="7" s="1"/>
  <c r="V56" i="7"/>
  <c r="BQ56" i="7" s="1"/>
  <c r="U56" i="7"/>
  <c r="BP56" i="7" s="1"/>
  <c r="T56" i="7"/>
  <c r="BK56" i="7" s="1"/>
  <c r="S56" i="7"/>
  <c r="BJ56" i="7" s="1"/>
  <c r="R56" i="7"/>
  <c r="BG56" i="7" s="1"/>
  <c r="Q56" i="7"/>
  <c r="BF56" i="7" s="1"/>
  <c r="P56" i="7"/>
  <c r="O56" i="7"/>
  <c r="N56" i="7"/>
  <c r="BC56" i="7" s="1"/>
  <c r="M56" i="7"/>
  <c r="BB56" i="7" s="1"/>
  <c r="L56" i="7"/>
  <c r="BA56" i="7" s="1"/>
  <c r="K56" i="7"/>
  <c r="AZ56" i="7" s="1"/>
  <c r="J56" i="7"/>
  <c r="I56" i="7"/>
  <c r="AX56" i="7" s="1"/>
  <c r="H56" i="7"/>
  <c r="G56" i="7"/>
  <c r="F56" i="7"/>
  <c r="E56" i="7"/>
  <c r="D56" i="7"/>
  <c r="C56" i="7"/>
  <c r="BW56" i="7" s="1"/>
  <c r="BI56" i="7"/>
  <c r="AO55" i="7"/>
  <c r="Y55" i="7"/>
  <c r="BN55" i="7" s="1"/>
  <c r="X55" i="7"/>
  <c r="BM55" i="7" s="1"/>
  <c r="W55" i="7"/>
  <c r="BL55" i="7" s="1"/>
  <c r="V55" i="7"/>
  <c r="BQ55" i="7" s="1"/>
  <c r="U55" i="7"/>
  <c r="BP55" i="7" s="1"/>
  <c r="T55" i="7"/>
  <c r="BK55" i="7" s="1"/>
  <c r="S55" i="7"/>
  <c r="R55" i="7"/>
  <c r="BG55" i="7" s="1"/>
  <c r="Q55" i="7"/>
  <c r="BF55" i="7" s="1"/>
  <c r="P55" i="7"/>
  <c r="O55" i="7"/>
  <c r="N55" i="7"/>
  <c r="BC55" i="7" s="1"/>
  <c r="M55" i="7"/>
  <c r="BB55" i="7" s="1"/>
  <c r="L55" i="7"/>
  <c r="BA55" i="7" s="1"/>
  <c r="K55" i="7"/>
  <c r="AZ55" i="7" s="1"/>
  <c r="J55" i="7"/>
  <c r="I55" i="7"/>
  <c r="AX55" i="7" s="1"/>
  <c r="H55" i="7"/>
  <c r="G55" i="7"/>
  <c r="F55" i="7"/>
  <c r="E55" i="7"/>
  <c r="D55" i="7"/>
  <c r="C55" i="7"/>
  <c r="AU55" i="7" s="1"/>
  <c r="BI55" i="7"/>
  <c r="AO54" i="7"/>
  <c r="Y54" i="7"/>
  <c r="BN54" i="7" s="1"/>
  <c r="X54" i="7"/>
  <c r="BM54" i="7" s="1"/>
  <c r="W54" i="7"/>
  <c r="BL54" i="7" s="1"/>
  <c r="V54" i="7"/>
  <c r="BQ54" i="7" s="1"/>
  <c r="U54" i="7"/>
  <c r="BP54" i="7" s="1"/>
  <c r="T54" i="7"/>
  <c r="BK54" i="7" s="1"/>
  <c r="S54" i="7"/>
  <c r="R54" i="7"/>
  <c r="BG54" i="7" s="1"/>
  <c r="Q54" i="7"/>
  <c r="BF54" i="7" s="1"/>
  <c r="P54" i="7"/>
  <c r="O54" i="7"/>
  <c r="N54" i="7"/>
  <c r="BC54" i="7" s="1"/>
  <c r="M54" i="7"/>
  <c r="BB54" i="7" s="1"/>
  <c r="L54" i="7"/>
  <c r="BA54" i="7" s="1"/>
  <c r="K54" i="7"/>
  <c r="AZ54" i="7" s="1"/>
  <c r="J54" i="7"/>
  <c r="I54" i="7"/>
  <c r="AX54" i="7" s="1"/>
  <c r="H54" i="7"/>
  <c r="G54" i="7"/>
  <c r="F54" i="7"/>
  <c r="E54" i="7"/>
  <c r="D54" i="7"/>
  <c r="C54" i="7"/>
  <c r="BW54" i="7" s="1"/>
  <c r="AW54" i="7"/>
  <c r="AO53" i="7"/>
  <c r="Y53" i="7"/>
  <c r="BN53" i="7" s="1"/>
  <c r="X53" i="7"/>
  <c r="BM53" i="7" s="1"/>
  <c r="W53" i="7"/>
  <c r="BL53" i="7" s="1"/>
  <c r="V53" i="7"/>
  <c r="BQ53" i="7" s="1"/>
  <c r="U53" i="7"/>
  <c r="BP53" i="7" s="1"/>
  <c r="T53" i="7"/>
  <c r="BK53" i="7" s="1"/>
  <c r="S53" i="7"/>
  <c r="R53" i="7"/>
  <c r="BG53" i="7" s="1"/>
  <c r="Q53" i="7"/>
  <c r="BF53" i="7" s="1"/>
  <c r="P53" i="7"/>
  <c r="O53" i="7"/>
  <c r="N53" i="7"/>
  <c r="BC53" i="7" s="1"/>
  <c r="M53" i="7"/>
  <c r="BB53" i="7" s="1"/>
  <c r="L53" i="7"/>
  <c r="BA53" i="7" s="1"/>
  <c r="K53" i="7"/>
  <c r="AZ53" i="7" s="1"/>
  <c r="J53" i="7"/>
  <c r="I53" i="7"/>
  <c r="AX53" i="7" s="1"/>
  <c r="H53" i="7"/>
  <c r="G53" i="7"/>
  <c r="F53" i="7"/>
  <c r="E53" i="7"/>
  <c r="D53" i="7"/>
  <c r="C53" i="7"/>
  <c r="AU53" i="7" s="1"/>
  <c r="BI53" i="7"/>
  <c r="AO52" i="7"/>
  <c r="Y52" i="7"/>
  <c r="BN52" i="7" s="1"/>
  <c r="X52" i="7"/>
  <c r="BM52" i="7" s="1"/>
  <c r="W52" i="7"/>
  <c r="BL52" i="7" s="1"/>
  <c r="V52" i="7"/>
  <c r="BQ52" i="7" s="1"/>
  <c r="U52" i="7"/>
  <c r="BP52" i="7" s="1"/>
  <c r="T52" i="7"/>
  <c r="BK52" i="7" s="1"/>
  <c r="S52" i="7"/>
  <c r="BJ52" i="7" s="1"/>
  <c r="R52" i="7"/>
  <c r="BG52" i="7" s="1"/>
  <c r="Q52" i="7"/>
  <c r="BF52" i="7" s="1"/>
  <c r="P52" i="7"/>
  <c r="O52" i="7"/>
  <c r="N52" i="7"/>
  <c r="BC52" i="7" s="1"/>
  <c r="M52" i="7"/>
  <c r="BB52" i="7" s="1"/>
  <c r="L52" i="7"/>
  <c r="BA52" i="7" s="1"/>
  <c r="K52" i="7"/>
  <c r="AZ52" i="7" s="1"/>
  <c r="J52" i="7"/>
  <c r="I52" i="7"/>
  <c r="AX52" i="7" s="1"/>
  <c r="H52" i="7"/>
  <c r="G52" i="7"/>
  <c r="F52" i="7"/>
  <c r="E52" i="7"/>
  <c r="D52" i="7"/>
  <c r="C52" i="7"/>
  <c r="AT52" i="7" s="1"/>
  <c r="AW52" i="7"/>
  <c r="AO51" i="7"/>
  <c r="Y51" i="7"/>
  <c r="BN51" i="7" s="1"/>
  <c r="X51" i="7"/>
  <c r="BM51" i="7" s="1"/>
  <c r="W51" i="7"/>
  <c r="BL51" i="7" s="1"/>
  <c r="V51" i="7"/>
  <c r="BQ51" i="7" s="1"/>
  <c r="U51" i="7"/>
  <c r="BP51" i="7" s="1"/>
  <c r="T51" i="7"/>
  <c r="BK51" i="7" s="1"/>
  <c r="S51" i="7"/>
  <c r="R51" i="7"/>
  <c r="BG51" i="7" s="1"/>
  <c r="Q51" i="7"/>
  <c r="BF51" i="7" s="1"/>
  <c r="P51" i="7"/>
  <c r="O51" i="7"/>
  <c r="N51" i="7"/>
  <c r="BC51" i="7" s="1"/>
  <c r="M51" i="7"/>
  <c r="BB51" i="7" s="1"/>
  <c r="L51" i="7"/>
  <c r="BA51" i="7" s="1"/>
  <c r="K51" i="7"/>
  <c r="AZ51" i="7" s="1"/>
  <c r="J51" i="7"/>
  <c r="I51" i="7"/>
  <c r="AX51" i="7" s="1"/>
  <c r="H51" i="7"/>
  <c r="G51" i="7"/>
  <c r="F51" i="7"/>
  <c r="E51" i="7"/>
  <c r="D51" i="7"/>
  <c r="C51" i="7"/>
  <c r="AU51" i="7" s="1"/>
  <c r="AW51" i="7"/>
  <c r="AO50" i="7"/>
  <c r="Y50" i="7"/>
  <c r="BN50" i="7" s="1"/>
  <c r="X50" i="7"/>
  <c r="BM50" i="7" s="1"/>
  <c r="W50" i="7"/>
  <c r="BL50" i="7" s="1"/>
  <c r="V50" i="7"/>
  <c r="BQ50" i="7" s="1"/>
  <c r="U50" i="7"/>
  <c r="BP50" i="7" s="1"/>
  <c r="T50" i="7"/>
  <c r="BK50" i="7" s="1"/>
  <c r="S50" i="7"/>
  <c r="R50" i="7"/>
  <c r="BG50" i="7" s="1"/>
  <c r="Q50" i="7"/>
  <c r="BF50" i="7" s="1"/>
  <c r="P50" i="7"/>
  <c r="O50" i="7"/>
  <c r="N50" i="7"/>
  <c r="BC50" i="7" s="1"/>
  <c r="M50" i="7"/>
  <c r="BB50" i="7" s="1"/>
  <c r="L50" i="7"/>
  <c r="BA50" i="7" s="1"/>
  <c r="K50" i="7"/>
  <c r="AZ50" i="7" s="1"/>
  <c r="J50" i="7"/>
  <c r="I50" i="7"/>
  <c r="AX50" i="7" s="1"/>
  <c r="H50" i="7"/>
  <c r="G50" i="7"/>
  <c r="F50" i="7"/>
  <c r="E50" i="7"/>
  <c r="D50" i="7"/>
  <c r="C50" i="7"/>
  <c r="AU50" i="7" s="1"/>
  <c r="AW50" i="7"/>
  <c r="AO49" i="7"/>
  <c r="Y49" i="7"/>
  <c r="BN49" i="7" s="1"/>
  <c r="X49" i="7"/>
  <c r="BM49" i="7" s="1"/>
  <c r="W49" i="7"/>
  <c r="BL49" i="7" s="1"/>
  <c r="V49" i="7"/>
  <c r="BQ49" i="7" s="1"/>
  <c r="U49" i="7"/>
  <c r="BP49" i="7" s="1"/>
  <c r="T49" i="7"/>
  <c r="BK49" i="7" s="1"/>
  <c r="S49" i="7"/>
  <c r="R49" i="7"/>
  <c r="BG49" i="7" s="1"/>
  <c r="Q49" i="7"/>
  <c r="BF49" i="7" s="1"/>
  <c r="P49" i="7"/>
  <c r="O49" i="7"/>
  <c r="N49" i="7"/>
  <c r="BC49" i="7" s="1"/>
  <c r="M49" i="7"/>
  <c r="BB49" i="7" s="1"/>
  <c r="L49" i="7"/>
  <c r="BA49" i="7" s="1"/>
  <c r="K49" i="7"/>
  <c r="AZ49" i="7" s="1"/>
  <c r="J49" i="7"/>
  <c r="I49" i="7"/>
  <c r="AX49" i="7" s="1"/>
  <c r="H49" i="7"/>
  <c r="G49" i="7"/>
  <c r="F49" i="7"/>
  <c r="E49" i="7"/>
  <c r="D49" i="7"/>
  <c r="C49" i="7"/>
  <c r="BW49" i="7" s="1"/>
  <c r="AW49" i="7"/>
  <c r="AO48" i="7"/>
  <c r="Y48" i="7"/>
  <c r="BN48" i="7" s="1"/>
  <c r="X48" i="7"/>
  <c r="BM48" i="7" s="1"/>
  <c r="W48" i="7"/>
  <c r="BL48" i="7" s="1"/>
  <c r="V48" i="7"/>
  <c r="BQ48" i="7" s="1"/>
  <c r="U48" i="7"/>
  <c r="BP48" i="7" s="1"/>
  <c r="T48" i="7"/>
  <c r="BK48" i="7" s="1"/>
  <c r="S48" i="7"/>
  <c r="BJ48" i="7" s="1"/>
  <c r="R48" i="7"/>
  <c r="BG48" i="7" s="1"/>
  <c r="Q48" i="7"/>
  <c r="BF48" i="7" s="1"/>
  <c r="P48" i="7"/>
  <c r="O48" i="7"/>
  <c r="N48" i="7"/>
  <c r="BC48" i="7" s="1"/>
  <c r="M48" i="7"/>
  <c r="BB48" i="7" s="1"/>
  <c r="L48" i="7"/>
  <c r="BA48" i="7" s="1"/>
  <c r="K48" i="7"/>
  <c r="AZ48" i="7" s="1"/>
  <c r="J48" i="7"/>
  <c r="I48" i="7"/>
  <c r="AX48" i="7" s="1"/>
  <c r="H48" i="7"/>
  <c r="G48" i="7"/>
  <c r="F48" i="7"/>
  <c r="E48" i="7"/>
  <c r="D48" i="7"/>
  <c r="C48" i="7"/>
  <c r="AT48" i="7" s="1"/>
  <c r="BI48" i="7"/>
  <c r="AW47" i="7"/>
  <c r="AO47" i="7"/>
  <c r="Y47" i="7"/>
  <c r="BN47" i="7" s="1"/>
  <c r="X47" i="7"/>
  <c r="BM47" i="7" s="1"/>
  <c r="W47" i="7"/>
  <c r="BL47" i="7" s="1"/>
  <c r="V47" i="7"/>
  <c r="BQ47" i="7" s="1"/>
  <c r="U47" i="7"/>
  <c r="BP47" i="7" s="1"/>
  <c r="T47" i="7"/>
  <c r="BK47" i="7" s="1"/>
  <c r="S47" i="7"/>
  <c r="R47" i="7"/>
  <c r="BG47" i="7" s="1"/>
  <c r="Q47" i="7"/>
  <c r="BF47" i="7" s="1"/>
  <c r="P47" i="7"/>
  <c r="O47" i="7"/>
  <c r="N47" i="7"/>
  <c r="BC47" i="7" s="1"/>
  <c r="M47" i="7"/>
  <c r="BB47" i="7" s="1"/>
  <c r="L47" i="7"/>
  <c r="BA47" i="7" s="1"/>
  <c r="K47" i="7"/>
  <c r="AZ47" i="7" s="1"/>
  <c r="J47" i="7"/>
  <c r="I47" i="7"/>
  <c r="AX47" i="7" s="1"/>
  <c r="H47" i="7"/>
  <c r="G47" i="7"/>
  <c r="F47" i="7"/>
  <c r="E47" i="7"/>
  <c r="D47" i="7"/>
  <c r="C47" i="7"/>
  <c r="AU47" i="7" s="1"/>
  <c r="BI47" i="7"/>
  <c r="AO46" i="7"/>
  <c r="Y46" i="7"/>
  <c r="BN46" i="7" s="1"/>
  <c r="X46" i="7"/>
  <c r="BM46" i="7" s="1"/>
  <c r="W46" i="7"/>
  <c r="BL46" i="7" s="1"/>
  <c r="V46" i="7"/>
  <c r="BQ46" i="7" s="1"/>
  <c r="U46" i="7"/>
  <c r="BP46" i="7" s="1"/>
  <c r="T46" i="7"/>
  <c r="BK46" i="7" s="1"/>
  <c r="S46" i="7"/>
  <c r="R46" i="7"/>
  <c r="BG46" i="7" s="1"/>
  <c r="Q46" i="7"/>
  <c r="BF46" i="7" s="1"/>
  <c r="P46" i="7"/>
  <c r="O46" i="7"/>
  <c r="N46" i="7"/>
  <c r="BC46" i="7" s="1"/>
  <c r="M46" i="7"/>
  <c r="BB46" i="7" s="1"/>
  <c r="L46" i="7"/>
  <c r="BA46" i="7" s="1"/>
  <c r="K46" i="7"/>
  <c r="AZ46" i="7" s="1"/>
  <c r="J46" i="7"/>
  <c r="I46" i="7"/>
  <c r="AX46" i="7" s="1"/>
  <c r="H46" i="7"/>
  <c r="G46" i="7"/>
  <c r="F46" i="7"/>
  <c r="E46" i="7"/>
  <c r="D46" i="7"/>
  <c r="C46" i="7"/>
  <c r="BW46" i="7" s="1"/>
  <c r="BI46" i="7"/>
  <c r="AO45" i="7"/>
  <c r="Y45" i="7"/>
  <c r="BN45" i="7" s="1"/>
  <c r="X45" i="7"/>
  <c r="BM45" i="7" s="1"/>
  <c r="W45" i="7"/>
  <c r="BL45" i="7" s="1"/>
  <c r="V45" i="7"/>
  <c r="BQ45" i="7" s="1"/>
  <c r="U45" i="7"/>
  <c r="BP45" i="7" s="1"/>
  <c r="T45" i="7"/>
  <c r="BK45" i="7" s="1"/>
  <c r="S45" i="7"/>
  <c r="R45" i="7"/>
  <c r="BG45" i="7" s="1"/>
  <c r="Q45" i="7"/>
  <c r="BF45" i="7" s="1"/>
  <c r="P45" i="7"/>
  <c r="O45" i="7"/>
  <c r="N45" i="7"/>
  <c r="BC45" i="7" s="1"/>
  <c r="M45" i="7"/>
  <c r="BB45" i="7" s="1"/>
  <c r="L45" i="7"/>
  <c r="BA45" i="7" s="1"/>
  <c r="K45" i="7"/>
  <c r="AZ45" i="7" s="1"/>
  <c r="J45" i="7"/>
  <c r="I45" i="7"/>
  <c r="AX45" i="7" s="1"/>
  <c r="H45" i="7"/>
  <c r="G45" i="7"/>
  <c r="F45" i="7"/>
  <c r="E45" i="7"/>
  <c r="D45" i="7"/>
  <c r="C45" i="7"/>
  <c r="AU45" i="7" s="1"/>
  <c r="BI45" i="7"/>
  <c r="AO44" i="7"/>
  <c r="Y44" i="7"/>
  <c r="BN44" i="7" s="1"/>
  <c r="X44" i="7"/>
  <c r="BM44" i="7" s="1"/>
  <c r="W44" i="7"/>
  <c r="BL44" i="7" s="1"/>
  <c r="V44" i="7"/>
  <c r="BQ44" i="7" s="1"/>
  <c r="U44" i="7"/>
  <c r="BP44" i="7" s="1"/>
  <c r="T44" i="7"/>
  <c r="BK44" i="7" s="1"/>
  <c r="S44" i="7"/>
  <c r="BJ44" i="7" s="1"/>
  <c r="R44" i="7"/>
  <c r="BG44" i="7" s="1"/>
  <c r="Q44" i="7"/>
  <c r="BF44" i="7" s="1"/>
  <c r="P44" i="7"/>
  <c r="O44" i="7"/>
  <c r="N44" i="7"/>
  <c r="BC44" i="7" s="1"/>
  <c r="BD44" i="7" s="1"/>
  <c r="M44" i="7"/>
  <c r="BB44" i="7" s="1"/>
  <c r="L44" i="7"/>
  <c r="BA44" i="7" s="1"/>
  <c r="K44" i="7"/>
  <c r="AZ44" i="7" s="1"/>
  <c r="J44" i="7"/>
  <c r="I44" i="7"/>
  <c r="AX44" i="7" s="1"/>
  <c r="H44" i="7"/>
  <c r="G44" i="7"/>
  <c r="F44" i="7"/>
  <c r="E44" i="7"/>
  <c r="D44" i="7"/>
  <c r="C44" i="7"/>
  <c r="AU44" i="7" s="1"/>
  <c r="AW44" i="7"/>
  <c r="AO43" i="7"/>
  <c r="Y43" i="7"/>
  <c r="BN43" i="7" s="1"/>
  <c r="X43" i="7"/>
  <c r="BM43" i="7" s="1"/>
  <c r="W43" i="7"/>
  <c r="BL43" i="7" s="1"/>
  <c r="V43" i="7"/>
  <c r="BQ43" i="7" s="1"/>
  <c r="U43" i="7"/>
  <c r="BP43" i="7" s="1"/>
  <c r="T43" i="7"/>
  <c r="BK43" i="7" s="1"/>
  <c r="S43" i="7"/>
  <c r="R43" i="7"/>
  <c r="BG43" i="7" s="1"/>
  <c r="Q43" i="7"/>
  <c r="BF43" i="7" s="1"/>
  <c r="P43" i="7"/>
  <c r="O43" i="7"/>
  <c r="N43" i="7"/>
  <c r="BC43" i="7" s="1"/>
  <c r="BD43" i="7" s="1"/>
  <c r="M43" i="7"/>
  <c r="BB43" i="7" s="1"/>
  <c r="L43" i="7"/>
  <c r="BA43" i="7" s="1"/>
  <c r="K43" i="7"/>
  <c r="AZ43" i="7" s="1"/>
  <c r="J43" i="7"/>
  <c r="I43" i="7"/>
  <c r="AX43" i="7" s="1"/>
  <c r="H43" i="7"/>
  <c r="G43" i="7"/>
  <c r="F43" i="7"/>
  <c r="E43" i="7"/>
  <c r="D43" i="7"/>
  <c r="C43" i="7"/>
  <c r="BW43" i="7" s="1"/>
  <c r="AW43" i="7"/>
  <c r="AO42" i="7"/>
  <c r="Y42" i="7"/>
  <c r="BN42" i="7" s="1"/>
  <c r="X42" i="7"/>
  <c r="BM42" i="7" s="1"/>
  <c r="W42" i="7"/>
  <c r="BL42" i="7" s="1"/>
  <c r="V42" i="7"/>
  <c r="BQ42" i="7" s="1"/>
  <c r="U42" i="7"/>
  <c r="BP42" i="7" s="1"/>
  <c r="T42" i="7"/>
  <c r="BK42" i="7" s="1"/>
  <c r="S42" i="7"/>
  <c r="R42" i="7"/>
  <c r="BG42" i="7" s="1"/>
  <c r="Q42" i="7"/>
  <c r="BF42" i="7" s="1"/>
  <c r="P42" i="7"/>
  <c r="O42" i="7"/>
  <c r="N42" i="7"/>
  <c r="BC42" i="7" s="1"/>
  <c r="BD42" i="7" s="1"/>
  <c r="M42" i="7"/>
  <c r="BB42" i="7" s="1"/>
  <c r="L42" i="7"/>
  <c r="BA42" i="7" s="1"/>
  <c r="K42" i="7"/>
  <c r="AZ42" i="7" s="1"/>
  <c r="J42" i="7"/>
  <c r="I42" i="7"/>
  <c r="AX42" i="7" s="1"/>
  <c r="H42" i="7"/>
  <c r="G42" i="7"/>
  <c r="F42" i="7"/>
  <c r="E42" i="7"/>
  <c r="D42" i="7"/>
  <c r="C42" i="7"/>
  <c r="AU42" i="7" s="1"/>
  <c r="BI42" i="7"/>
  <c r="AO41" i="7"/>
  <c r="Y41" i="7"/>
  <c r="BN41" i="7" s="1"/>
  <c r="X41" i="7"/>
  <c r="BM41" i="7" s="1"/>
  <c r="W41" i="7"/>
  <c r="BL41" i="7" s="1"/>
  <c r="V41" i="7"/>
  <c r="BQ41" i="7" s="1"/>
  <c r="U41" i="7"/>
  <c r="BP41" i="7" s="1"/>
  <c r="T41" i="7"/>
  <c r="BK41" i="7" s="1"/>
  <c r="S41" i="7"/>
  <c r="R41" i="7"/>
  <c r="BG41" i="7" s="1"/>
  <c r="Q41" i="7"/>
  <c r="BF41" i="7" s="1"/>
  <c r="P41" i="7"/>
  <c r="O41" i="7"/>
  <c r="N41" i="7"/>
  <c r="BC41" i="7" s="1"/>
  <c r="BD41" i="7" s="1"/>
  <c r="M41" i="7"/>
  <c r="BB41" i="7" s="1"/>
  <c r="L41" i="7"/>
  <c r="BA41" i="7" s="1"/>
  <c r="K41" i="7"/>
  <c r="AZ41" i="7" s="1"/>
  <c r="J41" i="7"/>
  <c r="I41" i="7"/>
  <c r="AX41" i="7" s="1"/>
  <c r="H41" i="7"/>
  <c r="G41" i="7"/>
  <c r="F41" i="7"/>
  <c r="E41" i="7"/>
  <c r="D41" i="7"/>
  <c r="C41" i="7"/>
  <c r="BW41" i="7" s="1"/>
  <c r="AW41" i="7"/>
  <c r="AO40" i="7"/>
  <c r="Y40" i="7"/>
  <c r="BN40" i="7" s="1"/>
  <c r="X40" i="7"/>
  <c r="BM40" i="7" s="1"/>
  <c r="W40" i="7"/>
  <c r="BL40" i="7" s="1"/>
  <c r="V40" i="7"/>
  <c r="BQ40" i="7" s="1"/>
  <c r="U40" i="7"/>
  <c r="BP40" i="7" s="1"/>
  <c r="T40" i="7"/>
  <c r="BK40" i="7" s="1"/>
  <c r="S40" i="7"/>
  <c r="BJ40" i="7" s="1"/>
  <c r="R40" i="7"/>
  <c r="BG40" i="7" s="1"/>
  <c r="Q40" i="7"/>
  <c r="BF40" i="7" s="1"/>
  <c r="P40" i="7"/>
  <c r="O40" i="7"/>
  <c r="N40" i="7"/>
  <c r="BC40" i="7" s="1"/>
  <c r="BD40" i="7" s="1"/>
  <c r="M40" i="7"/>
  <c r="BB40" i="7" s="1"/>
  <c r="L40" i="7"/>
  <c r="BA40" i="7" s="1"/>
  <c r="K40" i="7"/>
  <c r="AZ40" i="7" s="1"/>
  <c r="J40" i="7"/>
  <c r="I40" i="7"/>
  <c r="AX40" i="7" s="1"/>
  <c r="H40" i="7"/>
  <c r="G40" i="7"/>
  <c r="F40" i="7"/>
  <c r="E40" i="7"/>
  <c r="D40" i="7"/>
  <c r="C40" i="7"/>
  <c r="AO39" i="7"/>
  <c r="Y39" i="7"/>
  <c r="BN39" i="7" s="1"/>
  <c r="X39" i="7"/>
  <c r="BM39" i="7" s="1"/>
  <c r="W39" i="7"/>
  <c r="BL39" i="7" s="1"/>
  <c r="V39" i="7"/>
  <c r="BQ39" i="7" s="1"/>
  <c r="U39" i="7"/>
  <c r="BP39" i="7" s="1"/>
  <c r="T39" i="7"/>
  <c r="BK39" i="7" s="1"/>
  <c r="S39" i="7"/>
  <c r="R39" i="7"/>
  <c r="BG39" i="7" s="1"/>
  <c r="Q39" i="7"/>
  <c r="BF39" i="7" s="1"/>
  <c r="P39" i="7"/>
  <c r="O39" i="7"/>
  <c r="N39" i="7"/>
  <c r="BC39" i="7" s="1"/>
  <c r="BD39" i="7" s="1"/>
  <c r="M39" i="7"/>
  <c r="BB39" i="7" s="1"/>
  <c r="L39" i="7"/>
  <c r="BA39" i="7" s="1"/>
  <c r="K39" i="7"/>
  <c r="AZ39" i="7" s="1"/>
  <c r="J39" i="7"/>
  <c r="I39" i="7"/>
  <c r="AX39" i="7" s="1"/>
  <c r="H39" i="7"/>
  <c r="G39" i="7"/>
  <c r="F39" i="7"/>
  <c r="E39" i="7"/>
  <c r="D39" i="7"/>
  <c r="C39" i="7"/>
  <c r="AU39" i="7" s="1"/>
  <c r="AO38" i="7"/>
  <c r="Y38" i="7"/>
  <c r="BN38" i="7" s="1"/>
  <c r="X38" i="7"/>
  <c r="BM38" i="7" s="1"/>
  <c r="W38" i="7"/>
  <c r="BL38" i="7" s="1"/>
  <c r="V38" i="7"/>
  <c r="BQ38" i="7" s="1"/>
  <c r="U38" i="7"/>
  <c r="BP38" i="7" s="1"/>
  <c r="T38" i="7"/>
  <c r="BK38" i="7" s="1"/>
  <c r="S38" i="7"/>
  <c r="R38" i="7"/>
  <c r="BG38" i="7" s="1"/>
  <c r="Q38" i="7"/>
  <c r="BF38" i="7" s="1"/>
  <c r="P38" i="7"/>
  <c r="O38" i="7"/>
  <c r="N38" i="7"/>
  <c r="BC38" i="7" s="1"/>
  <c r="BD38" i="7" s="1"/>
  <c r="M38" i="7"/>
  <c r="BB38" i="7" s="1"/>
  <c r="L38" i="7"/>
  <c r="BA38" i="7" s="1"/>
  <c r="K38" i="7"/>
  <c r="AZ38" i="7" s="1"/>
  <c r="J38" i="7"/>
  <c r="I38" i="7"/>
  <c r="AX38" i="7" s="1"/>
  <c r="H38" i="7"/>
  <c r="G38" i="7"/>
  <c r="F38" i="7"/>
  <c r="E38" i="7"/>
  <c r="D38" i="7"/>
  <c r="C38" i="7"/>
  <c r="AO37" i="7"/>
  <c r="Y37" i="7"/>
  <c r="BN37" i="7" s="1"/>
  <c r="X37" i="7"/>
  <c r="BM37" i="7" s="1"/>
  <c r="W37" i="7"/>
  <c r="BL37" i="7" s="1"/>
  <c r="V37" i="7"/>
  <c r="BQ37" i="7" s="1"/>
  <c r="U37" i="7"/>
  <c r="BP37" i="7" s="1"/>
  <c r="T37" i="7"/>
  <c r="BK37" i="7" s="1"/>
  <c r="S37" i="7"/>
  <c r="R37" i="7"/>
  <c r="BG37" i="7" s="1"/>
  <c r="Q37" i="7"/>
  <c r="BF37" i="7" s="1"/>
  <c r="P37" i="7"/>
  <c r="O37" i="7"/>
  <c r="N37" i="7"/>
  <c r="BC37" i="7" s="1"/>
  <c r="BD37" i="7" s="1"/>
  <c r="M37" i="7"/>
  <c r="BB37" i="7" s="1"/>
  <c r="L37" i="7"/>
  <c r="BA37" i="7" s="1"/>
  <c r="K37" i="7"/>
  <c r="AZ37" i="7" s="1"/>
  <c r="J37" i="7"/>
  <c r="I37" i="7"/>
  <c r="AX37" i="7" s="1"/>
  <c r="H37" i="7"/>
  <c r="G37" i="7"/>
  <c r="F37" i="7"/>
  <c r="E37" i="7"/>
  <c r="D37" i="7"/>
  <c r="C37" i="7"/>
  <c r="V17" i="7"/>
  <c r="U17" i="7"/>
  <c r="BO17" i="7" s="1"/>
  <c r="R17" i="7"/>
  <c r="AS32" i="7" l="1"/>
  <c r="AS31" i="7"/>
  <c r="AS33" i="7"/>
  <c r="AS23" i="7"/>
  <c r="AS30" i="7"/>
  <c r="AS21" i="7"/>
  <c r="AS35" i="7"/>
  <c r="AS34" i="7"/>
  <c r="AS36" i="7"/>
  <c r="AS29" i="7"/>
  <c r="AS27" i="7"/>
  <c r="AS26" i="7"/>
  <c r="AS18" i="7"/>
  <c r="AS28" i="7"/>
  <c r="AS25" i="7"/>
  <c r="AS24" i="7"/>
  <c r="AS22" i="7"/>
  <c r="AS19" i="7"/>
  <c r="AU19" i="7" s="1"/>
  <c r="AS20" i="7"/>
  <c r="AU20" i="7" s="1"/>
  <c r="BI221" i="7"/>
  <c r="AW150" i="7"/>
  <c r="AW174" i="7"/>
  <c r="AW121" i="7"/>
  <c r="BW443" i="7"/>
  <c r="AW326" i="7"/>
  <c r="BS457" i="7"/>
  <c r="BY457" i="7" s="1"/>
  <c r="BI337" i="7"/>
  <c r="BS414" i="7"/>
  <c r="BH414" i="7" s="1"/>
  <c r="BW44" i="7"/>
  <c r="BE295" i="7"/>
  <c r="BI327" i="7"/>
  <c r="BI333" i="7"/>
  <c r="BW446" i="7"/>
  <c r="AW480" i="7"/>
  <c r="BI51" i="7"/>
  <c r="BS164" i="7"/>
  <c r="BS193" i="7"/>
  <c r="CA193" i="7" s="1"/>
  <c r="BS475" i="7"/>
  <c r="BH475" i="7" s="1"/>
  <c r="BS501" i="7"/>
  <c r="BW111" i="7"/>
  <c r="BI105" i="7"/>
  <c r="AW143" i="7"/>
  <c r="BW217" i="7"/>
  <c r="BS243" i="7"/>
  <c r="AW262" i="7"/>
  <c r="BW308" i="7"/>
  <c r="BI318" i="7"/>
  <c r="BS344" i="7"/>
  <c r="BH344" i="7" s="1"/>
  <c r="AW353" i="7"/>
  <c r="BI368" i="7"/>
  <c r="BY368" i="7" s="1"/>
  <c r="AW379" i="7"/>
  <c r="BW393" i="7"/>
  <c r="BI396" i="7"/>
  <c r="AW399" i="7"/>
  <c r="BS446" i="7"/>
  <c r="BH446" i="7" s="1"/>
  <c r="AW62" i="7"/>
  <c r="AW106" i="7"/>
  <c r="BW138" i="7"/>
  <c r="BI181" i="7"/>
  <c r="BY181" i="7" s="1"/>
  <c r="BI213" i="7"/>
  <c r="BW273" i="7"/>
  <c r="BS300" i="7"/>
  <c r="BS314" i="7"/>
  <c r="BH314" i="7" s="1"/>
  <c r="AW404" i="7"/>
  <c r="AW421" i="7"/>
  <c r="BW457" i="7"/>
  <c r="BS462" i="7"/>
  <c r="CA462" i="7" s="1"/>
  <c r="BW489" i="7"/>
  <c r="BW324" i="7"/>
  <c r="BW74" i="7"/>
  <c r="BI157" i="7"/>
  <c r="BS196" i="7"/>
  <c r="CA196" i="7" s="1"/>
  <c r="BI205" i="7"/>
  <c r="BI209" i="7"/>
  <c r="BI249" i="7"/>
  <c r="BR250" i="7"/>
  <c r="BS334" i="7"/>
  <c r="BY334" i="7" s="1"/>
  <c r="BS338" i="7"/>
  <c r="CA338" i="7" s="1"/>
  <c r="BS369" i="7"/>
  <c r="CA369" i="7" s="1"/>
  <c r="AW380" i="7"/>
  <c r="BX380" i="7" s="1"/>
  <c r="BI397" i="7"/>
  <c r="BI414" i="7"/>
  <c r="BY414" i="7" s="1"/>
  <c r="BW433" i="7"/>
  <c r="AW437" i="7"/>
  <c r="AW441" i="7"/>
  <c r="BS447" i="7"/>
  <c r="CA447" i="7" s="1"/>
  <c r="AW58" i="7"/>
  <c r="BS103" i="7"/>
  <c r="BS173" i="7"/>
  <c r="BH173" i="7" s="1"/>
  <c r="AW182" i="7"/>
  <c r="BE193" i="7"/>
  <c r="BE267" i="7"/>
  <c r="BW311" i="7"/>
  <c r="BS397" i="7"/>
  <c r="BI445" i="7"/>
  <c r="AW477" i="7"/>
  <c r="BS482" i="7"/>
  <c r="CA482" i="7" s="1"/>
  <c r="BW82" i="7"/>
  <c r="BW135" i="7"/>
  <c r="BS206" i="7"/>
  <c r="BH206" i="7" s="1"/>
  <c r="BI220" i="7"/>
  <c r="BY220" i="7" s="1"/>
  <c r="AW225" i="7"/>
  <c r="BI246" i="7"/>
  <c r="BY246" i="7" s="1"/>
  <c r="AW261" i="7"/>
  <c r="BS271" i="7"/>
  <c r="CA271" i="7" s="1"/>
  <c r="BW346" i="7"/>
  <c r="BS351" i="7"/>
  <c r="CA351" i="7" s="1"/>
  <c r="BW401" i="7"/>
  <c r="BS423" i="7"/>
  <c r="AW429" i="7"/>
  <c r="BW434" i="7"/>
  <c r="BS486" i="7"/>
  <c r="BH486" i="7" s="1"/>
  <c r="BI54" i="7"/>
  <c r="BW169" i="7"/>
  <c r="BS179" i="7"/>
  <c r="BH179" i="7" s="1"/>
  <c r="BI189" i="7"/>
  <c r="BY189" i="7" s="1"/>
  <c r="BS220" i="7"/>
  <c r="BS246" i="7"/>
  <c r="CA246" i="7" s="1"/>
  <c r="AW268" i="7"/>
  <c r="BS343" i="7"/>
  <c r="CA343" i="7" s="1"/>
  <c r="BW419" i="7"/>
  <c r="BW464" i="7"/>
  <c r="BW469" i="7"/>
  <c r="BS491" i="7"/>
  <c r="BH491" i="7" s="1"/>
  <c r="BI50" i="7"/>
  <c r="BY50" i="7" s="1"/>
  <c r="BW89" i="7"/>
  <c r="BS154" i="7"/>
  <c r="CA154" i="7" s="1"/>
  <c r="BS226" i="7"/>
  <c r="CA226" i="7" s="1"/>
  <c r="BE268" i="7"/>
  <c r="BI272" i="7"/>
  <c r="BW340" i="7"/>
  <c r="BS357" i="7"/>
  <c r="BW361" i="7"/>
  <c r="BS393" i="7"/>
  <c r="CA393" i="7" s="1"/>
  <c r="AW407" i="7"/>
  <c r="BS415" i="7"/>
  <c r="BH415" i="7" s="1"/>
  <c r="AU410" i="7"/>
  <c r="BS48" i="7"/>
  <c r="CA48" i="7" s="1"/>
  <c r="BW51" i="7"/>
  <c r="BI90" i="7"/>
  <c r="AW98" i="7"/>
  <c r="BW103" i="7"/>
  <c r="BI117" i="7"/>
  <c r="BY117" i="7" s="1"/>
  <c r="BW119" i="7"/>
  <c r="AW127" i="7"/>
  <c r="BI130" i="7"/>
  <c r="BY130" i="7" s="1"/>
  <c r="BS143" i="7"/>
  <c r="BH143" i="7" s="1"/>
  <c r="BW154" i="7"/>
  <c r="AW161" i="7"/>
  <c r="AW167" i="7"/>
  <c r="BS175" i="7"/>
  <c r="BS181" i="7"/>
  <c r="BR186" i="7"/>
  <c r="AV186" i="7" s="1"/>
  <c r="AU196" i="7"/>
  <c r="BI199" i="7"/>
  <c r="AU202" i="7"/>
  <c r="AU268" i="7"/>
  <c r="BW268" i="7"/>
  <c r="AT342" i="7"/>
  <c r="BW342" i="7"/>
  <c r="AU342" i="7"/>
  <c r="BJ353" i="7"/>
  <c r="BS353" i="7"/>
  <c r="AW463" i="7"/>
  <c r="BI463" i="7"/>
  <c r="AU188" i="7"/>
  <c r="BW59" i="7"/>
  <c r="BI63" i="7"/>
  <c r="AW66" i="7"/>
  <c r="BI75" i="7"/>
  <c r="BY75" i="7" s="1"/>
  <c r="BR80" i="7"/>
  <c r="BS87" i="7"/>
  <c r="BW90" i="7"/>
  <c r="BW175" i="7"/>
  <c r="AW194" i="7"/>
  <c r="BR201" i="7"/>
  <c r="AV201" i="7" s="1"/>
  <c r="AT236" i="7"/>
  <c r="BW236" i="7"/>
  <c r="BE417" i="7"/>
  <c r="AW459" i="7"/>
  <c r="BI459" i="7"/>
  <c r="AT167" i="7"/>
  <c r="AU52" i="7"/>
  <c r="AT55" i="7"/>
  <c r="BW66" i="7"/>
  <c r="BS69" i="7"/>
  <c r="CA69" i="7" s="1"/>
  <c r="BS75" i="7"/>
  <c r="BH75" i="7" s="1"/>
  <c r="AU79" i="7"/>
  <c r="BS85" i="7"/>
  <c r="BH85" i="7" s="1"/>
  <c r="BW87" i="7"/>
  <c r="BS93" i="7"/>
  <c r="BH93" i="7" s="1"/>
  <c r="BS101" i="7"/>
  <c r="BH101" i="7" s="1"/>
  <c r="AU111" i="7"/>
  <c r="BW114" i="7"/>
  <c r="BE134" i="7"/>
  <c r="BI149" i="7"/>
  <c r="BE428" i="7"/>
  <c r="BW474" i="7"/>
  <c r="BI212" i="7"/>
  <c r="AW212" i="7"/>
  <c r="BI43" i="7"/>
  <c r="BS52" i="7"/>
  <c r="CA52" i="7" s="1"/>
  <c r="AU60" i="7"/>
  <c r="AU64" i="7"/>
  <c r="AU99" i="7"/>
  <c r="AW118" i="7"/>
  <c r="BI134" i="7"/>
  <c r="BY134" i="7" s="1"/>
  <c r="AW137" i="7"/>
  <c r="BS152" i="7"/>
  <c r="CA152" i="7" s="1"/>
  <c r="BI166" i="7"/>
  <c r="BR178" i="7"/>
  <c r="BW179" i="7"/>
  <c r="AW193" i="7"/>
  <c r="BS202" i="7"/>
  <c r="BH202" i="7" s="1"/>
  <c r="BW204" i="7"/>
  <c r="AU266" i="7"/>
  <c r="AW360" i="7"/>
  <c r="BI360" i="7"/>
  <c r="BI280" i="7"/>
  <c r="AW280" i="7"/>
  <c r="BI372" i="7"/>
  <c r="BY372" i="7" s="1"/>
  <c r="AW372" i="7"/>
  <c r="AW498" i="7"/>
  <c r="BI498" i="7"/>
  <c r="BY498" i="7" s="1"/>
  <c r="BS40" i="7"/>
  <c r="CA40" i="7" s="1"/>
  <c r="AW67" i="7"/>
  <c r="AU83" i="7"/>
  <c r="BI86" i="7"/>
  <c r="AU365" i="7"/>
  <c r="AU404" i="7"/>
  <c r="BW404" i="7"/>
  <c r="BJ451" i="7"/>
  <c r="BS451" i="7"/>
  <c r="CA451" i="7" s="1"/>
  <c r="AU451" i="7"/>
  <c r="BW64" i="7"/>
  <c r="BI74" i="7"/>
  <c r="BY74" i="7" s="1"/>
  <c r="AW77" i="7"/>
  <c r="BI89" i="7"/>
  <c r="BY89" i="7" s="1"/>
  <c r="AW97" i="7"/>
  <c r="AU103" i="7"/>
  <c r="BW105" i="7"/>
  <c r="AW109" i="7"/>
  <c r="AW129" i="7"/>
  <c r="AU135" i="7"/>
  <c r="BS156" i="7"/>
  <c r="AU172" i="7"/>
  <c r="AU187" i="7"/>
  <c r="BS195" i="7"/>
  <c r="CA195" i="7" s="1"/>
  <c r="AW198" i="7"/>
  <c r="BE331" i="7"/>
  <c r="BI384" i="7"/>
  <c r="AW384" i="7"/>
  <c r="AU87" i="7"/>
  <c r="BS44" i="7"/>
  <c r="CA44" i="7" s="1"/>
  <c r="BW47" i="7"/>
  <c r="BE81" i="7"/>
  <c r="BS91" i="7"/>
  <c r="CA91" i="7" s="1"/>
  <c r="BS99" i="7"/>
  <c r="CA99" i="7" s="1"/>
  <c r="BS109" i="7"/>
  <c r="CA109" i="7" s="1"/>
  <c r="AU122" i="7"/>
  <c r="BW124" i="7"/>
  <c r="BW132" i="7"/>
  <c r="AW135" i="7"/>
  <c r="BI138" i="7"/>
  <c r="AW154" i="7"/>
  <c r="BW183" i="7"/>
  <c r="BI190" i="7"/>
  <c r="BW195" i="7"/>
  <c r="AW207" i="7"/>
  <c r="AU250" i="7"/>
  <c r="BW250" i="7"/>
  <c r="BJ250" i="7"/>
  <c r="BS250" i="7"/>
  <c r="AW378" i="7"/>
  <c r="BI378" i="7"/>
  <c r="BY378" i="7" s="1"/>
  <c r="AW418" i="7"/>
  <c r="BI418" i="7"/>
  <c r="AW422" i="7"/>
  <c r="BI422" i="7"/>
  <c r="BY422" i="7" s="1"/>
  <c r="AU488" i="7"/>
  <c r="BW488" i="7"/>
  <c r="CA488" i="7"/>
  <c r="BH488" i="7"/>
  <c r="AU210" i="7"/>
  <c r="BS231" i="7"/>
  <c r="BI233" i="7"/>
  <c r="BR241" i="7"/>
  <c r="AU259" i="7"/>
  <c r="BW276" i="7"/>
  <c r="BW304" i="7"/>
  <c r="BS324" i="7"/>
  <c r="CA324" i="7" s="1"/>
  <c r="BW334" i="7"/>
  <c r="BS346" i="7"/>
  <c r="BI351" i="7"/>
  <c r="BY351" i="7" s="1"/>
  <c r="BS359" i="7"/>
  <c r="CA359" i="7" s="1"/>
  <c r="BS361" i="7"/>
  <c r="CA361" i="7" s="1"/>
  <c r="BS381" i="7"/>
  <c r="BW389" i="7"/>
  <c r="AU397" i="7"/>
  <c r="BS401" i="7"/>
  <c r="CA401" i="7" s="1"/>
  <c r="BS419" i="7"/>
  <c r="BW426" i="7"/>
  <c r="AU431" i="7"/>
  <c r="AU446" i="7"/>
  <c r="AU447" i="7"/>
  <c r="BS458" i="7"/>
  <c r="CA458" i="7" s="1"/>
  <c r="BI464" i="7"/>
  <c r="BY464" i="7" s="1"/>
  <c r="AU469" i="7"/>
  <c r="BI471" i="7"/>
  <c r="BI485" i="7"/>
  <c r="BY485" i="7" s="1"/>
  <c r="BS489" i="7"/>
  <c r="BH489" i="7" s="1"/>
  <c r="BI495" i="7"/>
  <c r="BW497" i="7"/>
  <c r="BS499" i="7"/>
  <c r="BH499" i="7" s="1"/>
  <c r="BW208" i="7"/>
  <c r="AU223" i="7"/>
  <c r="BW225" i="7"/>
  <c r="AU375" i="7"/>
  <c r="AU422" i="7"/>
  <c r="AU427" i="7"/>
  <c r="AU472" i="7"/>
  <c r="BW491" i="7"/>
  <c r="AU500" i="7"/>
  <c r="AU503" i="7"/>
  <c r="AW214" i="7"/>
  <c r="BI218" i="7"/>
  <c r="BS223" i="7"/>
  <c r="BH223" i="7" s="1"/>
  <c r="AW234" i="7"/>
  <c r="BS260" i="7"/>
  <c r="AW288" i="7"/>
  <c r="BS292" i="7"/>
  <c r="BW295" i="7"/>
  <c r="BI315" i="7"/>
  <c r="BY315" i="7" s="1"/>
  <c r="BW319" i="7"/>
  <c r="AW328" i="7"/>
  <c r="AW340" i="7"/>
  <c r="BI345" i="7"/>
  <c r="BS362" i="7"/>
  <c r="CA362" i="7" s="1"/>
  <c r="BS375" i="7"/>
  <c r="BH375" i="7" s="1"/>
  <c r="BS399" i="7"/>
  <c r="BW435" i="7"/>
  <c r="BI442" i="7"/>
  <c r="BS444" i="7"/>
  <c r="AU465" i="7"/>
  <c r="AU475" i="7"/>
  <c r="BI484" i="7"/>
  <c r="BY484" i="7" s="1"/>
  <c r="BS210" i="7"/>
  <c r="CA210" i="7" s="1"/>
  <c r="BE214" i="7"/>
  <c r="BW223" i="7"/>
  <c r="AU226" i="7"/>
  <c r="AU246" i="7"/>
  <c r="AU258" i="7"/>
  <c r="AU273" i="7"/>
  <c r="BW281" i="7"/>
  <c r="BI298" i="7"/>
  <c r="BS309" i="7"/>
  <c r="CA309" i="7" s="1"/>
  <c r="AW334" i="7"/>
  <c r="BW375" i="7"/>
  <c r="AW387" i="7"/>
  <c r="BR401" i="7"/>
  <c r="BS402" i="7"/>
  <c r="BI408" i="7"/>
  <c r="CA414" i="7"/>
  <c r="BW418" i="7"/>
  <c r="BS422" i="7"/>
  <c r="BW427" i="7"/>
  <c r="AW433" i="7"/>
  <c r="BI461" i="7"/>
  <c r="BW472" i="7"/>
  <c r="AW481" i="7"/>
  <c r="BI490" i="7"/>
  <c r="BY490" i="7" s="1"/>
  <c r="AW494" i="7"/>
  <c r="AU243" i="7"/>
  <c r="BW254" i="7"/>
  <c r="BS258" i="7"/>
  <c r="BI263" i="7"/>
  <c r="AW265" i="7"/>
  <c r="BX265" i="7" s="1"/>
  <c r="BS273" i="7"/>
  <c r="CA273" i="7" s="1"/>
  <c r="AU296" i="7"/>
  <c r="AU320" i="7"/>
  <c r="BS340" i="7"/>
  <c r="CA340" i="7" s="1"/>
  <c r="BE348" i="7"/>
  <c r="BW350" i="7"/>
  <c r="AU389" i="7"/>
  <c r="AU405" i="7"/>
  <c r="BW422" i="7"/>
  <c r="BI438" i="7"/>
  <c r="BS449" i="7"/>
  <c r="BH449" i="7" s="1"/>
  <c r="AU489" i="7"/>
  <c r="BI492" i="7"/>
  <c r="BY492" i="7" s="1"/>
  <c r="AU497" i="7"/>
  <c r="BI501" i="7"/>
  <c r="BY501" i="7" s="1"/>
  <c r="BS503" i="7"/>
  <c r="AW217" i="7"/>
  <c r="BS219" i="7"/>
  <c r="CA219" i="7" s="1"/>
  <c r="BI237" i="7"/>
  <c r="AU251" i="7"/>
  <c r="AU269" i="7"/>
  <c r="BS278" i="7"/>
  <c r="AU282" i="7"/>
  <c r="BW298" i="7"/>
  <c r="AU343" i="7"/>
  <c r="AU359" i="7"/>
  <c r="BS367" i="7"/>
  <c r="BH367" i="7" s="1"/>
  <c r="AW385" i="7"/>
  <c r="BI391" i="7"/>
  <c r="AU401" i="7"/>
  <c r="AU415" i="7"/>
  <c r="AU419" i="7"/>
  <c r="BW430" i="7"/>
  <c r="AU443" i="7"/>
  <c r="AU482" i="7"/>
  <c r="BI487" i="7"/>
  <c r="BW503" i="7"/>
  <c r="BI211" i="7"/>
  <c r="BE222" i="7"/>
  <c r="BS251" i="7"/>
  <c r="CA251" i="7" s="1"/>
  <c r="BR257" i="7"/>
  <c r="BI269" i="7"/>
  <c r="BS282" i="7"/>
  <c r="BH282" i="7" s="1"/>
  <c r="BS286" i="7"/>
  <c r="CA286" i="7" s="1"/>
  <c r="BS301" i="7"/>
  <c r="BH301" i="7" s="1"/>
  <c r="AU304" i="7"/>
  <c r="BI314" i="7"/>
  <c r="BY314" i="7" s="1"/>
  <c r="AU324" i="7"/>
  <c r="BI336" i="7"/>
  <c r="AU351" i="7"/>
  <c r="BW364" i="7"/>
  <c r="BW367" i="7"/>
  <c r="BS370" i="7"/>
  <c r="CA370" i="7" s="1"/>
  <c r="BS379" i="7"/>
  <c r="BH379" i="7" s="1"/>
  <c r="BI383" i="7"/>
  <c r="AU414" i="7"/>
  <c r="BI434" i="7"/>
  <c r="BS436" i="7"/>
  <c r="CA436" i="7" s="1"/>
  <c r="AU439" i="7"/>
  <c r="AU457" i="7"/>
  <c r="BW460" i="7"/>
  <c r="BS487" i="7"/>
  <c r="BS497" i="7"/>
  <c r="BE71" i="7"/>
  <c r="AY70" i="7"/>
  <c r="BR70" i="7"/>
  <c r="AV70" i="7" s="1"/>
  <c r="BW107" i="7"/>
  <c r="AU107" i="7"/>
  <c r="AW141" i="7"/>
  <c r="BI141" i="7"/>
  <c r="AT171" i="7"/>
  <c r="BI191" i="7"/>
  <c r="AW191" i="7"/>
  <c r="AW226" i="7"/>
  <c r="BI226" i="7"/>
  <c r="BY226" i="7" s="1"/>
  <c r="BS37" i="7"/>
  <c r="BI37" i="7" s="1"/>
  <c r="BY37" i="7" s="1"/>
  <c r="BJ37" i="7"/>
  <c r="BS42" i="7"/>
  <c r="BJ42" i="7"/>
  <c r="AW42" i="7"/>
  <c r="BS46" i="7"/>
  <c r="BH46" i="7" s="1"/>
  <c r="BJ46" i="7"/>
  <c r="AW46" i="7"/>
  <c r="BW48" i="7"/>
  <c r="BW52" i="7"/>
  <c r="BW55" i="7"/>
  <c r="BS57" i="7"/>
  <c r="BH57" i="7" s="1"/>
  <c r="BJ57" i="7"/>
  <c r="BS61" i="7"/>
  <c r="BY61" i="7" s="1"/>
  <c r="BJ61" i="7"/>
  <c r="AU68" i="7"/>
  <c r="BW73" i="7"/>
  <c r="BS78" i="7"/>
  <c r="CA78" i="7" s="1"/>
  <c r="BJ78" i="7"/>
  <c r="AW78" i="7"/>
  <c r="BS79" i="7"/>
  <c r="BI81" i="7"/>
  <c r="BW85" i="7"/>
  <c r="AU93" i="7"/>
  <c r="BS94" i="7"/>
  <c r="BJ94" i="7"/>
  <c r="AT94" i="7"/>
  <c r="AU95" i="7"/>
  <c r="AU101" i="7"/>
  <c r="BS102" i="7"/>
  <c r="CA102" i="7" s="1"/>
  <c r="BJ102" i="7"/>
  <c r="AT102" i="7"/>
  <c r="BI110" i="7"/>
  <c r="AW110" i="7"/>
  <c r="AW125" i="7"/>
  <c r="BI125" i="7"/>
  <c r="BY125" i="7" s="1"/>
  <c r="BI159" i="7"/>
  <c r="AW159" i="7"/>
  <c r="AU164" i="7"/>
  <c r="AU167" i="7"/>
  <c r="BE170" i="7"/>
  <c r="AW175" i="7"/>
  <c r="BI175" i="7"/>
  <c r="BY175" i="7" s="1"/>
  <c r="AU189" i="7"/>
  <c r="AU191" i="7"/>
  <c r="BW191" i="7"/>
  <c r="BJ191" i="7"/>
  <c r="BS191" i="7"/>
  <c r="AT191" i="7"/>
  <c r="AT207" i="7"/>
  <c r="BE208" i="7"/>
  <c r="AU213" i="7"/>
  <c r="BJ232" i="7"/>
  <c r="BS232" i="7"/>
  <c r="BY232" i="7" s="1"/>
  <c r="AU232" i="7"/>
  <c r="AU242" i="7"/>
  <c r="BW242" i="7"/>
  <c r="BJ242" i="7"/>
  <c r="BS242" i="7"/>
  <c r="AT242" i="7"/>
  <c r="AU278" i="7"/>
  <c r="BS81" i="7"/>
  <c r="CA81" i="7" s="1"/>
  <c r="BJ81" i="7"/>
  <c r="CA179" i="7"/>
  <c r="BH181" i="7"/>
  <c r="CA181" i="7"/>
  <c r="BJ197" i="7"/>
  <c r="BS197" i="7"/>
  <c r="AU197" i="7"/>
  <c r="BW58" i="7"/>
  <c r="AT60" i="7"/>
  <c r="BS67" i="7"/>
  <c r="BY67" i="7" s="1"/>
  <c r="BJ67" i="7"/>
  <c r="AT67" i="7"/>
  <c r="AU77" i="7"/>
  <c r="AT79" i="7"/>
  <c r="BI82" i="7"/>
  <c r="BY82" i="7" s="1"/>
  <c r="BR90" i="7"/>
  <c r="BZ90" i="7" s="1"/>
  <c r="AW93" i="7"/>
  <c r="AW94" i="7"/>
  <c r="BS97" i="7"/>
  <c r="BJ97" i="7"/>
  <c r="AW101" i="7"/>
  <c r="AW102" i="7"/>
  <c r="BS107" i="7"/>
  <c r="CA107" i="7" s="1"/>
  <c r="BS110" i="7"/>
  <c r="BJ110" i="7"/>
  <c r="AT110" i="7"/>
  <c r="BI113" i="7"/>
  <c r="AW113" i="7"/>
  <c r="AU121" i="7"/>
  <c r="BW121" i="7"/>
  <c r="BS121" i="7"/>
  <c r="BJ121" i="7"/>
  <c r="BI142" i="7"/>
  <c r="BY142" i="7" s="1"/>
  <c r="AW142" i="7"/>
  <c r="BJ144" i="7"/>
  <c r="BS144" i="7"/>
  <c r="CA144" i="7" s="1"/>
  <c r="AU144" i="7"/>
  <c r="AU150" i="7"/>
  <c r="BW150" i="7"/>
  <c r="BS150" i="7"/>
  <c r="BH150" i="7" s="1"/>
  <c r="BJ150" i="7"/>
  <c r="AU159" i="7"/>
  <c r="BW159" i="7"/>
  <c r="BJ159" i="7"/>
  <c r="BS159" i="7"/>
  <c r="BH159" i="7" s="1"/>
  <c r="AT159" i="7"/>
  <c r="BI163" i="7"/>
  <c r="AW163" i="7"/>
  <c r="BE177" i="7"/>
  <c r="BS182" i="7"/>
  <c r="BH182" i="7" s="1"/>
  <c r="BJ182" i="7"/>
  <c r="BH195" i="7"/>
  <c r="BI222" i="7"/>
  <c r="BY222" i="7" s="1"/>
  <c r="AW222" i="7"/>
  <c r="BW274" i="7"/>
  <c r="AU274" i="7"/>
  <c r="BJ274" i="7"/>
  <c r="BS274" i="7"/>
  <c r="BH274" i="7" s="1"/>
  <c r="AT274" i="7"/>
  <c r="AT43" i="7"/>
  <c r="AT63" i="7"/>
  <c r="AU222" i="7"/>
  <c r="BW222" i="7"/>
  <c r="BS222" i="7"/>
  <c r="BJ222" i="7"/>
  <c r="AT222" i="7"/>
  <c r="BI257" i="7"/>
  <c r="AW257" i="7"/>
  <c r="BX257" i="7" s="1"/>
  <c r="BS43" i="7"/>
  <c r="CA43" i="7" s="1"/>
  <c r="BJ43" i="7"/>
  <c r="AT68" i="7"/>
  <c r="BR79" i="7"/>
  <c r="AT95" i="7"/>
  <c r="BH109" i="7"/>
  <c r="BS49" i="7"/>
  <c r="CA49" i="7" s="1"/>
  <c r="BJ49" i="7"/>
  <c r="AT56" i="7"/>
  <c r="BS63" i="7"/>
  <c r="BH63" i="7" s="1"/>
  <c r="BJ63" i="7"/>
  <c r="BE167" i="7"/>
  <c r="BS198" i="7"/>
  <c r="CA198" i="7" s="1"/>
  <c r="BJ198" i="7"/>
  <c r="BW50" i="7"/>
  <c r="AU56" i="7"/>
  <c r="BS59" i="7"/>
  <c r="BJ59" i="7"/>
  <c r="AT59" i="7"/>
  <c r="BS64" i="7"/>
  <c r="CA64" i="7" s="1"/>
  <c r="BS68" i="7"/>
  <c r="CA68" i="7" s="1"/>
  <c r="BS74" i="7"/>
  <c r="BJ74" i="7"/>
  <c r="AT74" i="7"/>
  <c r="AW79" i="7"/>
  <c r="BX79" i="7" s="1"/>
  <c r="BS80" i="7"/>
  <c r="BH80" i="7" s="1"/>
  <c r="BJ80" i="7"/>
  <c r="BW81" i="7"/>
  <c r="BS83" i="7"/>
  <c r="CA83" i="7" s="1"/>
  <c r="AW85" i="7"/>
  <c r="BS86" i="7"/>
  <c r="BJ86" i="7"/>
  <c r="AT86" i="7"/>
  <c r="BS95" i="7"/>
  <c r="CA95" i="7" s="1"/>
  <c r="BW98" i="7"/>
  <c r="BI124" i="7"/>
  <c r="BY124" i="7" s="1"/>
  <c r="AW124" i="7"/>
  <c r="BE129" i="7"/>
  <c r="BI151" i="7"/>
  <c r="AW151" i="7"/>
  <c r="BS167" i="7"/>
  <c r="CA167" i="7" s="1"/>
  <c r="BS171" i="7"/>
  <c r="BI178" i="7"/>
  <c r="BY178" i="7" s="1"/>
  <c r="BS189" i="7"/>
  <c r="BS194" i="7"/>
  <c r="BJ194" i="7"/>
  <c r="AT194" i="7"/>
  <c r="AT201" i="7"/>
  <c r="BW201" i="7"/>
  <c r="BS201" i="7"/>
  <c r="BH201" i="7" s="1"/>
  <c r="BJ201" i="7"/>
  <c r="AU201" i="7"/>
  <c r="BI254" i="7"/>
  <c r="AW254" i="7"/>
  <c r="BS72" i="7"/>
  <c r="BH72" i="7" s="1"/>
  <c r="BJ72" i="7"/>
  <c r="BT72" i="7" s="1"/>
  <c r="BS98" i="7"/>
  <c r="BH98" i="7" s="1"/>
  <c r="BJ98" i="7"/>
  <c r="AT107" i="7"/>
  <c r="BS53" i="7"/>
  <c r="BJ53" i="7"/>
  <c r="BS66" i="7"/>
  <c r="BY66" i="7" s="1"/>
  <c r="BJ66" i="7"/>
  <c r="BW163" i="7"/>
  <c r="AU163" i="7"/>
  <c r="BI201" i="7"/>
  <c r="BY201" i="7" s="1"/>
  <c r="AW201" i="7"/>
  <c r="BS41" i="7"/>
  <c r="BJ41" i="7"/>
  <c r="BS55" i="7"/>
  <c r="CA55" i="7" s="1"/>
  <c r="BJ55" i="7"/>
  <c r="BS58" i="7"/>
  <c r="BJ58" i="7"/>
  <c r="AW59" i="7"/>
  <c r="BS62" i="7"/>
  <c r="BH62" i="7" s="1"/>
  <c r="BJ62" i="7"/>
  <c r="BS70" i="7"/>
  <c r="CA70" i="7" s="1"/>
  <c r="BJ70" i="7"/>
  <c r="AT71" i="7"/>
  <c r="BS71" i="7"/>
  <c r="AT75" i="7"/>
  <c r="BR83" i="7"/>
  <c r="BS90" i="7"/>
  <c r="CA90" i="7" s="1"/>
  <c r="BJ90" i="7"/>
  <c r="AT90" i="7"/>
  <c r="AT91" i="7"/>
  <c r="BS92" i="7"/>
  <c r="BJ92" i="7"/>
  <c r="BS100" i="7"/>
  <c r="CA100" i="7" s="1"/>
  <c r="BJ100" i="7"/>
  <c r="AU106" i="7"/>
  <c r="BW106" i="7"/>
  <c r="AT106" i="7"/>
  <c r="BJ114" i="7"/>
  <c r="BS114" i="7"/>
  <c r="AT114" i="7"/>
  <c r="BS116" i="7"/>
  <c r="CA116" i="7" s="1"/>
  <c r="BJ116" i="7"/>
  <c r="BW130" i="7"/>
  <c r="AU130" i="7"/>
  <c r="BJ130" i="7"/>
  <c r="BS130" i="7"/>
  <c r="CA130" i="7" s="1"/>
  <c r="AT130" i="7"/>
  <c r="AT143" i="7"/>
  <c r="BI146" i="7"/>
  <c r="AW146" i="7"/>
  <c r="BW160" i="7"/>
  <c r="AU160" i="7"/>
  <c r="BJ160" i="7"/>
  <c r="BS160" i="7"/>
  <c r="AT160" i="7"/>
  <c r="BE163" i="7"/>
  <c r="BT163" i="7" s="1"/>
  <c r="CA164" i="7"/>
  <c r="BH164" i="7"/>
  <c r="BW171" i="7"/>
  <c r="AU181" i="7"/>
  <c r="BI186" i="7"/>
  <c r="BY186" i="7" s="1"/>
  <c r="AW186" i="7"/>
  <c r="BI228" i="7"/>
  <c r="BR269" i="7"/>
  <c r="AV269" i="7" s="1"/>
  <c r="BS283" i="7"/>
  <c r="CA283" i="7" s="1"/>
  <c r="BJ283" i="7"/>
  <c r="BJ287" i="7"/>
  <c r="BS287" i="7"/>
  <c r="AU287" i="7"/>
  <c r="AY380" i="7"/>
  <c r="BR380" i="7"/>
  <c r="BJ383" i="7"/>
  <c r="BS383" i="7"/>
  <c r="AU383" i="7"/>
  <c r="AU409" i="7"/>
  <c r="BW409" i="7"/>
  <c r="BJ409" i="7"/>
  <c r="BS409" i="7"/>
  <c r="CA409" i="7" s="1"/>
  <c r="AT409" i="7"/>
  <c r="BI417" i="7"/>
  <c r="AW417" i="7"/>
  <c r="AT98" i="7"/>
  <c r="BS38" i="7"/>
  <c r="BI38" i="7" s="1"/>
  <c r="BY38" i="7" s="1"/>
  <c r="BJ38" i="7"/>
  <c r="BI185" i="7"/>
  <c r="BY185" i="7" s="1"/>
  <c r="AW185" i="7"/>
  <c r="BW42" i="7"/>
  <c r="AT44" i="7"/>
  <c r="AU48" i="7"/>
  <c r="BS51" i="7"/>
  <c r="CA51" i="7" s="1"/>
  <c r="BJ51" i="7"/>
  <c r="AT51" i="7"/>
  <c r="AW55" i="7"/>
  <c r="BS56" i="7"/>
  <c r="CA56" i="7" s="1"/>
  <c r="BS60" i="7"/>
  <c r="CA60" i="7" s="1"/>
  <c r="BW67" i="7"/>
  <c r="AU71" i="7"/>
  <c r="BS73" i="7"/>
  <c r="BJ73" i="7"/>
  <c r="AU75" i="7"/>
  <c r="BS77" i="7"/>
  <c r="BH77" i="7" s="1"/>
  <c r="BS82" i="7"/>
  <c r="BJ82" i="7"/>
  <c r="AT82" i="7"/>
  <c r="BS84" i="7"/>
  <c r="CA84" i="7" s="1"/>
  <c r="BJ84" i="7"/>
  <c r="AU91" i="7"/>
  <c r="BW93" i="7"/>
  <c r="BW97" i="7"/>
  <c r="AT99" i="7"/>
  <c r="BW101" i="7"/>
  <c r="AT109" i="7"/>
  <c r="BW109" i="7"/>
  <c r="AU109" i="7"/>
  <c r="BI128" i="7"/>
  <c r="AT140" i="7"/>
  <c r="BW140" i="7"/>
  <c r="BJ140" i="7"/>
  <c r="BS140" i="7"/>
  <c r="BH140" i="7" s="1"/>
  <c r="AU140" i="7"/>
  <c r="AU143" i="7"/>
  <c r="AU146" i="7"/>
  <c r="BW146" i="7"/>
  <c r="BJ146" i="7"/>
  <c r="BS146" i="7"/>
  <c r="CA146" i="7" s="1"/>
  <c r="AT146" i="7"/>
  <c r="BI162" i="7"/>
  <c r="BY162" i="7" s="1"/>
  <c r="AW162" i="7"/>
  <c r="BI170" i="7"/>
  <c r="BY170" i="7" s="1"/>
  <c r="AW183" i="7"/>
  <c r="BS186" i="7"/>
  <c r="BJ186" i="7"/>
  <c r="AT186" i="7"/>
  <c r="BI203" i="7"/>
  <c r="BJ211" i="7"/>
  <c r="BS211" i="7"/>
  <c r="AU211" i="7"/>
  <c r="BW218" i="7"/>
  <c r="AU218" i="7"/>
  <c r="BJ218" i="7"/>
  <c r="BS218" i="7"/>
  <c r="CA218" i="7" s="1"/>
  <c r="AT218" i="7"/>
  <c r="BI349" i="7"/>
  <c r="AW349" i="7"/>
  <c r="BH359" i="7"/>
  <c r="BI371" i="7"/>
  <c r="BY371" i="7" s="1"/>
  <c r="AW371" i="7"/>
  <c r="AU85" i="7"/>
  <c r="BS45" i="7"/>
  <c r="BH45" i="7" s="1"/>
  <c r="BJ45" i="7"/>
  <c r="BS39" i="7"/>
  <c r="BI39" i="7" s="1"/>
  <c r="BY39" i="7" s="1"/>
  <c r="BJ39" i="7"/>
  <c r="BS47" i="7"/>
  <c r="BH47" i="7" s="1"/>
  <c r="BJ47" i="7"/>
  <c r="AT47" i="7"/>
  <c r="BS50" i="7"/>
  <c r="BJ50" i="7"/>
  <c r="BS54" i="7"/>
  <c r="BJ54" i="7"/>
  <c r="BW63" i="7"/>
  <c r="BS65" i="7"/>
  <c r="CA65" i="7" s="1"/>
  <c r="BJ65" i="7"/>
  <c r="AU69" i="7"/>
  <c r="BE70" i="7"/>
  <c r="AW71" i="7"/>
  <c r="BW77" i="7"/>
  <c r="AT83" i="7"/>
  <c r="BS89" i="7"/>
  <c r="BJ89" i="7"/>
  <c r="CA101" i="7"/>
  <c r="BS105" i="7"/>
  <c r="BH105" i="7" s="1"/>
  <c r="BJ105" i="7"/>
  <c r="AW133" i="7"/>
  <c r="BI133" i="7"/>
  <c r="BS163" i="7"/>
  <c r="BI171" i="7"/>
  <c r="AW171" i="7"/>
  <c r="AT177" i="7"/>
  <c r="BW177" i="7"/>
  <c r="BJ177" i="7"/>
  <c r="BS177" i="7"/>
  <c r="CA177" i="7" s="1"/>
  <c r="AU177" i="7"/>
  <c r="AW197" i="7"/>
  <c r="BI197" i="7"/>
  <c r="BE248" i="7"/>
  <c r="BW113" i="7"/>
  <c r="BR114" i="7"/>
  <c r="BZ114" i="7" s="1"/>
  <c r="BS117" i="7"/>
  <c r="CA117" i="7" s="1"/>
  <c r="BJ117" i="7"/>
  <c r="AW122" i="7"/>
  <c r="BS123" i="7"/>
  <c r="BJ123" i="7"/>
  <c r="AU124" i="7"/>
  <c r="BW142" i="7"/>
  <c r="BS151" i="7"/>
  <c r="BH151" i="7" s="1"/>
  <c r="BJ151" i="7"/>
  <c r="AT151" i="7"/>
  <c r="BI155" i="7"/>
  <c r="BY155" i="7" s="1"/>
  <c r="BW156" i="7"/>
  <c r="BS162" i="7"/>
  <c r="BJ162" i="7"/>
  <c r="BT162" i="7" s="1"/>
  <c r="AT162" i="7"/>
  <c r="BT172" i="7"/>
  <c r="AU173" i="7"/>
  <c r="AW177" i="7"/>
  <c r="BS178" i="7"/>
  <c r="BJ178" i="7"/>
  <c r="AT178" i="7"/>
  <c r="AT183" i="7"/>
  <c r="BS185" i="7"/>
  <c r="CA185" i="7" s="1"/>
  <c r="AT199" i="7"/>
  <c r="AU214" i="7"/>
  <c r="BW214" i="7"/>
  <c r="BS214" i="7"/>
  <c r="BH214" i="7" s="1"/>
  <c r="BJ214" i="7"/>
  <c r="AT214" i="7"/>
  <c r="AU219" i="7"/>
  <c r="BJ227" i="7"/>
  <c r="BS227" i="7"/>
  <c r="CA227" i="7" s="1"/>
  <c r="AU227" i="7"/>
  <c r="BI230" i="7"/>
  <c r="AW230" i="7"/>
  <c r="BR233" i="7"/>
  <c r="AW238" i="7"/>
  <c r="BI238" i="7"/>
  <c r="BS249" i="7"/>
  <c r="BJ249" i="7"/>
  <c r="AT249" i="7"/>
  <c r="AW260" i="7"/>
  <c r="BI260" i="7"/>
  <c r="AU289" i="7"/>
  <c r="BW289" i="7"/>
  <c r="BJ289" i="7"/>
  <c r="BS289" i="7"/>
  <c r="CA289" i="7" s="1"/>
  <c r="AT289" i="7"/>
  <c r="BW373" i="7"/>
  <c r="AU373" i="7"/>
  <c r="BJ373" i="7"/>
  <c r="BS373" i="7"/>
  <c r="AT373" i="7"/>
  <c r="AW389" i="7"/>
  <c r="BI389" i="7"/>
  <c r="BE466" i="7"/>
  <c r="BS106" i="7"/>
  <c r="BJ106" i="7"/>
  <c r="BS115" i="7"/>
  <c r="CA115" i="7" s="1"/>
  <c r="BS119" i="7"/>
  <c r="BH119" i="7" s="1"/>
  <c r="BS124" i="7"/>
  <c r="BI126" i="7"/>
  <c r="BS131" i="7"/>
  <c r="CA131" i="7" s="1"/>
  <c r="BJ131" i="7"/>
  <c r="AT131" i="7"/>
  <c r="BS132" i="7"/>
  <c r="CA132" i="7" s="1"/>
  <c r="BS134" i="7"/>
  <c r="CA134" i="7" s="1"/>
  <c r="BJ134" i="7"/>
  <c r="AU136" i="7"/>
  <c r="BS138" i="7"/>
  <c r="CA138" i="7" s="1"/>
  <c r="AU148" i="7"/>
  <c r="BW158" i="7"/>
  <c r="BS169" i="7"/>
  <c r="BW185" i="7"/>
  <c r="AT187" i="7"/>
  <c r="AT188" i="7"/>
  <c r="AU199" i="7"/>
  <c r="BE233" i="7"/>
  <c r="BW238" i="7"/>
  <c r="AU238" i="7"/>
  <c r="BJ238" i="7"/>
  <c r="BS238" i="7"/>
  <c r="AT238" i="7"/>
  <c r="AW245" i="7"/>
  <c r="BS247" i="7"/>
  <c r="BH247" i="7" s="1"/>
  <c r="BJ247" i="7"/>
  <c r="AW281" i="7"/>
  <c r="AT332" i="7"/>
  <c r="BW332" i="7"/>
  <c r="AU332" i="7"/>
  <c r="AY335" i="7"/>
  <c r="BT335" i="7" s="1"/>
  <c r="BR335" i="7"/>
  <c r="BR342" i="7"/>
  <c r="BI443" i="7"/>
  <c r="AW443" i="7"/>
  <c r="BS113" i="7"/>
  <c r="CA113" i="7" s="1"/>
  <c r="BJ113" i="7"/>
  <c r="AW114" i="7"/>
  <c r="BW117" i="7"/>
  <c r="AT125" i="7"/>
  <c r="BS125" i="7"/>
  <c r="BH125" i="7" s="1"/>
  <c r="AT138" i="7"/>
  <c r="BS142" i="7"/>
  <c r="CA142" i="7" s="1"/>
  <c r="BJ142" i="7"/>
  <c r="BS147" i="7"/>
  <c r="CA147" i="7" s="1"/>
  <c r="BJ147" i="7"/>
  <c r="AT147" i="7"/>
  <c r="BS148" i="7"/>
  <c r="BR151" i="7"/>
  <c r="AU156" i="7"/>
  <c r="BI165" i="7"/>
  <c r="BS170" i="7"/>
  <c r="BJ170" i="7"/>
  <c r="AT175" i="7"/>
  <c r="AU185" i="7"/>
  <c r="BE207" i="7"/>
  <c r="AY210" i="7"/>
  <c r="BR210" i="7"/>
  <c r="AV210" i="7" s="1"/>
  <c r="BE230" i="7"/>
  <c r="AT248" i="7"/>
  <c r="BW248" i="7"/>
  <c r="BJ248" i="7"/>
  <c r="BS248" i="7"/>
  <c r="CA248" i="7" s="1"/>
  <c r="AU248" i="7"/>
  <c r="BR249" i="7"/>
  <c r="BZ249" i="7" s="1"/>
  <c r="BI271" i="7"/>
  <c r="AW271" i="7"/>
  <c r="BE272" i="7"/>
  <c r="BW285" i="7"/>
  <c r="AU285" i="7"/>
  <c r="BJ285" i="7"/>
  <c r="BS285" i="7"/>
  <c r="AT285" i="7"/>
  <c r="BS326" i="7"/>
  <c r="CA326" i="7" s="1"/>
  <c r="BJ326" i="7"/>
  <c r="BI375" i="7"/>
  <c r="AW375" i="7"/>
  <c r="AW392" i="7"/>
  <c r="BI392" i="7"/>
  <c r="BS108" i="7"/>
  <c r="CA108" i="7" s="1"/>
  <c r="BJ108" i="7"/>
  <c r="AT115" i="7"/>
  <c r="AT119" i="7"/>
  <c r="BS122" i="7"/>
  <c r="BH122" i="7" s="1"/>
  <c r="AU125" i="7"/>
  <c r="AT127" i="7"/>
  <c r="BS127" i="7"/>
  <c r="AU132" i="7"/>
  <c r="BS136" i="7"/>
  <c r="CA136" i="7" s="1"/>
  <c r="BS139" i="7"/>
  <c r="CA139" i="7" s="1"/>
  <c r="BJ139" i="7"/>
  <c r="AT139" i="7"/>
  <c r="BW148" i="7"/>
  <c r="AU152" i="7"/>
  <c r="AT154" i="7"/>
  <c r="BS158" i="7"/>
  <c r="CA158" i="7" s="1"/>
  <c r="BJ158" i="7"/>
  <c r="AW158" i="7"/>
  <c r="AU169" i="7"/>
  <c r="AT179" i="7"/>
  <c r="BS187" i="7"/>
  <c r="BS188" i="7"/>
  <c r="CA188" i="7" s="1"/>
  <c r="BW193" i="7"/>
  <c r="AT195" i="7"/>
  <c r="BS199" i="7"/>
  <c r="BH199" i="7" s="1"/>
  <c r="BI204" i="7"/>
  <c r="BY204" i="7" s="1"/>
  <c r="AW204" i="7"/>
  <c r="BR208" i="7"/>
  <c r="AV208" i="7" s="1"/>
  <c r="AU215" i="7"/>
  <c r="BW215" i="7"/>
  <c r="BJ215" i="7"/>
  <c r="BS215" i="7"/>
  <c r="AT215" i="7"/>
  <c r="AW229" i="7"/>
  <c r="BI229" i="7"/>
  <c r="BS261" i="7"/>
  <c r="BJ261" i="7"/>
  <c r="BI311" i="7"/>
  <c r="BY311" i="7" s="1"/>
  <c r="AW311" i="7"/>
  <c r="BJ317" i="7"/>
  <c r="BS317" i="7"/>
  <c r="CA317" i="7" s="1"/>
  <c r="AU317" i="7"/>
  <c r="BE337" i="7"/>
  <c r="BS111" i="7"/>
  <c r="BY111" i="7" s="1"/>
  <c r="AU115" i="7"/>
  <c r="BS118" i="7"/>
  <c r="CA118" i="7" s="1"/>
  <c r="BJ118" i="7"/>
  <c r="AT118" i="7"/>
  <c r="AT122" i="7"/>
  <c r="AU127" i="7"/>
  <c r="BW134" i="7"/>
  <c r="BS135" i="7"/>
  <c r="BH135" i="7" s="1"/>
  <c r="BS155" i="7"/>
  <c r="BJ155" i="7"/>
  <c r="AT155" i="7"/>
  <c r="BS161" i="7"/>
  <c r="BH161" i="7" s="1"/>
  <c r="BS168" i="7"/>
  <c r="BH168" i="7" s="1"/>
  <c r="BJ168" i="7"/>
  <c r="AW169" i="7"/>
  <c r="AT172" i="7"/>
  <c r="BS172" i="7"/>
  <c r="CA172" i="7" s="1"/>
  <c r="BS180" i="7"/>
  <c r="CA180" i="7" s="1"/>
  <c r="BJ180" i="7"/>
  <c r="AT180" i="7"/>
  <c r="BS183" i="7"/>
  <c r="BS190" i="7"/>
  <c r="CA190" i="7" s="1"/>
  <c r="BJ190" i="7"/>
  <c r="AU193" i="7"/>
  <c r="AT196" i="7"/>
  <c r="AT202" i="7"/>
  <c r="CA202" i="7"/>
  <c r="BJ204" i="7"/>
  <c r="BS204" i="7"/>
  <c r="AU204" i="7"/>
  <c r="BW235" i="7"/>
  <c r="AU235" i="7"/>
  <c r="BS235" i="7"/>
  <c r="BJ235" i="7"/>
  <c r="AT235" i="7"/>
  <c r="BH250" i="7"/>
  <c r="CA250" i="7"/>
  <c r="BI264" i="7"/>
  <c r="AW264" i="7"/>
  <c r="BS332" i="7"/>
  <c r="BE334" i="7"/>
  <c r="BS209" i="7"/>
  <c r="BJ209" i="7"/>
  <c r="BT209" i="7" s="1"/>
  <c r="AT209" i="7"/>
  <c r="BS224" i="7"/>
  <c r="BJ224" i="7"/>
  <c r="AU228" i="7"/>
  <c r="AT234" i="7"/>
  <c r="BS234" i="7"/>
  <c r="BH234" i="7" s="1"/>
  <c r="AT239" i="7"/>
  <c r="BI242" i="7"/>
  <c r="BY242" i="7" s="1"/>
  <c r="BW246" i="7"/>
  <c r="AT254" i="7"/>
  <c r="BS256" i="7"/>
  <c r="CA256" i="7" s="1"/>
  <c r="AU260" i="7"/>
  <c r="AU264" i="7"/>
  <c r="BR265" i="7"/>
  <c r="AW273" i="7"/>
  <c r="BI276" i="7"/>
  <c r="BY276" i="7" s="1"/>
  <c r="AT281" i="7"/>
  <c r="BW284" i="7"/>
  <c r="AW287" i="7"/>
  <c r="BS291" i="7"/>
  <c r="CA291" i="7" s="1"/>
  <c r="BJ291" i="7"/>
  <c r="AT316" i="7"/>
  <c r="BW316" i="7"/>
  <c r="BJ316" i="7"/>
  <c r="BS316" i="7"/>
  <c r="CA316" i="7" s="1"/>
  <c r="AU316" i="7"/>
  <c r="BI342" i="7"/>
  <c r="AW342" i="7"/>
  <c r="BE353" i="7"/>
  <c r="BW353" i="7"/>
  <c r="BJ390" i="7"/>
  <c r="BS390" i="7"/>
  <c r="BE416" i="7"/>
  <c r="BJ417" i="7"/>
  <c r="BS417" i="7"/>
  <c r="BH417" i="7" s="1"/>
  <c r="BE487" i="7"/>
  <c r="AT210" i="7"/>
  <c r="BS217" i="7"/>
  <c r="BJ217" i="7"/>
  <c r="AT217" i="7"/>
  <c r="AU220" i="7"/>
  <c r="BS230" i="7"/>
  <c r="AU234" i="7"/>
  <c r="BS252" i="7"/>
  <c r="BW256" i="7"/>
  <c r="AT258" i="7"/>
  <c r="AT259" i="7"/>
  <c r="AT266" i="7"/>
  <c r="BS266" i="7"/>
  <c r="CA266" i="7" s="1"/>
  <c r="BS268" i="7"/>
  <c r="CA268" i="7" s="1"/>
  <c r="BJ268" i="7"/>
  <c r="AT268" i="7"/>
  <c r="BI277" i="7"/>
  <c r="AT282" i="7"/>
  <c r="AU286" i="7"/>
  <c r="AU303" i="7"/>
  <c r="BW303" i="7"/>
  <c r="BS303" i="7"/>
  <c r="CA303" i="7" s="1"/>
  <c r="BJ303" i="7"/>
  <c r="AT303" i="7"/>
  <c r="BJ328" i="7"/>
  <c r="BS328" i="7"/>
  <c r="BY328" i="7" s="1"/>
  <c r="AU328" i="7"/>
  <c r="BH334" i="7"/>
  <c r="CA334" i="7"/>
  <c r="CA375" i="7"/>
  <c r="BS378" i="7"/>
  <c r="BJ378" i="7"/>
  <c r="AU378" i="7"/>
  <c r="BW385" i="7"/>
  <c r="AU385" i="7"/>
  <c r="BJ385" i="7"/>
  <c r="BS385" i="7"/>
  <c r="BY385" i="7" s="1"/>
  <c r="AT385" i="7"/>
  <c r="AT407" i="7"/>
  <c r="BW407" i="7"/>
  <c r="BJ407" i="7"/>
  <c r="BS407" i="7"/>
  <c r="CA407" i="7" s="1"/>
  <c r="AU407" i="7"/>
  <c r="BS257" i="7"/>
  <c r="CA257" i="7" s="1"/>
  <c r="BJ257" i="7"/>
  <c r="AT257" i="7"/>
  <c r="BE281" i="7"/>
  <c r="AT290" i="7"/>
  <c r="BI295" i="7"/>
  <c r="AW295" i="7"/>
  <c r="BI302" i="7"/>
  <c r="AW302" i="7"/>
  <c r="BJ312" i="7"/>
  <c r="BS312" i="7"/>
  <c r="CA312" i="7" s="1"/>
  <c r="AT312" i="7"/>
  <c r="CA314" i="7"/>
  <c r="BS349" i="7"/>
  <c r="CA349" i="7" s="1"/>
  <c r="BJ349" i="7"/>
  <c r="AT349" i="7"/>
  <c r="BI363" i="7"/>
  <c r="BY363" i="7" s="1"/>
  <c r="AW363" i="7"/>
  <c r="AY405" i="7"/>
  <c r="BR405" i="7"/>
  <c r="BZ405" i="7" s="1"/>
  <c r="BI473" i="7"/>
  <c r="AW473" i="7"/>
  <c r="BJ478" i="7"/>
  <c r="BS478" i="7"/>
  <c r="CA478" i="7" s="1"/>
  <c r="AU478" i="7"/>
  <c r="AU206" i="7"/>
  <c r="BS208" i="7"/>
  <c r="BJ208" i="7"/>
  <c r="BT208" i="7" s="1"/>
  <c r="AT208" i="7"/>
  <c r="BE217" i="7"/>
  <c r="BS225" i="7"/>
  <c r="BJ225" i="7"/>
  <c r="AT225" i="7"/>
  <c r="AT226" i="7"/>
  <c r="BS228" i="7"/>
  <c r="AT230" i="7"/>
  <c r="AT231" i="7"/>
  <c r="BS233" i="7"/>
  <c r="CA233" i="7" s="1"/>
  <c r="BJ233" i="7"/>
  <c r="BS237" i="7"/>
  <c r="BJ237" i="7"/>
  <c r="BS239" i="7"/>
  <c r="CA239" i="7" s="1"/>
  <c r="BI241" i="7"/>
  <c r="AU252" i="7"/>
  <c r="BS253" i="7"/>
  <c r="CA253" i="7" s="1"/>
  <c r="BJ253" i="7"/>
  <c r="AW253" i="7"/>
  <c r="AU256" i="7"/>
  <c r="AT269" i="7"/>
  <c r="BS269" i="7"/>
  <c r="BS276" i="7"/>
  <c r="CA276" i="7" s="1"/>
  <c r="BJ276" i="7"/>
  <c r="AT276" i="7"/>
  <c r="BS277" i="7"/>
  <c r="AW279" i="7"/>
  <c r="BS284" i="7"/>
  <c r="BH284" i="7" s="1"/>
  <c r="BJ284" i="7"/>
  <c r="AT284" i="7"/>
  <c r="BI285" i="7"/>
  <c r="AW289" i="7"/>
  <c r="AU290" i="7"/>
  <c r="BW292" i="7"/>
  <c r="AT292" i="7"/>
  <c r="BE294" i="7"/>
  <c r="BI307" i="7"/>
  <c r="BY307" i="7" s="1"/>
  <c r="AW307" i="7"/>
  <c r="BI359" i="7"/>
  <c r="BY359" i="7" s="1"/>
  <c r="AW359" i="7"/>
  <c r="BI364" i="7"/>
  <c r="BY364" i="7" s="1"/>
  <c r="AW364" i="7"/>
  <c r="BJ372" i="7"/>
  <c r="BS372" i="7"/>
  <c r="CA372" i="7" s="1"/>
  <c r="AT372" i="7"/>
  <c r="AU384" i="7"/>
  <c r="BW384" i="7"/>
  <c r="BS384" i="7"/>
  <c r="BJ384" i="7"/>
  <c r="AT384" i="7"/>
  <c r="BY411" i="7"/>
  <c r="BI413" i="7"/>
  <c r="AW413" i="7"/>
  <c r="BR248" i="7"/>
  <c r="AV248" i="7" s="1"/>
  <c r="AT250" i="7"/>
  <c r="AW256" i="7"/>
  <c r="AT262" i="7"/>
  <c r="AU263" i="7"/>
  <c r="BS263" i="7"/>
  <c r="BH263" i="7" s="1"/>
  <c r="BR268" i="7"/>
  <c r="AT277" i="7"/>
  <c r="AW284" i="7"/>
  <c r="BE289" i="7"/>
  <c r="BW312" i="7"/>
  <c r="AU327" i="7"/>
  <c r="BW327" i="7"/>
  <c r="BJ327" i="7"/>
  <c r="BS327" i="7"/>
  <c r="CA327" i="7" s="1"/>
  <c r="AT327" i="7"/>
  <c r="BI329" i="7"/>
  <c r="BY329" i="7" s="1"/>
  <c r="AW329" i="7"/>
  <c r="AU353" i="7"/>
  <c r="BI355" i="7"/>
  <c r="AW355" i="7"/>
  <c r="BJ364" i="7"/>
  <c r="BS364" i="7"/>
  <c r="CA364" i="7" s="1"/>
  <c r="AT364" i="7"/>
  <c r="AU372" i="7"/>
  <c r="BR394" i="7"/>
  <c r="AV394" i="7" s="1"/>
  <c r="AY394" i="7"/>
  <c r="BI401" i="7"/>
  <c r="AW401" i="7"/>
  <c r="BX401" i="7" s="1"/>
  <c r="BJ411" i="7"/>
  <c r="BS411" i="7"/>
  <c r="BS429" i="7"/>
  <c r="BJ429" i="7"/>
  <c r="AY457" i="7"/>
  <c r="BR457" i="7"/>
  <c r="BW209" i="7"/>
  <c r="BI210" i="7"/>
  <c r="BY210" i="7" s="1"/>
  <c r="AU240" i="7"/>
  <c r="BS241" i="7"/>
  <c r="BJ241" i="7"/>
  <c r="AT243" i="7"/>
  <c r="AT251" i="7"/>
  <c r="BI252" i="7"/>
  <c r="BY252" i="7" s="1"/>
  <c r="BS254" i="7"/>
  <c r="CA254" i="7" s="1"/>
  <c r="BS259" i="7"/>
  <c r="CA259" i="7" s="1"/>
  <c r="AU262" i="7"/>
  <c r="BW263" i="7"/>
  <c r="BS270" i="7"/>
  <c r="AU277" i="7"/>
  <c r="BS281" i="7"/>
  <c r="CA281" i="7" s="1"/>
  <c r="BS290" i="7"/>
  <c r="BH290" i="7" s="1"/>
  <c r="BR291" i="7"/>
  <c r="BJ308" i="7"/>
  <c r="BS308" i="7"/>
  <c r="CA308" i="7" s="1"/>
  <c r="AT308" i="7"/>
  <c r="AU329" i="7"/>
  <c r="BW329" i="7"/>
  <c r="BS329" i="7"/>
  <c r="BH329" i="7" s="1"/>
  <c r="BJ329" i="7"/>
  <c r="AT329" i="7"/>
  <c r="BS331" i="7"/>
  <c r="CA331" i="7" s="1"/>
  <c r="BJ331" i="7"/>
  <c r="AT348" i="7"/>
  <c r="BW348" i="7"/>
  <c r="BJ348" i="7"/>
  <c r="BS348" i="7"/>
  <c r="CA348" i="7" s="1"/>
  <c r="AU348" i="7"/>
  <c r="BW377" i="7"/>
  <c r="AU377" i="7"/>
  <c r="BJ377" i="7"/>
  <c r="BS377" i="7"/>
  <c r="CA377" i="7" s="1"/>
  <c r="AT377" i="7"/>
  <c r="BW386" i="7"/>
  <c r="AU386" i="7"/>
  <c r="BJ386" i="7"/>
  <c r="BS386" i="7"/>
  <c r="CA386" i="7" s="1"/>
  <c r="AT386" i="7"/>
  <c r="BI454" i="7"/>
  <c r="AW454" i="7"/>
  <c r="AT296" i="7"/>
  <c r="BI299" i="7"/>
  <c r="BY299" i="7" s="1"/>
  <c r="BW306" i="7"/>
  <c r="AT320" i="7"/>
  <c r="BS322" i="7"/>
  <c r="BY322" i="7" s="1"/>
  <c r="BS342" i="7"/>
  <c r="BS356" i="7"/>
  <c r="CA356" i="7" s="1"/>
  <c r="AT359" i="7"/>
  <c r="BS363" i="7"/>
  <c r="BJ363" i="7"/>
  <c r="AT365" i="7"/>
  <c r="BW369" i="7"/>
  <c r="BS371" i="7"/>
  <c r="CA371" i="7" s="1"/>
  <c r="BJ371" i="7"/>
  <c r="BW394" i="7"/>
  <c r="AU394" i="7"/>
  <c r="AT394" i="7"/>
  <c r="BS396" i="7"/>
  <c r="CA396" i="7" s="1"/>
  <c r="BJ396" i="7"/>
  <c r="AT396" i="7"/>
  <c r="AT405" i="7"/>
  <c r="BH422" i="7"/>
  <c r="CA422" i="7"/>
  <c r="BI449" i="7"/>
  <c r="AW449" i="7"/>
  <c r="BR460" i="7"/>
  <c r="BZ460" i="7" s="1"/>
  <c r="BS463" i="7"/>
  <c r="BH463" i="7" s="1"/>
  <c r="AW476" i="7"/>
  <c r="BI476" i="7"/>
  <c r="BY476" i="7" s="1"/>
  <c r="AU481" i="7"/>
  <c r="BW481" i="7"/>
  <c r="BS481" i="7"/>
  <c r="BJ481" i="7"/>
  <c r="AT481" i="7"/>
  <c r="AT322" i="7"/>
  <c r="BW322" i="7"/>
  <c r="AU325" i="7"/>
  <c r="AT356" i="7"/>
  <c r="BW356" i="7"/>
  <c r="AT369" i="7"/>
  <c r="BS380" i="7"/>
  <c r="CA380" i="7" s="1"/>
  <c r="BJ380" i="7"/>
  <c r="BT380" i="7" s="1"/>
  <c r="BE457" i="7"/>
  <c r="BI474" i="7"/>
  <c r="AW474" i="7"/>
  <c r="BS295" i="7"/>
  <c r="BJ295" i="7"/>
  <c r="AT295" i="7"/>
  <c r="BE302" i="7"/>
  <c r="AW303" i="7"/>
  <c r="BS307" i="7"/>
  <c r="BJ307" i="7"/>
  <c r="AT307" i="7"/>
  <c r="BS311" i="7"/>
  <c r="BJ311" i="7"/>
  <c r="AT311" i="7"/>
  <c r="BW314" i="7"/>
  <c r="BI325" i="7"/>
  <c r="AT330" i="7"/>
  <c r="BS333" i="7"/>
  <c r="CA333" i="7" s="1"/>
  <c r="BJ333" i="7"/>
  <c r="BR336" i="7"/>
  <c r="BX336" i="7" s="1"/>
  <c r="AT338" i="7"/>
  <c r="BW338" i="7"/>
  <c r="CA344" i="7"/>
  <c r="AT351" i="7"/>
  <c r="BI354" i="7"/>
  <c r="AT361" i="7"/>
  <c r="AU362" i="7"/>
  <c r="AT367" i="7"/>
  <c r="AU370" i="7"/>
  <c r="BS376" i="7"/>
  <c r="BH376" i="7" s="1"/>
  <c r="BJ376" i="7"/>
  <c r="AT376" i="7"/>
  <c r="BW381" i="7"/>
  <c r="BI388" i="7"/>
  <c r="AW388" i="7"/>
  <c r="BS405" i="7"/>
  <c r="CA405" i="7" s="1"/>
  <c r="CA415" i="7"/>
  <c r="BW452" i="7"/>
  <c r="AU452" i="7"/>
  <c r="BJ452" i="7"/>
  <c r="BS452" i="7"/>
  <c r="CA452" i="7" s="1"/>
  <c r="AT452" i="7"/>
  <c r="AW489" i="7"/>
  <c r="BI489" i="7"/>
  <c r="BY489" i="7" s="1"/>
  <c r="BS492" i="7"/>
  <c r="BH492" i="7" s="1"/>
  <c r="BJ492" i="7"/>
  <c r="AW294" i="7"/>
  <c r="BS310" i="7"/>
  <c r="BH310" i="7" s="1"/>
  <c r="BJ310" i="7"/>
  <c r="AW310" i="7"/>
  <c r="BS319" i="7"/>
  <c r="BJ319" i="7"/>
  <c r="AT319" i="7"/>
  <c r="BS320" i="7"/>
  <c r="CA320" i="7" s="1"/>
  <c r="AW322" i="7"/>
  <c r="AU330" i="7"/>
  <c r="BS330" i="7"/>
  <c r="BH330" i="7" s="1"/>
  <c r="BS341" i="7"/>
  <c r="BJ341" i="7"/>
  <c r="AW341" i="7"/>
  <c r="BE342" i="7"/>
  <c r="AT346" i="7"/>
  <c r="BS347" i="7"/>
  <c r="BH347" i="7" s="1"/>
  <c r="BJ347" i="7"/>
  <c r="AW356" i="7"/>
  <c r="AT357" i="7"/>
  <c r="BE359" i="7"/>
  <c r="BS360" i="7"/>
  <c r="CA360" i="7" s="1"/>
  <c r="BJ360" i="7"/>
  <c r="AT360" i="7"/>
  <c r="BI362" i="7"/>
  <c r="BY362" i="7" s="1"/>
  <c r="BS365" i="7"/>
  <c r="BY365" i="7" s="1"/>
  <c r="BI370" i="7"/>
  <c r="BE375" i="7"/>
  <c r="AT381" i="7"/>
  <c r="AU388" i="7"/>
  <c r="BW388" i="7"/>
  <c r="BS388" i="7"/>
  <c r="CA388" i="7" s="1"/>
  <c r="BJ388" i="7"/>
  <c r="AT388" i="7"/>
  <c r="BS394" i="7"/>
  <c r="BR395" i="7"/>
  <c r="BZ395" i="7" s="1"/>
  <c r="BW396" i="7"/>
  <c r="BT402" i="7"/>
  <c r="BS404" i="7"/>
  <c r="CA404" i="7" s="1"/>
  <c r="BJ404" i="7"/>
  <c r="AT404" i="7"/>
  <c r="AY442" i="7"/>
  <c r="BR442" i="7"/>
  <c r="BS450" i="7"/>
  <c r="BH450" i="7" s="1"/>
  <c r="BJ450" i="7"/>
  <c r="BI456" i="7"/>
  <c r="AW456" i="7"/>
  <c r="AT463" i="7"/>
  <c r="BW463" i="7"/>
  <c r="AU463" i="7"/>
  <c r="BS468" i="7"/>
  <c r="CA468" i="7" s="1"/>
  <c r="BJ468" i="7"/>
  <c r="AT468" i="7"/>
  <c r="AW472" i="7"/>
  <c r="AT487" i="7"/>
  <c r="BS306" i="7"/>
  <c r="CA306" i="7" s="1"/>
  <c r="BJ306" i="7"/>
  <c r="AW306" i="7"/>
  <c r="AU314" i="7"/>
  <c r="BS318" i="7"/>
  <c r="BJ318" i="7"/>
  <c r="AW319" i="7"/>
  <c r="BS323" i="7"/>
  <c r="CA323" i="7" s="1"/>
  <c r="BJ323" i="7"/>
  <c r="AT323" i="7"/>
  <c r="AT334" i="7"/>
  <c r="AW338" i="7"/>
  <c r="AU340" i="7"/>
  <c r="AT343" i="7"/>
  <c r="AU344" i="7"/>
  <c r="BS352" i="7"/>
  <c r="BJ352" i="7"/>
  <c r="BR353" i="7"/>
  <c r="AU357" i="7"/>
  <c r="AW367" i="7"/>
  <c r="BS368" i="7"/>
  <c r="BJ368" i="7"/>
  <c r="AT368" i="7"/>
  <c r="BI376" i="7"/>
  <c r="BS382" i="7"/>
  <c r="CA382" i="7" s="1"/>
  <c r="BS400" i="7"/>
  <c r="CA400" i="7" s="1"/>
  <c r="BJ400" i="7"/>
  <c r="AW412" i="7"/>
  <c r="BI412" i="7"/>
  <c r="BS418" i="7"/>
  <c r="BH418" i="7" s="1"/>
  <c r="BJ418" i="7"/>
  <c r="AT418" i="7"/>
  <c r="BS433" i="7"/>
  <c r="BJ433" i="7"/>
  <c r="BY436" i="7"/>
  <c r="AU438" i="7"/>
  <c r="BW438" i="7"/>
  <c r="BS438" i="7"/>
  <c r="CA438" i="7" s="1"/>
  <c r="BJ438" i="7"/>
  <c r="AT438" i="7"/>
  <c r="AW446" i="7"/>
  <c r="BS296" i="7"/>
  <c r="BS298" i="7"/>
  <c r="CA298" i="7" s="1"/>
  <c r="BJ298" i="7"/>
  <c r="BS299" i="7"/>
  <c r="CA299" i="7" s="1"/>
  <c r="BJ299" i="7"/>
  <c r="AT299" i="7"/>
  <c r="AU300" i="7"/>
  <c r="BS304" i="7"/>
  <c r="BS315" i="7"/>
  <c r="BJ315" i="7"/>
  <c r="AT315" i="7"/>
  <c r="BI323" i="7"/>
  <c r="BS325" i="7"/>
  <c r="CA325" i="7" s="1"/>
  <c r="BS339" i="7"/>
  <c r="BH339" i="7" s="1"/>
  <c r="BJ339" i="7"/>
  <c r="BY353" i="7"/>
  <c r="BS354" i="7"/>
  <c r="AY395" i="7"/>
  <c r="AT397" i="7"/>
  <c r="BI400" i="7"/>
  <c r="BI426" i="7"/>
  <c r="AW426" i="7"/>
  <c r="BE452" i="7"/>
  <c r="BW468" i="7"/>
  <c r="BS389" i="7"/>
  <c r="CA389" i="7" s="1"/>
  <c r="BW399" i="7"/>
  <c r="BS410" i="7"/>
  <c r="CA410" i="7" s="1"/>
  <c r="BS412" i="7"/>
  <c r="BH412" i="7" s="1"/>
  <c r="BW414" i="7"/>
  <c r="BI430" i="7"/>
  <c r="BY430" i="7" s="1"/>
  <c r="BS431" i="7"/>
  <c r="BS435" i="7"/>
  <c r="CA435" i="7" s="1"/>
  <c r="BS443" i="7"/>
  <c r="CA443" i="7" s="1"/>
  <c r="BI447" i="7"/>
  <c r="BY447" i="7" s="1"/>
  <c r="BW449" i="7"/>
  <c r="AT451" i="7"/>
  <c r="BI460" i="7"/>
  <c r="BY460" i="7" s="1"/>
  <c r="BS465" i="7"/>
  <c r="BY465" i="7" s="1"/>
  <c r="BS473" i="7"/>
  <c r="BJ473" i="7"/>
  <c r="BS474" i="7"/>
  <c r="CA474" i="7" s="1"/>
  <c r="BJ474" i="7"/>
  <c r="AT474" i="7"/>
  <c r="BW480" i="7"/>
  <c r="AY481" i="7"/>
  <c r="BR481" i="7"/>
  <c r="BZ481" i="7" s="1"/>
  <c r="BW485" i="7"/>
  <c r="BS495" i="7"/>
  <c r="CA495" i="7" s="1"/>
  <c r="AU428" i="7"/>
  <c r="BS437" i="7"/>
  <c r="BH437" i="7" s="1"/>
  <c r="BJ437" i="7"/>
  <c r="BE442" i="7"/>
  <c r="BR444" i="7"/>
  <c r="AT465" i="7"/>
  <c r="BR466" i="7"/>
  <c r="AU477" i="7"/>
  <c r="BI486" i="7"/>
  <c r="BY486" i="7" s="1"/>
  <c r="AW486" i="7"/>
  <c r="BW391" i="7"/>
  <c r="AT410" i="7"/>
  <c r="AT412" i="7"/>
  <c r="AT415" i="7"/>
  <c r="BS424" i="7"/>
  <c r="BS426" i="7"/>
  <c r="CA426" i="7" s="1"/>
  <c r="BJ426" i="7"/>
  <c r="AT426" i="7"/>
  <c r="AT435" i="7"/>
  <c r="AU436" i="7"/>
  <c r="BR443" i="7"/>
  <c r="AT444" i="7"/>
  <c r="AU449" i="7"/>
  <c r="AW450" i="7"/>
  <c r="BS454" i="7"/>
  <c r="BJ454" i="7"/>
  <c r="AT454" i="7"/>
  <c r="BE456" i="7"/>
  <c r="AW468" i="7"/>
  <c r="BW483" i="7"/>
  <c r="AU483" i="7"/>
  <c r="BJ483" i="7"/>
  <c r="BS483" i="7"/>
  <c r="CA483" i="7" s="1"/>
  <c r="AT483" i="7"/>
  <c r="CA489" i="7"/>
  <c r="BW495" i="7"/>
  <c r="AU495" i="7"/>
  <c r="AT495" i="7"/>
  <c r="AT402" i="7"/>
  <c r="BS408" i="7"/>
  <c r="CA408" i="7" s="1"/>
  <c r="BJ408" i="7"/>
  <c r="AT408" i="7"/>
  <c r="AT420" i="7"/>
  <c r="BS434" i="7"/>
  <c r="CA434" i="7" s="1"/>
  <c r="BJ434" i="7"/>
  <c r="AT434" i="7"/>
  <c r="BE443" i="7"/>
  <c r="AU444" i="7"/>
  <c r="AU454" i="7"/>
  <c r="BS460" i="7"/>
  <c r="CA460" i="7" s="1"/>
  <c r="BJ460" i="7"/>
  <c r="AT460" i="7"/>
  <c r="BS477" i="7"/>
  <c r="BY477" i="7" s="1"/>
  <c r="BS485" i="7"/>
  <c r="BJ485" i="7"/>
  <c r="AU485" i="7"/>
  <c r="AU391" i="7"/>
  <c r="BS392" i="7"/>
  <c r="BJ392" i="7"/>
  <c r="AT392" i="7"/>
  <c r="AT393" i="7"/>
  <c r="AU402" i="7"/>
  <c r="BI405" i="7"/>
  <c r="BY405" i="7" s="1"/>
  <c r="AU420" i="7"/>
  <c r="AT423" i="7"/>
  <c r="AW425" i="7"/>
  <c r="BS428" i="7"/>
  <c r="CA428" i="7" s="1"/>
  <c r="BS430" i="7"/>
  <c r="BJ430" i="7"/>
  <c r="AT430" i="7"/>
  <c r="AT431" i="7"/>
  <c r="BS439" i="7"/>
  <c r="BR450" i="7"/>
  <c r="BZ450" i="7" s="1"/>
  <c r="BS453" i="7"/>
  <c r="CA453" i="7" s="1"/>
  <c r="BJ453" i="7"/>
  <c r="AT458" i="7"/>
  <c r="AT461" i="7"/>
  <c r="BS461" i="7"/>
  <c r="BS464" i="7"/>
  <c r="BJ464" i="7"/>
  <c r="AT464" i="7"/>
  <c r="BS472" i="7"/>
  <c r="BW477" i="7"/>
  <c r="AU399" i="7"/>
  <c r="AU423" i="7"/>
  <c r="BS427" i="7"/>
  <c r="CA427" i="7" s="1"/>
  <c r="AT439" i="7"/>
  <c r="BS442" i="7"/>
  <c r="BJ442" i="7"/>
  <c r="AT447" i="7"/>
  <c r="BI453" i="7"/>
  <c r="AU461" i="7"/>
  <c r="BS469" i="7"/>
  <c r="CA469" i="7" s="1"/>
  <c r="AW478" i="7"/>
  <c r="BI478" i="7"/>
  <c r="BS480" i="7"/>
  <c r="BJ480" i="7"/>
  <c r="BH501" i="7"/>
  <c r="CA501" i="7"/>
  <c r="AT488" i="7"/>
  <c r="AU491" i="7"/>
  <c r="AW499" i="7"/>
  <c r="BJ488" i="7"/>
  <c r="BJ496" i="7"/>
  <c r="BS505" i="7"/>
  <c r="CA505" i="7" s="1"/>
  <c r="BW482" i="7"/>
  <c r="AT500" i="7"/>
  <c r="BW505" i="7"/>
  <c r="BJ490" i="7"/>
  <c r="BJ498" i="7"/>
  <c r="BJ506" i="7"/>
  <c r="AW503" i="7"/>
  <c r="AU505" i="7"/>
  <c r="AT506" i="7"/>
  <c r="BJ476" i="7"/>
  <c r="BJ484" i="7"/>
  <c r="BJ500" i="7"/>
  <c r="AT475" i="7"/>
  <c r="AW505" i="7"/>
  <c r="BI506" i="7"/>
  <c r="BY506" i="7" s="1"/>
  <c r="BJ494" i="7"/>
  <c r="BT494" i="7" s="1"/>
  <c r="BJ502" i="7"/>
  <c r="BY497" i="7"/>
  <c r="AU499" i="7"/>
  <c r="BW499" i="7"/>
  <c r="AU501" i="7"/>
  <c r="AW502" i="7"/>
  <c r="AT40" i="7"/>
  <c r="AT39" i="7"/>
  <c r="AU40" i="7"/>
  <c r="BY71" i="7"/>
  <c r="BY79" i="7"/>
  <c r="BY154" i="7"/>
  <c r="BH38" i="7"/>
  <c r="CA38" i="7"/>
  <c r="CA39" i="7"/>
  <c r="BH39" i="7"/>
  <c r="BR40" i="7"/>
  <c r="AW40" i="7" s="1"/>
  <c r="AY40" i="7"/>
  <c r="AY43" i="7"/>
  <c r="BR43" i="7"/>
  <c r="BE45" i="7"/>
  <c r="AY41" i="7"/>
  <c r="BR41" i="7"/>
  <c r="CA42" i="7"/>
  <c r="BH42" i="7"/>
  <c r="BY42" i="7"/>
  <c r="BR44" i="7"/>
  <c r="AY44" i="7"/>
  <c r="AY46" i="7"/>
  <c r="BR46" i="7"/>
  <c r="BR47" i="7"/>
  <c r="AY47" i="7"/>
  <c r="BR50" i="7"/>
  <c r="AY50" i="7"/>
  <c r="BE56" i="7"/>
  <c r="BE59" i="7"/>
  <c r="CA61" i="7"/>
  <c r="BH65" i="7"/>
  <c r="BR69" i="7"/>
  <c r="AY69" i="7"/>
  <c r="AY74" i="7"/>
  <c r="BR74" i="7"/>
  <c r="BE66" i="7"/>
  <c r="BE38" i="7"/>
  <c r="BE39" i="7"/>
  <c r="BH41" i="7"/>
  <c r="CA41" i="7"/>
  <c r="CA46" i="7"/>
  <c r="AY49" i="7"/>
  <c r="BR49" i="7"/>
  <c r="CA50" i="7"/>
  <c r="BH50" i="7"/>
  <c r="AY52" i="7"/>
  <c r="BR52" i="7"/>
  <c r="AY54" i="7"/>
  <c r="BR54" i="7"/>
  <c r="BR55" i="7"/>
  <c r="AY55" i="7"/>
  <c r="BR58" i="7"/>
  <c r="AY58" i="7"/>
  <c r="BE64" i="7"/>
  <c r="BE67" i="7"/>
  <c r="BR71" i="7"/>
  <c r="AY71" i="7"/>
  <c r="BT71" i="7" s="1"/>
  <c r="BR102" i="7"/>
  <c r="AY102" i="7"/>
  <c r="BE119" i="7"/>
  <c r="BR37" i="7"/>
  <c r="AW37" i="7" s="1"/>
  <c r="BW37" i="7" s="1"/>
  <c r="AY37" i="7"/>
  <c r="AY51" i="7"/>
  <c r="BR51" i="7"/>
  <c r="BE63" i="7"/>
  <c r="CA37" i="7"/>
  <c r="BH37" i="7"/>
  <c r="BE42" i="7"/>
  <c r="BH51" i="7"/>
  <c r="BR56" i="7"/>
  <c r="AY56" i="7"/>
  <c r="AY59" i="7"/>
  <c r="BR59" i="7"/>
  <c r="BE61" i="7"/>
  <c r="BE65" i="7"/>
  <c r="BE68" i="7"/>
  <c r="BE77" i="7"/>
  <c r="BE75" i="7"/>
  <c r="BT75" i="7" s="1"/>
  <c r="BE40" i="7"/>
  <c r="BE43" i="7"/>
  <c r="CA45" i="7"/>
  <c r="BR53" i="7"/>
  <c r="AY53" i="7"/>
  <c r="BH55" i="7"/>
  <c r="AY57" i="7"/>
  <c r="BR57" i="7"/>
  <c r="CA58" i="7"/>
  <c r="BH58" i="7"/>
  <c r="BY58" i="7"/>
  <c r="BR60" i="7"/>
  <c r="AY60" i="7"/>
  <c r="AY62" i="7"/>
  <c r="BR62" i="7"/>
  <c r="BR63" i="7"/>
  <c r="AY63" i="7"/>
  <c r="BR66" i="7"/>
  <c r="AY66" i="7"/>
  <c r="BR110" i="7"/>
  <c r="AY110" i="7"/>
  <c r="BE53" i="7"/>
  <c r="BE62" i="7"/>
  <c r="BR45" i="7"/>
  <c r="AY45" i="7"/>
  <c r="AY38" i="7"/>
  <c r="BR38" i="7"/>
  <c r="AW38" i="7" s="1"/>
  <c r="BR39" i="7"/>
  <c r="AW39" i="7" s="1"/>
  <c r="AY39" i="7"/>
  <c r="BE41" i="7"/>
  <c r="BE44" i="7"/>
  <c r="BE46" i="7"/>
  <c r="BE47" i="7"/>
  <c r="BE50" i="7"/>
  <c r="CA59" i="7"/>
  <c r="BH59" i="7"/>
  <c r="BY59" i="7"/>
  <c r="BR64" i="7"/>
  <c r="AY64" i="7"/>
  <c r="AY67" i="7"/>
  <c r="BR67" i="7"/>
  <c r="BE69" i="7"/>
  <c r="BX80" i="7"/>
  <c r="AV80" i="7"/>
  <c r="BZ80" i="7"/>
  <c r="BE95" i="7"/>
  <c r="BR48" i="7"/>
  <c r="AY48" i="7"/>
  <c r="BE57" i="7"/>
  <c r="BE60" i="7"/>
  <c r="BE37" i="7"/>
  <c r="BR42" i="7"/>
  <c r="AY42" i="7"/>
  <c r="BE48" i="7"/>
  <c r="BE51" i="7"/>
  <c r="CA53" i="7"/>
  <c r="BH53" i="7"/>
  <c r="BY53" i="7"/>
  <c r="BR61" i="7"/>
  <c r="AY61" i="7"/>
  <c r="CA63" i="7"/>
  <c r="AY65" i="7"/>
  <c r="BT65" i="7" s="1"/>
  <c r="BR65" i="7"/>
  <c r="BH66" i="7"/>
  <c r="BR68" i="7"/>
  <c r="AY68" i="7"/>
  <c r="BE49" i="7"/>
  <c r="BE52" i="7"/>
  <c r="BE54" i="7"/>
  <c r="BE55" i="7"/>
  <c r="BE58" i="7"/>
  <c r="BH67" i="7"/>
  <c r="BE103" i="7"/>
  <c r="AU76" i="7"/>
  <c r="AT76" i="7"/>
  <c r="BW76" i="7"/>
  <c r="BH90" i="7"/>
  <c r="BR94" i="7"/>
  <c r="AY94" i="7"/>
  <c r="BS104" i="7"/>
  <c r="BR111" i="7"/>
  <c r="AY111" i="7"/>
  <c r="BE140" i="7"/>
  <c r="AT38" i="7"/>
  <c r="BI41" i="7"/>
  <c r="BY41" i="7" s="1"/>
  <c r="AU43" i="7"/>
  <c r="AW45" i="7"/>
  <c r="BW45" i="7"/>
  <c r="AT46" i="7"/>
  <c r="BI49" i="7"/>
  <c r="BH52" i="7"/>
  <c r="AW53" i="7"/>
  <c r="BW53" i="7"/>
  <c r="AT54" i="7"/>
  <c r="BI57" i="7"/>
  <c r="BY57" i="7" s="1"/>
  <c r="AW61" i="7"/>
  <c r="BW61" i="7"/>
  <c r="AT62" i="7"/>
  <c r="BI65" i="7"/>
  <c r="AW69" i="7"/>
  <c r="BW69" i="7"/>
  <c r="AT70" i="7"/>
  <c r="BW70" i="7"/>
  <c r="BR72" i="7"/>
  <c r="BE79" i="7"/>
  <c r="BR81" i="7"/>
  <c r="AY81" i="7"/>
  <c r="BE83" i="7"/>
  <c r="BR87" i="7"/>
  <c r="AY87" i="7"/>
  <c r="BE88" i="7"/>
  <c r="BE89" i="7"/>
  <c r="BR91" i="7"/>
  <c r="AY96" i="7"/>
  <c r="BR96" i="7"/>
  <c r="BR97" i="7"/>
  <c r="AY97" i="7"/>
  <c r="BE101" i="7"/>
  <c r="AY109" i="7"/>
  <c r="BR109" i="7"/>
  <c r="BE110" i="7"/>
  <c r="AY117" i="7"/>
  <c r="BR117" i="7"/>
  <c r="AY120" i="7"/>
  <c r="BR120" i="7"/>
  <c r="BR121" i="7"/>
  <c r="AY121" i="7"/>
  <c r="BE125" i="7"/>
  <c r="BT125" i="7" s="1"/>
  <c r="CA125" i="7"/>
  <c r="AY143" i="7"/>
  <c r="BR143" i="7"/>
  <c r="BE156" i="7"/>
  <c r="AY159" i="7"/>
  <c r="BR159" i="7"/>
  <c r="BW78" i="7"/>
  <c r="AU78" i="7"/>
  <c r="BR118" i="7"/>
  <c r="AY118" i="7"/>
  <c r="BZ151" i="7"/>
  <c r="AT41" i="7"/>
  <c r="BI44" i="7"/>
  <c r="AU46" i="7"/>
  <c r="AW48" i="7"/>
  <c r="AT49" i="7"/>
  <c r="BI52" i="7"/>
  <c r="BY52" i="7" s="1"/>
  <c r="AU54" i="7"/>
  <c r="AW56" i="7"/>
  <c r="AT57" i="7"/>
  <c r="BI60" i="7"/>
  <c r="AU62" i="7"/>
  <c r="AW64" i="7"/>
  <c r="AT65" i="7"/>
  <c r="BI68" i="7"/>
  <c r="BY68" i="7" s="1"/>
  <c r="AW70" i="7"/>
  <c r="BE73" i="7"/>
  <c r="BT73" i="7" s="1"/>
  <c r="AT78" i="7"/>
  <c r="BE82" i="7"/>
  <c r="BR82" i="7"/>
  <c r="AY83" i="7"/>
  <c r="BH84" i="7"/>
  <c r="AY85" i="7"/>
  <c r="BR85" i="7"/>
  <c r="BE86" i="7"/>
  <c r="AW91" i="7"/>
  <c r="BI91" i="7"/>
  <c r="BY91" i="7" s="1"/>
  <c r="BR100" i="7"/>
  <c r="AY100" i="7"/>
  <c r="BT100" i="7" s="1"/>
  <c r="CA106" i="7"/>
  <c r="BH106" i="7"/>
  <c r="BY106" i="7"/>
  <c r="BR106" i="7"/>
  <c r="CA111" i="7"/>
  <c r="BH111" i="7"/>
  <c r="BE114" i="7"/>
  <c r="AY123" i="7"/>
  <c r="BT123" i="7" s="1"/>
  <c r="BR123" i="7"/>
  <c r="BE148" i="7"/>
  <c r="BE199" i="7"/>
  <c r="BS76" i="7"/>
  <c r="BR84" i="7"/>
  <c r="AY84" i="7"/>
  <c r="BE107" i="7"/>
  <c r="BT107" i="7" s="1"/>
  <c r="AU41" i="7"/>
  <c r="AU49" i="7"/>
  <c r="AU57" i="7"/>
  <c r="AU65" i="7"/>
  <c r="BY69" i="7"/>
  <c r="BR73" i="7"/>
  <c r="BR76" i="7"/>
  <c r="AY76" i="7"/>
  <c r="BT76" i="7" s="1"/>
  <c r="BE78" i="7"/>
  <c r="BT78" i="7" s="1"/>
  <c r="BW80" i="7"/>
  <c r="AU80" i="7"/>
  <c r="BT80" i="7"/>
  <c r="BR86" i="7"/>
  <c r="AY86" i="7"/>
  <c r="CA87" i="7"/>
  <c r="BH87" i="7"/>
  <c r="BY87" i="7"/>
  <c r="BE90" i="7"/>
  <c r="BT90" i="7" s="1"/>
  <c r="BW96" i="7"/>
  <c r="AU96" i="7"/>
  <c r="AT96" i="7"/>
  <c r="BS96" i="7"/>
  <c r="CA97" i="7"/>
  <c r="BH97" i="7"/>
  <c r="BY97" i="7"/>
  <c r="BE99" i="7"/>
  <c r="BT99" i="7" s="1"/>
  <c r="BR103" i="7"/>
  <c r="AY103" i="7"/>
  <c r="BT103" i="7" s="1"/>
  <c r="BE104" i="7"/>
  <c r="BE105" i="7"/>
  <c r="BR107" i="7"/>
  <c r="AY112" i="7"/>
  <c r="BR112" i="7"/>
  <c r="BR113" i="7"/>
  <c r="AY113" i="7"/>
  <c r="BR115" i="7"/>
  <c r="BH117" i="7"/>
  <c r="BW120" i="7"/>
  <c r="AU120" i="7"/>
  <c r="AT120" i="7"/>
  <c r="BS120" i="7"/>
  <c r="CA121" i="7"/>
  <c r="BH121" i="7"/>
  <c r="BY121" i="7"/>
  <c r="AW123" i="7"/>
  <c r="BI123" i="7"/>
  <c r="CA124" i="7"/>
  <c r="BH124" i="7"/>
  <c r="AY127" i="7"/>
  <c r="BR127" i="7"/>
  <c r="BR129" i="7"/>
  <c r="AY129" i="7"/>
  <c r="AY131" i="7"/>
  <c r="BR131" i="7"/>
  <c r="BR155" i="7"/>
  <c r="AY155" i="7"/>
  <c r="BZ79" i="7"/>
  <c r="AV79" i="7"/>
  <c r="BE98" i="7"/>
  <c r="BT98" i="7" s="1"/>
  <c r="BR136" i="7"/>
  <c r="AY136" i="7"/>
  <c r="BY64" i="7"/>
  <c r="BH69" i="7"/>
  <c r="AW72" i="7"/>
  <c r="BI72" i="7"/>
  <c r="BY72" i="7" s="1"/>
  <c r="BI73" i="7"/>
  <c r="CA74" i="7"/>
  <c r="BH74" i="7"/>
  <c r="AV83" i="7"/>
  <c r="BZ83" i="7"/>
  <c r="AY88" i="7"/>
  <c r="BR88" i="7"/>
  <c r="BR89" i="7"/>
  <c r="AY89" i="7"/>
  <c r="BE93" i="7"/>
  <c r="CA94" i="7"/>
  <c r="BH94" i="7"/>
  <c r="BY94" i="7"/>
  <c r="AY101" i="7"/>
  <c r="BR101" i="7"/>
  <c r="BE102" i="7"/>
  <c r="AW107" i="7"/>
  <c r="BI107" i="7"/>
  <c r="BY107" i="7" s="1"/>
  <c r="AW115" i="7"/>
  <c r="BI115" i="7"/>
  <c r="BY115" i="7" s="1"/>
  <c r="BY118" i="7"/>
  <c r="BT122" i="7"/>
  <c r="BI131" i="7"/>
  <c r="AW131" i="7"/>
  <c r="AY135" i="7"/>
  <c r="BR135" i="7"/>
  <c r="BE113" i="7"/>
  <c r="BE115" i="7"/>
  <c r="BT115" i="7" s="1"/>
  <c r="BE127" i="7"/>
  <c r="BH40" i="7"/>
  <c r="AT42" i="7"/>
  <c r="AT50" i="7"/>
  <c r="AT58" i="7"/>
  <c r="BH64" i="7"/>
  <c r="AT66" i="7"/>
  <c r="BW72" i="7"/>
  <c r="AU72" i="7"/>
  <c r="CA72" i="7"/>
  <c r="BR75" i="7"/>
  <c r="AT80" i="7"/>
  <c r="AW83" i="7"/>
  <c r="BX83" i="7" s="1"/>
  <c r="BI83" i="7"/>
  <c r="BY83" i="7" s="1"/>
  <c r="BR92" i="7"/>
  <c r="AY92" i="7"/>
  <c r="BR98" i="7"/>
  <c r="CA103" i="7"/>
  <c r="BH103" i="7"/>
  <c r="BY103" i="7"/>
  <c r="BE106" i="7"/>
  <c r="BT106" i="7" s="1"/>
  <c r="BW112" i="7"/>
  <c r="AU112" i="7"/>
  <c r="AT112" i="7"/>
  <c r="BS112" i="7"/>
  <c r="BH113" i="7"/>
  <c r="BR126" i="7"/>
  <c r="AY126" i="7"/>
  <c r="BE136" i="7"/>
  <c r="BE137" i="7"/>
  <c r="BY95" i="7"/>
  <c r="BW104" i="7"/>
  <c r="AU104" i="7"/>
  <c r="AT104" i="7"/>
  <c r="BE112" i="7"/>
  <c r="AT37" i="7"/>
  <c r="AT45" i="7"/>
  <c r="AT53" i="7"/>
  <c r="AT61" i="7"/>
  <c r="CA75" i="7"/>
  <c r="CA77" i="7"/>
  <c r="BR78" i="7"/>
  <c r="BW88" i="7"/>
  <c r="AU88" i="7"/>
  <c r="AT88" i="7"/>
  <c r="BS88" i="7"/>
  <c r="CA89" i="7"/>
  <c r="BH89" i="7"/>
  <c r="BE91" i="7"/>
  <c r="BT91" i="7" s="1"/>
  <c r="BR95" i="7"/>
  <c r="AY95" i="7"/>
  <c r="BE96" i="7"/>
  <c r="BE97" i="7"/>
  <c r="BR99" i="7"/>
  <c r="AY104" i="7"/>
  <c r="BR104" i="7"/>
  <c r="BR105" i="7"/>
  <c r="AY105" i="7"/>
  <c r="BE109" i="7"/>
  <c r="CA110" i="7"/>
  <c r="BE111" i="7"/>
  <c r="BE117" i="7"/>
  <c r="BR119" i="7"/>
  <c r="AY119" i="7"/>
  <c r="BT119" i="7" s="1"/>
  <c r="BE120" i="7"/>
  <c r="BE121" i="7"/>
  <c r="BR124" i="7"/>
  <c r="AY124" i="7"/>
  <c r="BT124" i="7" s="1"/>
  <c r="BE126" i="7"/>
  <c r="CA71" i="7"/>
  <c r="BH71" i="7"/>
  <c r="AY77" i="7"/>
  <c r="BR77" i="7"/>
  <c r="AY79" i="7"/>
  <c r="CA79" i="7"/>
  <c r="BH79" i="7"/>
  <c r="CA82" i="7"/>
  <c r="BH82" i="7"/>
  <c r="BE85" i="7"/>
  <c r="BH86" i="7"/>
  <c r="BE87" i="7"/>
  <c r="CA92" i="7"/>
  <c r="BH92" i="7"/>
  <c r="BY92" i="7"/>
  <c r="AY93" i="7"/>
  <c r="BR93" i="7"/>
  <c r="BE94" i="7"/>
  <c r="AW99" i="7"/>
  <c r="BI99" i="7"/>
  <c r="BR108" i="7"/>
  <c r="AY108" i="7"/>
  <c r="BR116" i="7"/>
  <c r="AY116" i="7"/>
  <c r="BE118" i="7"/>
  <c r="BE132" i="7"/>
  <c r="BT132" i="7" s="1"/>
  <c r="BE164" i="7"/>
  <c r="BT164" i="7" s="1"/>
  <c r="BR164" i="7"/>
  <c r="AW76" i="7"/>
  <c r="BI80" i="7"/>
  <c r="BH83" i="7"/>
  <c r="AW84" i="7"/>
  <c r="BW84" i="7"/>
  <c r="BI88" i="7"/>
  <c r="BH91" i="7"/>
  <c r="AW92" i="7"/>
  <c r="BW92" i="7"/>
  <c r="BI96" i="7"/>
  <c r="AW100" i="7"/>
  <c r="BW100" i="7"/>
  <c r="BI104" i="7"/>
  <c r="BH107" i="7"/>
  <c r="AW108" i="7"/>
  <c r="BW108" i="7"/>
  <c r="BI112" i="7"/>
  <c r="BH115" i="7"/>
  <c r="AW116" i="7"/>
  <c r="BW116" i="7"/>
  <c r="AT117" i="7"/>
  <c r="BI120" i="7"/>
  <c r="AU123" i="7"/>
  <c r="BW123" i="7"/>
  <c r="BR128" i="7"/>
  <c r="BE128" i="7"/>
  <c r="BS128" i="7"/>
  <c r="BW133" i="7"/>
  <c r="AU133" i="7"/>
  <c r="AT133" i="7"/>
  <c r="BS133" i="7"/>
  <c r="AW136" i="7"/>
  <c r="BI136" i="7"/>
  <c r="BY136" i="7" s="1"/>
  <c r="BE144" i="7"/>
  <c r="BT144" i="7" s="1"/>
  <c r="BE147" i="7"/>
  <c r="BR147" i="7"/>
  <c r="AY147" i="7"/>
  <c r="BW149" i="7"/>
  <c r="AU149" i="7"/>
  <c r="AT149" i="7"/>
  <c r="BS149" i="7"/>
  <c r="BE154" i="7"/>
  <c r="BE160" i="7"/>
  <c r="BT167" i="7"/>
  <c r="BZ178" i="7"/>
  <c r="BX178" i="7"/>
  <c r="AV178" i="7"/>
  <c r="BE179" i="7"/>
  <c r="BT179" i="7" s="1"/>
  <c r="BE185" i="7"/>
  <c r="BE198" i="7"/>
  <c r="BR198" i="7"/>
  <c r="AY198" i="7"/>
  <c r="AW87" i="7"/>
  <c r="AW95" i="7"/>
  <c r="AW103" i="7"/>
  <c r="AW111" i="7"/>
  <c r="AW119" i="7"/>
  <c r="BR122" i="7"/>
  <c r="BE138" i="7"/>
  <c r="BE141" i="7"/>
  <c r="BR152" i="7"/>
  <c r="BE157" i="7"/>
  <c r="BR160" i="7"/>
  <c r="BT161" i="7"/>
  <c r="BE166" i="7"/>
  <c r="CA169" i="7"/>
  <c r="BH169" i="7"/>
  <c r="BY169" i="7"/>
  <c r="BR174" i="7"/>
  <c r="AY174" i="7"/>
  <c r="BW221" i="7"/>
  <c r="AU221" i="7"/>
  <c r="AT221" i="7"/>
  <c r="BS221" i="7"/>
  <c r="BW128" i="7"/>
  <c r="AT128" i="7"/>
  <c r="BR132" i="7"/>
  <c r="BR137" i="7"/>
  <c r="AY137" i="7"/>
  <c r="BE142" i="7"/>
  <c r="AW152" i="7"/>
  <c r="BI152" i="7"/>
  <c r="BY152" i="7" s="1"/>
  <c r="CA155" i="7"/>
  <c r="BH155" i="7"/>
  <c r="BE158" i="7"/>
  <c r="BE184" i="7"/>
  <c r="BR190" i="7"/>
  <c r="AY190" i="7"/>
  <c r="BR130" i="7"/>
  <c r="BE131" i="7"/>
  <c r="BI132" i="7"/>
  <c r="BY132" i="7" s="1"/>
  <c r="AW132" i="7"/>
  <c r="BR134" i="7"/>
  <c r="AY134" i="7"/>
  <c r="AY140" i="7"/>
  <c r="BR140" i="7"/>
  <c r="BR144" i="7"/>
  <c r="BE146" i="7"/>
  <c r="BE149" i="7"/>
  <c r="BE150" i="7"/>
  <c r="AY154" i="7"/>
  <c r="BR154" i="7"/>
  <c r="AY156" i="7"/>
  <c r="BR156" i="7"/>
  <c r="CA156" i="7"/>
  <c r="BH156" i="7"/>
  <c r="BY156" i="7"/>
  <c r="BR163" i="7"/>
  <c r="AT73" i="7"/>
  <c r="AT81" i="7"/>
  <c r="AU86" i="7"/>
  <c r="AT89" i="7"/>
  <c r="AU94" i="7"/>
  <c r="AT97" i="7"/>
  <c r="AU102" i="7"/>
  <c r="AT105" i="7"/>
  <c r="AU110" i="7"/>
  <c r="AT113" i="7"/>
  <c r="BY114" i="7"/>
  <c r="AU118" i="7"/>
  <c r="AT121" i="7"/>
  <c r="AU126" i="7"/>
  <c r="AT126" i="7"/>
  <c r="BS126" i="7"/>
  <c r="AU128" i="7"/>
  <c r="BE135" i="7"/>
  <c r="AT137" i="7"/>
  <c r="BW137" i="7"/>
  <c r="AU137" i="7"/>
  <c r="AY138" i="7"/>
  <c r="BR138" i="7"/>
  <c r="BR141" i="7"/>
  <c r="AY141" i="7"/>
  <c r="BE143" i="7"/>
  <c r="AW144" i="7"/>
  <c r="BI144" i="7"/>
  <c r="BY144" i="7" s="1"/>
  <c r="BR153" i="7"/>
  <c r="AY153" i="7"/>
  <c r="BT153" i="7" s="1"/>
  <c r="BR157" i="7"/>
  <c r="AY157" i="7"/>
  <c r="BT157" i="7" s="1"/>
  <c r="AW160" i="7"/>
  <c r="BI160" i="7"/>
  <c r="BY160" i="7" s="1"/>
  <c r="BR166" i="7"/>
  <c r="AY166" i="7"/>
  <c r="AY168" i="7"/>
  <c r="BR168" i="7"/>
  <c r="BE181" i="7"/>
  <c r="AT84" i="7"/>
  <c r="BY85" i="7"/>
  <c r="AT92" i="7"/>
  <c r="AT100" i="7"/>
  <c r="BY101" i="7"/>
  <c r="AT108" i="7"/>
  <c r="BY109" i="7"/>
  <c r="AT116" i="7"/>
  <c r="BW126" i="7"/>
  <c r="BH127" i="7"/>
  <c r="BY127" i="7"/>
  <c r="CA127" i="7"/>
  <c r="AY128" i="7"/>
  <c r="AT129" i="7"/>
  <c r="AU129" i="7"/>
  <c r="BS129" i="7"/>
  <c r="BH134" i="7"/>
  <c r="BR142" i="7"/>
  <c r="AY142" i="7"/>
  <c r="BR145" i="7"/>
  <c r="AY145" i="7"/>
  <c r="BT145" i="7" s="1"/>
  <c r="AY148" i="7"/>
  <c r="BR148" i="7"/>
  <c r="CA148" i="7"/>
  <c r="BH148" i="7"/>
  <c r="BY148" i="7"/>
  <c r="BE151" i="7"/>
  <c r="BT151" i="7" s="1"/>
  <c r="BE155" i="7"/>
  <c r="BR158" i="7"/>
  <c r="AY158" i="7"/>
  <c r="BE159" i="7"/>
  <c r="BE165" i="7"/>
  <c r="BT165" i="7" s="1"/>
  <c r="BR167" i="7"/>
  <c r="BE168" i="7"/>
  <c r="BR187" i="7"/>
  <c r="AY187" i="7"/>
  <c r="BR125" i="7"/>
  <c r="BE130" i="7"/>
  <c r="BR133" i="7"/>
  <c r="AY133" i="7"/>
  <c r="BE139" i="7"/>
  <c r="BR139" i="7"/>
  <c r="AY139" i="7"/>
  <c r="BW141" i="7"/>
  <c r="AU141" i="7"/>
  <c r="AT141" i="7"/>
  <c r="BS141" i="7"/>
  <c r="AY146" i="7"/>
  <c r="BR146" i="7"/>
  <c r="BR149" i="7"/>
  <c r="AY149" i="7"/>
  <c r="BR150" i="7"/>
  <c r="AY150" i="7"/>
  <c r="BE152" i="7"/>
  <c r="BT152" i="7" s="1"/>
  <c r="BW157" i="7"/>
  <c r="AU157" i="7"/>
  <c r="AT157" i="7"/>
  <c r="BS157" i="7"/>
  <c r="BE169" i="7"/>
  <c r="BT169" i="7" s="1"/>
  <c r="BE173" i="7"/>
  <c r="BT173" i="7" s="1"/>
  <c r="BW176" i="7"/>
  <c r="AU176" i="7"/>
  <c r="AT176" i="7"/>
  <c r="BS176" i="7"/>
  <c r="CA186" i="7"/>
  <c r="BH186" i="7"/>
  <c r="BE191" i="7"/>
  <c r="AW195" i="7"/>
  <c r="BI195" i="7"/>
  <c r="BY195" i="7" s="1"/>
  <c r="BW205" i="7"/>
  <c r="AU205" i="7"/>
  <c r="AT205" i="7"/>
  <c r="BS205" i="7"/>
  <c r="BH130" i="7"/>
  <c r="BW131" i="7"/>
  <c r="CA135" i="7"/>
  <c r="BS137" i="7"/>
  <c r="AW139" i="7"/>
  <c r="BW139" i="7"/>
  <c r="CA143" i="7"/>
  <c r="AU145" i="7"/>
  <c r="BS145" i="7"/>
  <c r="AW147" i="7"/>
  <c r="BW147" i="7"/>
  <c r="AU153" i="7"/>
  <c r="BS153" i="7"/>
  <c r="BH154" i="7"/>
  <c r="BW155" i="7"/>
  <c r="CA159" i="7"/>
  <c r="AY160" i="7"/>
  <c r="AT164" i="7"/>
  <c r="BS165" i="7"/>
  <c r="CA182" i="7"/>
  <c r="BR183" i="7"/>
  <c r="AY183" i="7"/>
  <c r="BE189" i="7"/>
  <c r="BE192" i="7"/>
  <c r="CA194" i="7"/>
  <c r="BH194" i="7"/>
  <c r="BY194" i="7"/>
  <c r="BR194" i="7"/>
  <c r="BR195" i="7"/>
  <c r="BE202" i="7"/>
  <c r="BT202" i="7" s="1"/>
  <c r="BR202" i="7"/>
  <c r="BI208" i="7"/>
  <c r="BY208" i="7" s="1"/>
  <c r="AW208" i="7"/>
  <c r="BX208" i="7" s="1"/>
  <c r="BE212" i="7"/>
  <c r="BE215" i="7"/>
  <c r="BR215" i="7"/>
  <c r="BE218" i="7"/>
  <c r="BE228" i="7"/>
  <c r="BR242" i="7"/>
  <c r="BH144" i="7"/>
  <c r="AW145" i="7"/>
  <c r="BW145" i="7"/>
  <c r="AU151" i="7"/>
  <c r="BH152" i="7"/>
  <c r="AW153" i="7"/>
  <c r="BW153" i="7"/>
  <c r="BR173" i="7"/>
  <c r="BE175" i="7"/>
  <c r="BR180" i="7"/>
  <c r="AY180" i="7"/>
  <c r="AW187" i="7"/>
  <c r="BI187" i="7"/>
  <c r="BY187" i="7" s="1"/>
  <c r="BE190" i="7"/>
  <c r="CA191" i="7"/>
  <c r="BH191" i="7"/>
  <c r="BY191" i="7"/>
  <c r="AY197" i="7"/>
  <c r="BR197" i="7"/>
  <c r="AY200" i="7"/>
  <c r="BR200" i="7"/>
  <c r="BT201" i="7"/>
  <c r="BT210" i="7"/>
  <c r="BE246" i="7"/>
  <c r="AW140" i="7"/>
  <c r="AW148" i="7"/>
  <c r="AW156" i="7"/>
  <c r="BR161" i="7"/>
  <c r="BW161" i="7"/>
  <c r="BR170" i="7"/>
  <c r="BI173" i="7"/>
  <c r="BY173" i="7" s="1"/>
  <c r="BW174" i="7"/>
  <c r="AU174" i="7"/>
  <c r="AT174" i="7"/>
  <c r="BS174" i="7"/>
  <c r="BR175" i="7"/>
  <c r="AY175" i="7"/>
  <c r="BE182" i="7"/>
  <c r="BR182" i="7"/>
  <c r="AY182" i="7"/>
  <c r="CA183" i="7"/>
  <c r="BH183" i="7"/>
  <c r="BY183" i="7"/>
  <c r="AY189" i="7"/>
  <c r="BR189" i="7"/>
  <c r="AY192" i="7"/>
  <c r="BR192" i="7"/>
  <c r="BR193" i="7"/>
  <c r="AY193" i="7"/>
  <c r="BT193" i="7" s="1"/>
  <c r="BE194" i="7"/>
  <c r="BE204" i="7"/>
  <c r="BR207" i="7"/>
  <c r="BR211" i="7"/>
  <c r="AY211" i="7"/>
  <c r="AY218" i="7"/>
  <c r="BR218" i="7"/>
  <c r="CA235" i="7"/>
  <c r="BH235" i="7"/>
  <c r="AT136" i="7"/>
  <c r="AT144" i="7"/>
  <c r="AT152" i="7"/>
  <c r="BR162" i="7"/>
  <c r="BR169" i="7"/>
  <c r="BE176" i="7"/>
  <c r="CA178" i="7"/>
  <c r="BH178" i="7"/>
  <c r="BR179" i="7"/>
  <c r="AY181" i="7"/>
  <c r="BR181" i="7"/>
  <c r="AY184" i="7"/>
  <c r="BR184" i="7"/>
  <c r="BR185" i="7"/>
  <c r="AY185" i="7"/>
  <c r="BE186" i="7"/>
  <c r="BT186" i="7" s="1"/>
  <c r="BW200" i="7"/>
  <c r="AU200" i="7"/>
  <c r="AT200" i="7"/>
  <c r="BS200" i="7"/>
  <c r="BE205" i="7"/>
  <c r="BE220" i="7"/>
  <c r="BR227" i="7"/>
  <c r="AY227" i="7"/>
  <c r="BI164" i="7"/>
  <c r="BY164" i="7" s="1"/>
  <c r="AW164" i="7"/>
  <c r="BR165" i="7"/>
  <c r="BW170" i="7"/>
  <c r="AU170" i="7"/>
  <c r="CA170" i="7"/>
  <c r="BH170" i="7"/>
  <c r="BR171" i="7"/>
  <c r="AW179" i="7"/>
  <c r="BI179" i="7"/>
  <c r="BY179" i="7" s="1"/>
  <c r="BW192" i="7"/>
  <c r="AU192" i="7"/>
  <c r="AT192" i="7"/>
  <c r="BS192" i="7"/>
  <c r="BE195" i="7"/>
  <c r="BT195" i="7" s="1"/>
  <c r="BR203" i="7"/>
  <c r="AY203" i="7"/>
  <c r="BT203" i="7" s="1"/>
  <c r="CA206" i="7"/>
  <c r="BY206" i="7"/>
  <c r="BT207" i="7"/>
  <c r="BP243" i="7"/>
  <c r="BT243" i="7" s="1"/>
  <c r="BR243" i="7"/>
  <c r="AT134" i="7"/>
  <c r="BY135" i="7"/>
  <c r="AT142" i="7"/>
  <c r="BY143" i="7"/>
  <c r="AT150" i="7"/>
  <c r="AT158" i="7"/>
  <c r="BW162" i="7"/>
  <c r="AU166" i="7"/>
  <c r="AT166" i="7"/>
  <c r="BS166" i="7"/>
  <c r="BW168" i="7"/>
  <c r="AU168" i="7"/>
  <c r="CA168" i="7"/>
  <c r="BE171" i="7"/>
  <c r="BT171" i="7" s="1"/>
  <c r="BE174" i="7"/>
  <c r="CA175" i="7"/>
  <c r="BH175" i="7"/>
  <c r="BW184" i="7"/>
  <c r="AU184" i="7"/>
  <c r="AT184" i="7"/>
  <c r="BS184" i="7"/>
  <c r="BE187" i="7"/>
  <c r="BR196" i="7"/>
  <c r="AY196" i="7"/>
  <c r="BT196" i="7" s="1"/>
  <c r="BR199" i="7"/>
  <c r="AY199" i="7"/>
  <c r="BE206" i="7"/>
  <c r="BR206" i="7"/>
  <c r="AY206" i="7"/>
  <c r="BR222" i="7"/>
  <c r="AY222" i="7"/>
  <c r="BT222" i="7" s="1"/>
  <c r="BE232" i="7"/>
  <c r="BT232" i="7" s="1"/>
  <c r="AU161" i="7"/>
  <c r="BW165" i="7"/>
  <c r="AT165" i="7"/>
  <c r="AT170" i="7"/>
  <c r="BR172" i="7"/>
  <c r="AY176" i="7"/>
  <c r="BR176" i="7"/>
  <c r="BR177" i="7"/>
  <c r="AY177" i="7"/>
  <c r="BE178" i="7"/>
  <c r="BE183" i="7"/>
  <c r="BR188" i="7"/>
  <c r="AY188" i="7"/>
  <c r="BT188" i="7" s="1"/>
  <c r="BR191" i="7"/>
  <c r="AY191" i="7"/>
  <c r="BE197" i="7"/>
  <c r="BE200" i="7"/>
  <c r="BZ201" i="7"/>
  <c r="AY205" i="7"/>
  <c r="BR205" i="7"/>
  <c r="AY214" i="7"/>
  <c r="BT214" i="7" s="1"/>
  <c r="BR214" i="7"/>
  <c r="BR219" i="7"/>
  <c r="AY219" i="7"/>
  <c r="BE226" i="7"/>
  <c r="AV241" i="7"/>
  <c r="BZ241" i="7"/>
  <c r="BX241" i="7"/>
  <c r="BI168" i="7"/>
  <c r="BY168" i="7" s="1"/>
  <c r="AW172" i="7"/>
  <c r="AT173" i="7"/>
  <c r="BI176" i="7"/>
  <c r="AU178" i="7"/>
  <c r="AW180" i="7"/>
  <c r="BW180" i="7"/>
  <c r="AT181" i="7"/>
  <c r="BI184" i="7"/>
  <c r="AU186" i="7"/>
  <c r="AW188" i="7"/>
  <c r="AT189" i="7"/>
  <c r="BI192" i="7"/>
  <c r="AU194" i="7"/>
  <c r="AW196" i="7"/>
  <c r="AT197" i="7"/>
  <c r="BI200" i="7"/>
  <c r="BW206" i="7"/>
  <c r="AU207" i="7"/>
  <c r="BW212" i="7"/>
  <c r="AT212" i="7"/>
  <c r="BS212" i="7"/>
  <c r="CA214" i="7"/>
  <c r="BR216" i="7"/>
  <c r="BR217" i="7"/>
  <c r="AY217" i="7"/>
  <c r="AY228" i="7"/>
  <c r="BR228" i="7"/>
  <c r="BE240" i="7"/>
  <c r="BT240" i="7" s="1"/>
  <c r="BW245" i="7"/>
  <c r="AU245" i="7"/>
  <c r="AT245" i="7"/>
  <c r="BS245" i="7"/>
  <c r="BR246" i="7"/>
  <c r="AY246" i="7"/>
  <c r="BZ257" i="7"/>
  <c r="AV257" i="7"/>
  <c r="BR258" i="7"/>
  <c r="AY258" i="7"/>
  <c r="AT203" i="7"/>
  <c r="BW203" i="7"/>
  <c r="AY204" i="7"/>
  <c r="BR204" i="7"/>
  <c r="BR209" i="7"/>
  <c r="AW215" i="7"/>
  <c r="BI215" i="7"/>
  <c r="BY215" i="7" s="1"/>
  <c r="AW216" i="7"/>
  <c r="BI216" i="7"/>
  <c r="CA222" i="7"/>
  <c r="BH222" i="7"/>
  <c r="BE224" i="7"/>
  <c r="CA228" i="7"/>
  <c r="BH228" i="7"/>
  <c r="BY228" i="7"/>
  <c r="BR229" i="7"/>
  <c r="AY229" i="7"/>
  <c r="BR236" i="7"/>
  <c r="AY236" i="7"/>
  <c r="BE237" i="7"/>
  <c r="BE252" i="7"/>
  <c r="AY282" i="7"/>
  <c r="BR282" i="7"/>
  <c r="BE287" i="7"/>
  <c r="BY172" i="7"/>
  <c r="BH177" i="7"/>
  <c r="BS207" i="7"/>
  <c r="BW216" i="7"/>
  <c r="AU216" i="7"/>
  <c r="AT216" i="7"/>
  <c r="BS216" i="7"/>
  <c r="BT216" i="7"/>
  <c r="BH217" i="7"/>
  <c r="BY217" i="7"/>
  <c r="CA217" i="7"/>
  <c r="BE221" i="7"/>
  <c r="BR223" i="7"/>
  <c r="AY226" i="7"/>
  <c r="BR226" i="7"/>
  <c r="BE227" i="7"/>
  <c r="CA231" i="7"/>
  <c r="AV233" i="7"/>
  <c r="BZ233" i="7"/>
  <c r="BH172" i="7"/>
  <c r="AT182" i="7"/>
  <c r="BH188" i="7"/>
  <c r="AT190" i="7"/>
  <c r="BH196" i="7"/>
  <c r="AT198" i="7"/>
  <c r="BI202" i="7"/>
  <c r="BY202" i="7" s="1"/>
  <c r="AU203" i="7"/>
  <c r="BE211" i="7"/>
  <c r="BR213" i="7"/>
  <c r="AY213" i="7"/>
  <c r="BS213" i="7"/>
  <c r="BW229" i="7"/>
  <c r="AU229" i="7"/>
  <c r="AT229" i="7"/>
  <c r="BS229" i="7"/>
  <c r="BR230" i="7"/>
  <c r="AY230" i="7"/>
  <c r="BR234" i="7"/>
  <c r="BE244" i="7"/>
  <c r="BT244" i="7" s="1"/>
  <c r="BE256" i="7"/>
  <c r="AU182" i="7"/>
  <c r="AU190" i="7"/>
  <c r="AU198" i="7"/>
  <c r="CA201" i="7"/>
  <c r="BE213" i="7"/>
  <c r="BW213" i="7"/>
  <c r="AY220" i="7"/>
  <c r="BR220" i="7"/>
  <c r="BR224" i="7"/>
  <c r="BR225" i="7"/>
  <c r="AY225" i="7"/>
  <c r="BT233" i="7"/>
  <c r="BE235" i="7"/>
  <c r="AY237" i="7"/>
  <c r="BR237" i="7"/>
  <c r="BE239" i="7"/>
  <c r="AY239" i="7"/>
  <c r="BR239" i="7"/>
  <c r="BZ268" i="7"/>
  <c r="AV268" i="7"/>
  <c r="BS203" i="7"/>
  <c r="AY212" i="7"/>
  <c r="BR212" i="7"/>
  <c r="CA220" i="7"/>
  <c r="BH220" i="7"/>
  <c r="BR221" i="7"/>
  <c r="AY221" i="7"/>
  <c r="AW224" i="7"/>
  <c r="BI224" i="7"/>
  <c r="BY224" i="7" s="1"/>
  <c r="BE231" i="7"/>
  <c r="AY231" i="7"/>
  <c r="BR231" i="7"/>
  <c r="AY235" i="7"/>
  <c r="BR235" i="7"/>
  <c r="AY247" i="7"/>
  <c r="BR247" i="7"/>
  <c r="BE255" i="7"/>
  <c r="AW206" i="7"/>
  <c r="BH215" i="7"/>
  <c r="CA215" i="7"/>
  <c r="BE219" i="7"/>
  <c r="BE223" i="7"/>
  <c r="BT223" i="7" s="1"/>
  <c r="CA224" i="7"/>
  <c r="BH224" i="7"/>
  <c r="CA225" i="7"/>
  <c r="BH225" i="7"/>
  <c r="BY225" i="7"/>
  <c r="BE229" i="7"/>
  <c r="BH231" i="7"/>
  <c r="BX233" i="7"/>
  <c r="BE236" i="7"/>
  <c r="BR245" i="7"/>
  <c r="AY245" i="7"/>
  <c r="BT245" i="7" s="1"/>
  <c r="BR253" i="7"/>
  <c r="AY253" i="7"/>
  <c r="BT267" i="7"/>
  <c r="BH210" i="7"/>
  <c r="BW211" i="7"/>
  <c r="AW219" i="7"/>
  <c r="BW219" i="7"/>
  <c r="AT220" i="7"/>
  <c r="BI223" i="7"/>
  <c r="BY223" i="7" s="1"/>
  <c r="CA223" i="7"/>
  <c r="BH226" i="7"/>
  <c r="AW227" i="7"/>
  <c r="BW227" i="7"/>
  <c r="AT228" i="7"/>
  <c r="BW233" i="7"/>
  <c r="BI236" i="7"/>
  <c r="AT237" i="7"/>
  <c r="BT241" i="7"/>
  <c r="BW241" i="7"/>
  <c r="BI244" i="7"/>
  <c r="BH246" i="7"/>
  <c r="AY248" i="7"/>
  <c r="AY250" i="7"/>
  <c r="BR251" i="7"/>
  <c r="AY251" i="7"/>
  <c r="BT251" i="7" s="1"/>
  <c r="BR254" i="7"/>
  <c r="AY254" i="7"/>
  <c r="BE260" i="7"/>
  <c r="BE271" i="7"/>
  <c r="BR327" i="7"/>
  <c r="AY327" i="7"/>
  <c r="BY219" i="7"/>
  <c r="CA243" i="7"/>
  <c r="BH243" i="7"/>
  <c r="AV250" i="7"/>
  <c r="BZ250" i="7"/>
  <c r="AW258" i="7"/>
  <c r="BI258" i="7"/>
  <c r="BY258" i="7" s="1"/>
  <c r="BE261" i="7"/>
  <c r="BR261" i="7"/>
  <c r="AY261" i="7"/>
  <c r="AY263" i="7"/>
  <c r="BR263" i="7"/>
  <c r="BE266" i="7"/>
  <c r="BT266" i="7" s="1"/>
  <c r="BR266" i="7"/>
  <c r="BE270" i="7"/>
  <c r="BE279" i="7"/>
  <c r="CA319" i="7"/>
  <c r="BH319" i="7"/>
  <c r="BY319" i="7"/>
  <c r="BH219" i="7"/>
  <c r="BH227" i="7"/>
  <c r="AW231" i="7"/>
  <c r="BI231" i="7"/>
  <c r="BY231" i="7" s="1"/>
  <c r="AW232" i="7"/>
  <c r="BE238" i="7"/>
  <c r="BT238" i="7" s="1"/>
  <c r="AW239" i="7"/>
  <c r="BI239" i="7"/>
  <c r="AW240" i="7"/>
  <c r="BS240" i="7"/>
  <c r="CA241" i="7"/>
  <c r="AW250" i="7"/>
  <c r="BX250" i="7" s="1"/>
  <c r="BI250" i="7"/>
  <c r="BY250" i="7" s="1"/>
  <c r="BE253" i="7"/>
  <c r="BH254" i="7"/>
  <c r="AY260" i="7"/>
  <c r="BR260" i="7"/>
  <c r="AU267" i="7"/>
  <c r="AT267" i="7"/>
  <c r="BW267" i="7"/>
  <c r="BS267" i="7"/>
  <c r="BE273" i="7"/>
  <c r="BT273" i="7" s="1"/>
  <c r="BE278" i="7"/>
  <c r="AT224" i="7"/>
  <c r="AT233" i="7"/>
  <c r="BW237" i="7"/>
  <c r="AT241" i="7"/>
  <c r="BW247" i="7"/>
  <c r="AU247" i="7"/>
  <c r="CA247" i="7"/>
  <c r="AY252" i="7"/>
  <c r="BR252" i="7"/>
  <c r="AY255" i="7"/>
  <c r="BR255" i="7"/>
  <c r="BR256" i="7"/>
  <c r="AY256" i="7"/>
  <c r="BT256" i="7" s="1"/>
  <c r="BE257" i="7"/>
  <c r="BT257" i="7" s="1"/>
  <c r="BZ265" i="7"/>
  <c r="AV265" i="7"/>
  <c r="BR286" i="7"/>
  <c r="AY286" i="7"/>
  <c r="BR289" i="7"/>
  <c r="AY289" i="7"/>
  <c r="AU224" i="7"/>
  <c r="BR232" i="7"/>
  <c r="BW232" i="7"/>
  <c r="AU236" i="7"/>
  <c r="BR238" i="7"/>
  <c r="BR240" i="7"/>
  <c r="BW240" i="7"/>
  <c r="BR244" i="7"/>
  <c r="BS244" i="7"/>
  <c r="BE249" i="7"/>
  <c r="BT249" i="7" s="1"/>
  <c r="CA269" i="7"/>
  <c r="BR270" i="7"/>
  <c r="AY270" i="7"/>
  <c r="BR300" i="7"/>
  <c r="AY300" i="7"/>
  <c r="BH241" i="7"/>
  <c r="BW255" i="7"/>
  <c r="AU255" i="7"/>
  <c r="AT255" i="7"/>
  <c r="BS255" i="7"/>
  <c r="BE258" i="7"/>
  <c r="BE262" i="7"/>
  <c r="AW266" i="7"/>
  <c r="BI266" i="7"/>
  <c r="BY266" i="7" s="1"/>
  <c r="BR278" i="7"/>
  <c r="AY278" i="7"/>
  <c r="BW288" i="7"/>
  <c r="AU288" i="7"/>
  <c r="AT288" i="7"/>
  <c r="BS288" i="7"/>
  <c r="AU230" i="7"/>
  <c r="AU231" i="7"/>
  <c r="BE234" i="7"/>
  <c r="BT234" i="7" s="1"/>
  <c r="BI235" i="7"/>
  <c r="BY235" i="7" s="1"/>
  <c r="AW235" i="7"/>
  <c r="BS236" i="7"/>
  <c r="AU239" i="7"/>
  <c r="BE242" i="7"/>
  <c r="BI243" i="7"/>
  <c r="BY243" i="7" s="1"/>
  <c r="AW243" i="7"/>
  <c r="BW244" i="7"/>
  <c r="AT244" i="7"/>
  <c r="BE247" i="7"/>
  <c r="AW248" i="7"/>
  <c r="BE250" i="7"/>
  <c r="BE254" i="7"/>
  <c r="BR259" i="7"/>
  <c r="AY259" i="7"/>
  <c r="BT259" i="7" s="1"/>
  <c r="CA261" i="7"/>
  <c r="BH261" i="7"/>
  <c r="BY261" i="7"/>
  <c r="BR262" i="7"/>
  <c r="AY262" i="7"/>
  <c r="BE263" i="7"/>
  <c r="BR264" i="7"/>
  <c r="BE264" i="7"/>
  <c r="BT264" i="7" s="1"/>
  <c r="BE274" i="7"/>
  <c r="BT274" i="7" s="1"/>
  <c r="BR274" i="7"/>
  <c r="AU280" i="7"/>
  <c r="AT280" i="7"/>
  <c r="BW280" i="7"/>
  <c r="BS280" i="7"/>
  <c r="BI247" i="7"/>
  <c r="BY247" i="7" s="1"/>
  <c r="AU249" i="7"/>
  <c r="AW251" i="7"/>
  <c r="AT252" i="7"/>
  <c r="BI255" i="7"/>
  <c r="AU257" i="7"/>
  <c r="AW259" i="7"/>
  <c r="AT260" i="7"/>
  <c r="AT264" i="7"/>
  <c r="BE290" i="7"/>
  <c r="BT290" i="7" s="1"/>
  <c r="BR301" i="7"/>
  <c r="AY301" i="7"/>
  <c r="BT301" i="7" s="1"/>
  <c r="CA315" i="7"/>
  <c r="BH315" i="7"/>
  <c r="BE328" i="7"/>
  <c r="BT328" i="7" s="1"/>
  <c r="AY271" i="7"/>
  <c r="BR271" i="7"/>
  <c r="BR273" i="7"/>
  <c r="BE277" i="7"/>
  <c r="BT277" i="7" s="1"/>
  <c r="BR283" i="7"/>
  <c r="BR284" i="7"/>
  <c r="AY284" i="7"/>
  <c r="BT284" i="7" s="1"/>
  <c r="AY291" i="7"/>
  <c r="BE322" i="7"/>
  <c r="BH248" i="7"/>
  <c r="BY251" i="7"/>
  <c r="BH256" i="7"/>
  <c r="BY259" i="7"/>
  <c r="BE265" i="7"/>
  <c r="BT265" i="7" s="1"/>
  <c r="AW267" i="7"/>
  <c r="AY269" i="7"/>
  <c r="BR277" i="7"/>
  <c r="CA278" i="7"/>
  <c r="BH278" i="7"/>
  <c r="AW283" i="7"/>
  <c r="BI283" i="7"/>
  <c r="BE288" i="7"/>
  <c r="BE291" i="7"/>
  <c r="BE292" i="7"/>
  <c r="BR292" i="7"/>
  <c r="AY292" i="7"/>
  <c r="BW305" i="7"/>
  <c r="AU305" i="7"/>
  <c r="AT305" i="7"/>
  <c r="BS305" i="7"/>
  <c r="BE320" i="7"/>
  <c r="BR345" i="7"/>
  <c r="AY345" i="7"/>
  <c r="BH251" i="7"/>
  <c r="AT253" i="7"/>
  <c r="BH259" i="7"/>
  <c r="AT261" i="7"/>
  <c r="BS264" i="7"/>
  <c r="AT265" i="7"/>
  <c r="BS265" i="7"/>
  <c r="BH266" i="7"/>
  <c r="BI270" i="7"/>
  <c r="BY270" i="7" s="1"/>
  <c r="AW270" i="7"/>
  <c r="BW271" i="7"/>
  <c r="AT271" i="7"/>
  <c r="BR272" i="7"/>
  <c r="AY272" i="7"/>
  <c r="BR275" i="7"/>
  <c r="BR276" i="7"/>
  <c r="AY276" i="7"/>
  <c r="BS279" i="7"/>
  <c r="BR281" i="7"/>
  <c r="AY281" i="7"/>
  <c r="BT281" i="7" s="1"/>
  <c r="CA284" i="7"/>
  <c r="BE285" i="7"/>
  <c r="BE296" i="7"/>
  <c r="BT296" i="7" s="1"/>
  <c r="BR296" i="7"/>
  <c r="AY299" i="7"/>
  <c r="BR299" i="7"/>
  <c r="BE308" i="7"/>
  <c r="BR309" i="7"/>
  <c r="AY309" i="7"/>
  <c r="BT309" i="7" s="1"/>
  <c r="BE321" i="7"/>
  <c r="BE326" i="7"/>
  <c r="BE340" i="7"/>
  <c r="BT340" i="7" s="1"/>
  <c r="AU253" i="7"/>
  <c r="AU261" i="7"/>
  <c r="BS262" i="7"/>
  <c r="AU265" i="7"/>
  <c r="AT270" i="7"/>
  <c r="BW270" i="7"/>
  <c r="AW275" i="7"/>
  <c r="BI275" i="7"/>
  <c r="AY279" i="7"/>
  <c r="BR279" i="7"/>
  <c r="BE280" i="7"/>
  <c r="BE282" i="7"/>
  <c r="AY287" i="7"/>
  <c r="BR287" i="7"/>
  <c r="BR290" i="7"/>
  <c r="BE300" i="7"/>
  <c r="BE304" i="7"/>
  <c r="BR267" i="7"/>
  <c r="BE269" i="7"/>
  <c r="AU272" i="7"/>
  <c r="AT272" i="7"/>
  <c r="BS272" i="7"/>
  <c r="AW274" i="7"/>
  <c r="BI274" i="7"/>
  <c r="BW275" i="7"/>
  <c r="AU275" i="7"/>
  <c r="AT275" i="7"/>
  <c r="BS275" i="7"/>
  <c r="BT275" i="7"/>
  <c r="BH276" i="7"/>
  <c r="BR280" i="7"/>
  <c r="AY280" i="7"/>
  <c r="CA287" i="7"/>
  <c r="BH287" i="7"/>
  <c r="BY287" i="7"/>
  <c r="BR288" i="7"/>
  <c r="AY288" i="7"/>
  <c r="AV291" i="7"/>
  <c r="BZ291" i="7"/>
  <c r="AY295" i="7"/>
  <c r="BT295" i="7" s="1"/>
  <c r="BR295" i="7"/>
  <c r="BE297" i="7"/>
  <c r="BT297" i="7" s="1"/>
  <c r="BE298" i="7"/>
  <c r="BR319" i="7"/>
  <c r="AY319" i="7"/>
  <c r="BZ335" i="7"/>
  <c r="AV335" i="7"/>
  <c r="BI278" i="7"/>
  <c r="BY278" i="7" s="1"/>
  <c r="AW278" i="7"/>
  <c r="BW279" i="7"/>
  <c r="AT279" i="7"/>
  <c r="BE283" i="7"/>
  <c r="AY285" i="7"/>
  <c r="BR285" i="7"/>
  <c r="BE286" i="7"/>
  <c r="AW291" i="7"/>
  <c r="BX291" i="7" s="1"/>
  <c r="BI291" i="7"/>
  <c r="AU294" i="7"/>
  <c r="AT294" i="7"/>
  <c r="BW294" i="7"/>
  <c r="BS294" i="7"/>
  <c r="BE311" i="7"/>
  <c r="AW316" i="7"/>
  <c r="BI316" i="7"/>
  <c r="BY316" i="7" s="1"/>
  <c r="BE324" i="7"/>
  <c r="BT324" i="7" s="1"/>
  <c r="BR325" i="7"/>
  <c r="AY325" i="7"/>
  <c r="BT325" i="7" s="1"/>
  <c r="BW278" i="7"/>
  <c r="BI282" i="7"/>
  <c r="AW286" i="7"/>
  <c r="BW286" i="7"/>
  <c r="AT287" i="7"/>
  <c r="BI290" i="7"/>
  <c r="AU292" i="7"/>
  <c r="BI292" i="7"/>
  <c r="BY292" i="7" s="1"/>
  <c r="BR293" i="7"/>
  <c r="AY293" i="7"/>
  <c r="BT293" i="7" s="1"/>
  <c r="CA295" i="7"/>
  <c r="BH295" i="7"/>
  <c r="BE299" i="7"/>
  <c r="AY302" i="7"/>
  <c r="BR302" i="7"/>
  <c r="BR306" i="7"/>
  <c r="AY306" i="7"/>
  <c r="BR312" i="7"/>
  <c r="AY312" i="7"/>
  <c r="BE314" i="7"/>
  <c r="BR315" i="7"/>
  <c r="BR316" i="7"/>
  <c r="BE323" i="7"/>
  <c r="AY329" i="7"/>
  <c r="BR329" i="7"/>
  <c r="BE339" i="7"/>
  <c r="AY339" i="7"/>
  <c r="BR339" i="7"/>
  <c r="BE346" i="7"/>
  <c r="AV405" i="7"/>
  <c r="BR438" i="7"/>
  <c r="AY438" i="7"/>
  <c r="AT293" i="7"/>
  <c r="BW293" i="7"/>
  <c r="AU302" i="7"/>
  <c r="AT302" i="7"/>
  <c r="BS302" i="7"/>
  <c r="AY310" i="7"/>
  <c r="BR310" i="7"/>
  <c r="BR311" i="7"/>
  <c r="AY311" i="7"/>
  <c r="AY313" i="7"/>
  <c r="BR313" i="7"/>
  <c r="BR314" i="7"/>
  <c r="AY314" i="7"/>
  <c r="BE318" i="7"/>
  <c r="BR320" i="7"/>
  <c r="AY320" i="7"/>
  <c r="BR333" i="7"/>
  <c r="BE338" i="7"/>
  <c r="BY273" i="7"/>
  <c r="BY281" i="7"/>
  <c r="BH286" i="7"/>
  <c r="CA296" i="7"/>
  <c r="BH296" i="7"/>
  <c r="AW300" i="7"/>
  <c r="BI300" i="7"/>
  <c r="BY300" i="7" s="1"/>
  <c r="AT301" i="7"/>
  <c r="BW301" i="7"/>
  <c r="BR317" i="7"/>
  <c r="AY317" i="7"/>
  <c r="BT317" i="7" s="1"/>
  <c r="BE327" i="7"/>
  <c r="BR334" i="7"/>
  <c r="AY334" i="7"/>
  <c r="BR337" i="7"/>
  <c r="AY337" i="7"/>
  <c r="AY343" i="7"/>
  <c r="BT343" i="7" s="1"/>
  <c r="BR343" i="7"/>
  <c r="BH273" i="7"/>
  <c r="BH281" i="7"/>
  <c r="AT283" i="7"/>
  <c r="AT291" i="7"/>
  <c r="AU293" i="7"/>
  <c r="BR297" i="7"/>
  <c r="BR298" i="7"/>
  <c r="AY298" i="7"/>
  <c r="BE305" i="7"/>
  <c r="CA307" i="7"/>
  <c r="BH307" i="7"/>
  <c r="BR307" i="7"/>
  <c r="BR308" i="7"/>
  <c r="BW313" i="7"/>
  <c r="AU313" i="7"/>
  <c r="AT313" i="7"/>
  <c r="BS313" i="7"/>
  <c r="BE315" i="7"/>
  <c r="BE319" i="7"/>
  <c r="AY321" i="7"/>
  <c r="BR321" i="7"/>
  <c r="BR322" i="7"/>
  <c r="AY322" i="7"/>
  <c r="BR323" i="7"/>
  <c r="BR324" i="7"/>
  <c r="AY326" i="7"/>
  <c r="BR326" i="7"/>
  <c r="AU283" i="7"/>
  <c r="AU291" i="7"/>
  <c r="BS293" i="7"/>
  <c r="AW297" i="7"/>
  <c r="BI297" i="7"/>
  <c r="BH299" i="7"/>
  <c r="AU301" i="7"/>
  <c r="BE303" i="7"/>
  <c r="BR304" i="7"/>
  <c r="AY304" i="7"/>
  <c r="BE306" i="7"/>
  <c r="AW308" i="7"/>
  <c r="BI308" i="7"/>
  <c r="BY308" i="7" s="1"/>
  <c r="BE316" i="7"/>
  <c r="AY316" i="7"/>
  <c r="AY318" i="7"/>
  <c r="BR318" i="7"/>
  <c r="AW324" i="7"/>
  <c r="BI324" i="7"/>
  <c r="BY324" i="7" s="1"/>
  <c r="BH332" i="7"/>
  <c r="CA332" i="7"/>
  <c r="CA292" i="7"/>
  <c r="BH292" i="7"/>
  <c r="BI296" i="7"/>
  <c r="BY296" i="7" s="1"/>
  <c r="AW296" i="7"/>
  <c r="BW297" i="7"/>
  <c r="AU297" i="7"/>
  <c r="AT297" i="7"/>
  <c r="BS297" i="7"/>
  <c r="BW302" i="7"/>
  <c r="BR303" i="7"/>
  <c r="AY303" i="7"/>
  <c r="CA304" i="7"/>
  <c r="BH304" i="7"/>
  <c r="BY304" i="7"/>
  <c r="CA311" i="7"/>
  <c r="BH311" i="7"/>
  <c r="BE312" i="7"/>
  <c r="BW321" i="7"/>
  <c r="AU321" i="7"/>
  <c r="AT321" i="7"/>
  <c r="BS321" i="7"/>
  <c r="BH326" i="7"/>
  <c r="AY331" i="7"/>
  <c r="BT331" i="7" s="1"/>
  <c r="BR331" i="7"/>
  <c r="BT332" i="7"/>
  <c r="BE344" i="7"/>
  <c r="BT344" i="7" s="1"/>
  <c r="AY347" i="7"/>
  <c r="BR347" i="7"/>
  <c r="AY294" i="7"/>
  <c r="BT294" i="7" s="1"/>
  <c r="BR294" i="7"/>
  <c r="CA300" i="7"/>
  <c r="BH300" i="7"/>
  <c r="AY305" i="7"/>
  <c r="BR305" i="7"/>
  <c r="BE307" i="7"/>
  <c r="BT307" i="7" s="1"/>
  <c r="BE310" i="7"/>
  <c r="BE313" i="7"/>
  <c r="BH318" i="7"/>
  <c r="CA318" i="7"/>
  <c r="BE330" i="7"/>
  <c r="BT330" i="7" s="1"/>
  <c r="AW293" i="7"/>
  <c r="AU299" i="7"/>
  <c r="AW301" i="7"/>
  <c r="BI305" i="7"/>
  <c r="AU307" i="7"/>
  <c r="BH308" i="7"/>
  <c r="AW309" i="7"/>
  <c r="BW309" i="7"/>
  <c r="AT310" i="7"/>
  <c r="BI313" i="7"/>
  <c r="AU315" i="7"/>
  <c r="BH316" i="7"/>
  <c r="AW317" i="7"/>
  <c r="BW317" i="7"/>
  <c r="AT318" i="7"/>
  <c r="BI321" i="7"/>
  <c r="AU323" i="7"/>
  <c r="BH324" i="7"/>
  <c r="BW325" i="7"/>
  <c r="AT326" i="7"/>
  <c r="BR328" i="7"/>
  <c r="BW328" i="7"/>
  <c r="BR330" i="7"/>
  <c r="BH333" i="7"/>
  <c r="AT335" i="7"/>
  <c r="BS335" i="7"/>
  <c r="BH338" i="7"/>
  <c r="BY338" i="7"/>
  <c r="BR344" i="7"/>
  <c r="AW348" i="7"/>
  <c r="BH349" i="7"/>
  <c r="BR349" i="7"/>
  <c r="AY356" i="7"/>
  <c r="BR356" i="7"/>
  <c r="BR361" i="7"/>
  <c r="AY361" i="7"/>
  <c r="BR372" i="7"/>
  <c r="AY372" i="7"/>
  <c r="AW304" i="7"/>
  <c r="AU310" i="7"/>
  <c r="AW312" i="7"/>
  <c r="AU318" i="7"/>
  <c r="AW320" i="7"/>
  <c r="AU326" i="7"/>
  <c r="BH327" i="7"/>
  <c r="BH331" i="7"/>
  <c r="BI332" i="7"/>
  <c r="BY332" i="7" s="1"/>
  <c r="AU335" i="7"/>
  <c r="AY336" i="7"/>
  <c r="BW337" i="7"/>
  <c r="AU337" i="7"/>
  <c r="AT337" i="7"/>
  <c r="BS337" i="7"/>
  <c r="BR338" i="7"/>
  <c r="AY338" i="7"/>
  <c r="BR341" i="7"/>
  <c r="BI344" i="7"/>
  <c r="BY344" i="7" s="1"/>
  <c r="BW345" i="7"/>
  <c r="AU345" i="7"/>
  <c r="AT345" i="7"/>
  <c r="BS345" i="7"/>
  <c r="BR346" i="7"/>
  <c r="AY346" i="7"/>
  <c r="BW347" i="7"/>
  <c r="AU347" i="7"/>
  <c r="BI350" i="7"/>
  <c r="AW350" i="7"/>
  <c r="BE368" i="7"/>
  <c r="BT368" i="7" s="1"/>
  <c r="BR368" i="7"/>
  <c r="BE373" i="7"/>
  <c r="AT300" i="7"/>
  <c r="BY309" i="7"/>
  <c r="BI330" i="7"/>
  <c r="BY330" i="7" s="1"/>
  <c r="BT333" i="7"/>
  <c r="BR340" i="7"/>
  <c r="AY342" i="7"/>
  <c r="AY353" i="7"/>
  <c r="BE357" i="7"/>
  <c r="BT357" i="7" s="1"/>
  <c r="BR357" i="7"/>
  <c r="BH309" i="7"/>
  <c r="BH325" i="7"/>
  <c r="BW341" i="7"/>
  <c r="AU341" i="7"/>
  <c r="CA341" i="7"/>
  <c r="BY341" i="7"/>
  <c r="BH341" i="7"/>
  <c r="AV342" i="7"/>
  <c r="BZ342" i="7"/>
  <c r="BR348" i="7"/>
  <c r="AY348" i="7"/>
  <c r="BE349" i="7"/>
  <c r="BT349" i="7" s="1"/>
  <c r="AT298" i="7"/>
  <c r="AT306" i="7"/>
  <c r="CA330" i="7"/>
  <c r="BR332" i="7"/>
  <c r="BE336" i="7"/>
  <c r="BS336" i="7"/>
  <c r="BW339" i="7"/>
  <c r="AU339" i="7"/>
  <c r="CA339" i="7"/>
  <c r="BE347" i="7"/>
  <c r="BZ353" i="7"/>
  <c r="AV353" i="7"/>
  <c r="BR364" i="7"/>
  <c r="AY364" i="7"/>
  <c r="AT309" i="7"/>
  <c r="CA329" i="7"/>
  <c r="AW331" i="7"/>
  <c r="BI331" i="7"/>
  <c r="BW333" i="7"/>
  <c r="AU333" i="7"/>
  <c r="BW336" i="7"/>
  <c r="AT336" i="7"/>
  <c r="AT341" i="7"/>
  <c r="BT341" i="7"/>
  <c r="BE350" i="7"/>
  <c r="BE365" i="7"/>
  <c r="BE390" i="7"/>
  <c r="BW331" i="7"/>
  <c r="AU331" i="7"/>
  <c r="CA346" i="7"/>
  <c r="BH346" i="7"/>
  <c r="BY346" i="7"/>
  <c r="BE351" i="7"/>
  <c r="BT351" i="7" s="1"/>
  <c r="AY360" i="7"/>
  <c r="BR360" i="7"/>
  <c r="BW374" i="7"/>
  <c r="AU374" i="7"/>
  <c r="AT374" i="7"/>
  <c r="BS374" i="7"/>
  <c r="BE378" i="7"/>
  <c r="AW335" i="7"/>
  <c r="BX335" i="7" s="1"/>
  <c r="BI339" i="7"/>
  <c r="BY339" i="7" s="1"/>
  <c r="AW343" i="7"/>
  <c r="AT344" i="7"/>
  <c r="BI347" i="7"/>
  <c r="AU349" i="7"/>
  <c r="AT354" i="7"/>
  <c r="BW354" i="7"/>
  <c r="BE355" i="7"/>
  <c r="BE364" i="7"/>
  <c r="BE366" i="7"/>
  <c r="BE369" i="7"/>
  <c r="BT369" i="7" s="1"/>
  <c r="BR370" i="7"/>
  <c r="AY370" i="7"/>
  <c r="BT370" i="7" s="1"/>
  <c r="BE371" i="7"/>
  <c r="BE383" i="7"/>
  <c r="BE386" i="7"/>
  <c r="BR386" i="7"/>
  <c r="AY401" i="7"/>
  <c r="AY355" i="7"/>
  <c r="BR355" i="7"/>
  <c r="AY363" i="7"/>
  <c r="BR363" i="7"/>
  <c r="BE376" i="7"/>
  <c r="BE379" i="7"/>
  <c r="BT379" i="7" s="1"/>
  <c r="AY384" i="7"/>
  <c r="BR384" i="7"/>
  <c r="BE385" i="7"/>
  <c r="BR388" i="7"/>
  <c r="AY388" i="7"/>
  <c r="BT388" i="7" s="1"/>
  <c r="BR390" i="7"/>
  <c r="AY390" i="7"/>
  <c r="BE391" i="7"/>
  <c r="BE393" i="7"/>
  <c r="BR396" i="7"/>
  <c r="AY396" i="7"/>
  <c r="BR398" i="7"/>
  <c r="AY398" i="7"/>
  <c r="AV401" i="7"/>
  <c r="BZ401" i="7"/>
  <c r="BY343" i="7"/>
  <c r="BH348" i="7"/>
  <c r="AU350" i="7"/>
  <c r="BW352" i="7"/>
  <c r="AU352" i="7"/>
  <c r="CA353" i="7"/>
  <c r="BH353" i="7"/>
  <c r="AU354" i="7"/>
  <c r="BE356" i="7"/>
  <c r="CA357" i="7"/>
  <c r="BH357" i="7"/>
  <c r="BE361" i="7"/>
  <c r="BR365" i="7"/>
  <c r="AY365" i="7"/>
  <c r="BE372" i="7"/>
  <c r="BE374" i="7"/>
  <c r="BE377" i="7"/>
  <c r="BT377" i="7" s="1"/>
  <c r="BR378" i="7"/>
  <c r="AY378" i="7"/>
  <c r="BZ380" i="7"/>
  <c r="AV380" i="7"/>
  <c r="BR381" i="7"/>
  <c r="AY381" i="7"/>
  <c r="BR404" i="7"/>
  <c r="AY404" i="7"/>
  <c r="BT404" i="7" s="1"/>
  <c r="BH343" i="7"/>
  <c r="BR352" i="7"/>
  <c r="AU355" i="7"/>
  <c r="AT355" i="7"/>
  <c r="BS355" i="7"/>
  <c r="BR358" i="7"/>
  <c r="BR359" i="7"/>
  <c r="AY359" i="7"/>
  <c r="BE360" i="7"/>
  <c r="BH363" i="7"/>
  <c r="CA363" i="7"/>
  <c r="BH365" i="7"/>
  <c r="AY366" i="7"/>
  <c r="BR366" i="7"/>
  <c r="BE367" i="7"/>
  <c r="BR369" i="7"/>
  <c r="AY371" i="7"/>
  <c r="BR371" i="7"/>
  <c r="BW398" i="7"/>
  <c r="AU398" i="7"/>
  <c r="AT398" i="7"/>
  <c r="BS398" i="7"/>
  <c r="AY415" i="7"/>
  <c r="BR415" i="7"/>
  <c r="BS350" i="7"/>
  <c r="BR351" i="7"/>
  <c r="AT352" i="7"/>
  <c r="AW358" i="7"/>
  <c r="BI358" i="7"/>
  <c r="BR367" i="7"/>
  <c r="AY367" i="7"/>
  <c r="CA368" i="7"/>
  <c r="BH368" i="7"/>
  <c r="AW369" i="7"/>
  <c r="BI369" i="7"/>
  <c r="BY369" i="7" s="1"/>
  <c r="BR373" i="7"/>
  <c r="AY373" i="7"/>
  <c r="BT373" i="7" s="1"/>
  <c r="CA378" i="7"/>
  <c r="BH378" i="7"/>
  <c r="BR385" i="7"/>
  <c r="AY385" i="7"/>
  <c r="CA390" i="7"/>
  <c r="BH390" i="7"/>
  <c r="BR392" i="7"/>
  <c r="BR393" i="7"/>
  <c r="AY393" i="7"/>
  <c r="BE394" i="7"/>
  <c r="BT394" i="7" s="1"/>
  <c r="BR350" i="7"/>
  <c r="BH351" i="7"/>
  <c r="BE352" i="7"/>
  <c r="BI352" i="7"/>
  <c r="BY352" i="7" s="1"/>
  <c r="BI357" i="7"/>
  <c r="BY357" i="7" s="1"/>
  <c r="AW357" i="7"/>
  <c r="BW358" i="7"/>
  <c r="AU358" i="7"/>
  <c r="AT358" i="7"/>
  <c r="BS358" i="7"/>
  <c r="BT358" i="7"/>
  <c r="BW366" i="7"/>
  <c r="AU366" i="7"/>
  <c r="AT366" i="7"/>
  <c r="BS366" i="7"/>
  <c r="CA373" i="7"/>
  <c r="BH373" i="7"/>
  <c r="BY373" i="7"/>
  <c r="AY374" i="7"/>
  <c r="BR374" i="7"/>
  <c r="BR376" i="7"/>
  <c r="BR377" i="7"/>
  <c r="CA379" i="7"/>
  <c r="BY379" i="7"/>
  <c r="BH381" i="7"/>
  <c r="CA381" i="7"/>
  <c r="AY389" i="7"/>
  <c r="BR389" i="7"/>
  <c r="AY400" i="7"/>
  <c r="BR400" i="7"/>
  <c r="AY350" i="7"/>
  <c r="BR354" i="7"/>
  <c r="AY354" i="7"/>
  <c r="BT354" i="7" s="1"/>
  <c r="BY354" i="7"/>
  <c r="AW361" i="7"/>
  <c r="BI361" i="7"/>
  <c r="BY361" i="7" s="1"/>
  <c r="BR362" i="7"/>
  <c r="AY362" i="7"/>
  <c r="BT362" i="7" s="1"/>
  <c r="BE363" i="7"/>
  <c r="BR375" i="7"/>
  <c r="AY375" i="7"/>
  <c r="BT375" i="7" s="1"/>
  <c r="AW377" i="7"/>
  <c r="BI377" i="7"/>
  <c r="BY377" i="7" s="1"/>
  <c r="BR382" i="7"/>
  <c r="AY382" i="7"/>
  <c r="BT382" i="7" s="1"/>
  <c r="BE384" i="7"/>
  <c r="BR387" i="7"/>
  <c r="AY387" i="7"/>
  <c r="BE396" i="7"/>
  <c r="BE403" i="7"/>
  <c r="BT403" i="7" s="1"/>
  <c r="AU360" i="7"/>
  <c r="BH361" i="7"/>
  <c r="BW362" i="7"/>
  <c r="AT363" i="7"/>
  <c r="BI366" i="7"/>
  <c r="AU368" i="7"/>
  <c r="BH369" i="7"/>
  <c r="BW370" i="7"/>
  <c r="AT371" i="7"/>
  <c r="BI374" i="7"/>
  <c r="AU376" i="7"/>
  <c r="BH377" i="7"/>
  <c r="AT380" i="7"/>
  <c r="BI381" i="7"/>
  <c r="BY381" i="7" s="1"/>
  <c r="BH382" i="7"/>
  <c r="BW383" i="7"/>
  <c r="AW390" i="7"/>
  <c r="BI390" i="7"/>
  <c r="BY390" i="7" s="1"/>
  <c r="BE392" i="7"/>
  <c r="BT392" i="7" s="1"/>
  <c r="BW392" i="7"/>
  <c r="AW393" i="7"/>
  <c r="BE395" i="7"/>
  <c r="BH400" i="7"/>
  <c r="BE401" i="7"/>
  <c r="BR402" i="7"/>
  <c r="BH405" i="7"/>
  <c r="BH408" i="7"/>
  <c r="BR408" i="7"/>
  <c r="BR409" i="7"/>
  <c r="AW415" i="7"/>
  <c r="BI415" i="7"/>
  <c r="BY415" i="7" s="1"/>
  <c r="BR419" i="7"/>
  <c r="AY419" i="7"/>
  <c r="BE426" i="7"/>
  <c r="BR426" i="7"/>
  <c r="AY429" i="7"/>
  <c r="BR429" i="7"/>
  <c r="BE431" i="7"/>
  <c r="BE470" i="7"/>
  <c r="AU363" i="7"/>
  <c r="BH364" i="7"/>
  <c r="AW365" i="7"/>
  <c r="AU371" i="7"/>
  <c r="BH372" i="7"/>
  <c r="AW373" i="7"/>
  <c r="BR379" i="7"/>
  <c r="BW379" i="7"/>
  <c r="BW380" i="7"/>
  <c r="BI386" i="7"/>
  <c r="BY386" i="7" s="1"/>
  <c r="AW386" i="7"/>
  <c r="AU387" i="7"/>
  <c r="AT387" i="7"/>
  <c r="BS387" i="7"/>
  <c r="BW390" i="7"/>
  <c r="AT390" i="7"/>
  <c r="BI394" i="7"/>
  <c r="BY394" i="7" s="1"/>
  <c r="AW394" i="7"/>
  <c r="CA394" i="7"/>
  <c r="BH394" i="7"/>
  <c r="BW400" i="7"/>
  <c r="AU400" i="7"/>
  <c r="CA402" i="7"/>
  <c r="BH402" i="7"/>
  <c r="BY402" i="7"/>
  <c r="BR406" i="7"/>
  <c r="AW409" i="7"/>
  <c r="BI409" i="7"/>
  <c r="BY409" i="7" s="1"/>
  <c r="AY411" i="7"/>
  <c r="BR411" i="7"/>
  <c r="BR413" i="7"/>
  <c r="AY413" i="7"/>
  <c r="BE420" i="7"/>
  <c r="BT420" i="7" s="1"/>
  <c r="AY422" i="7"/>
  <c r="BR422" i="7"/>
  <c r="AW424" i="7"/>
  <c r="BI424" i="7"/>
  <c r="BY424" i="7" s="1"/>
  <c r="AY448" i="7"/>
  <c r="BR448" i="7"/>
  <c r="BR383" i="7"/>
  <c r="AY383" i="7"/>
  <c r="BR391" i="7"/>
  <c r="AY391" i="7"/>
  <c r="BR397" i="7"/>
  <c r="BE398" i="7"/>
  <c r="BR403" i="7"/>
  <c r="AW406" i="7"/>
  <c r="BI406" i="7"/>
  <c r="BH362" i="7"/>
  <c r="BX395" i="7"/>
  <c r="AV395" i="7"/>
  <c r="BH397" i="7"/>
  <c r="BI403" i="7"/>
  <c r="BH404" i="7"/>
  <c r="BE405" i="7"/>
  <c r="BT405" i="7" s="1"/>
  <c r="BW406" i="7"/>
  <c r="AU406" i="7"/>
  <c r="AT406" i="7"/>
  <c r="BS406" i="7"/>
  <c r="BE408" i="7"/>
  <c r="BR416" i="7"/>
  <c r="AY416" i="7"/>
  <c r="CA431" i="7"/>
  <c r="BH431" i="7"/>
  <c r="BY431" i="7"/>
  <c r="AY432" i="7"/>
  <c r="BR432" i="7"/>
  <c r="AW382" i="7"/>
  <c r="BI382" i="7"/>
  <c r="BY382" i="7" s="1"/>
  <c r="BE389" i="7"/>
  <c r="BS391" i="7"/>
  <c r="BI395" i="7"/>
  <c r="BH396" i="7"/>
  <c r="BE400" i="7"/>
  <c r="BW403" i="7"/>
  <c r="AU403" i="7"/>
  <c r="AT403" i="7"/>
  <c r="BS403" i="7"/>
  <c r="BE415" i="7"/>
  <c r="BR427" i="7"/>
  <c r="AY427" i="7"/>
  <c r="AV443" i="7"/>
  <c r="BZ443" i="7"/>
  <c r="BZ444" i="7"/>
  <c r="AV444" i="7"/>
  <c r="AT378" i="7"/>
  <c r="AU379" i="7"/>
  <c r="BE381" i="7"/>
  <c r="BW382" i="7"/>
  <c r="AT382" i="7"/>
  <c r="BH386" i="7"/>
  <c r="BW395" i="7"/>
  <c r="AU395" i="7"/>
  <c r="AT395" i="7"/>
  <c r="BS395" i="7"/>
  <c r="BE397" i="7"/>
  <c r="BT397" i="7" s="1"/>
  <c r="CA397" i="7"/>
  <c r="BR399" i="7"/>
  <c r="AY399" i="7"/>
  <c r="BT399" i="7" s="1"/>
  <c r="CA399" i="7"/>
  <c r="BH399" i="7"/>
  <c r="BY399" i="7"/>
  <c r="BR407" i="7"/>
  <c r="AY407" i="7"/>
  <c r="BT407" i="7" s="1"/>
  <c r="BE409" i="7"/>
  <c r="BT409" i="7" s="1"/>
  <c r="BR410" i="7"/>
  <c r="AY410" i="7"/>
  <c r="BT410" i="7" s="1"/>
  <c r="BW416" i="7"/>
  <c r="AT416" i="7"/>
  <c r="AU416" i="7"/>
  <c r="BS416" i="7"/>
  <c r="CA417" i="7"/>
  <c r="AY418" i="7"/>
  <c r="BR418" i="7"/>
  <c r="BE419" i="7"/>
  <c r="BE423" i="7"/>
  <c r="AU425" i="7"/>
  <c r="AT425" i="7"/>
  <c r="BW425" i="7"/>
  <c r="BS425" i="7"/>
  <c r="AW398" i="7"/>
  <c r="BI398" i="7"/>
  <c r="BE406" i="7"/>
  <c r="BT406" i="7" s="1"/>
  <c r="BE411" i="7"/>
  <c r="BR412" i="7"/>
  <c r="AY412" i="7"/>
  <c r="BT412" i="7" s="1"/>
  <c r="BE413" i="7"/>
  <c r="AY414" i="7"/>
  <c r="BT414" i="7" s="1"/>
  <c r="BR414" i="7"/>
  <c r="BE422" i="7"/>
  <c r="AY423" i="7"/>
  <c r="BR423" i="7"/>
  <c r="BR430" i="7"/>
  <c r="AY430" i="7"/>
  <c r="AW416" i="7"/>
  <c r="BI416" i="7"/>
  <c r="CA419" i="7"/>
  <c r="BH419" i="7"/>
  <c r="AY421" i="7"/>
  <c r="BT421" i="7" s="1"/>
  <c r="BR421" i="7"/>
  <c r="BR424" i="7"/>
  <c r="BE430" i="7"/>
  <c r="BR431" i="7"/>
  <c r="AY431" i="7"/>
  <c r="BE434" i="7"/>
  <c r="BT434" i="7" s="1"/>
  <c r="BY437" i="7"/>
  <c r="AY456" i="7"/>
  <c r="BR456" i="7"/>
  <c r="BZ457" i="7"/>
  <c r="AV457" i="7"/>
  <c r="BR485" i="7"/>
  <c r="AY485" i="7"/>
  <c r="BH393" i="7"/>
  <c r="BH401" i="7"/>
  <c r="AW402" i="7"/>
  <c r="AU408" i="7"/>
  <c r="BH409" i="7"/>
  <c r="AW410" i="7"/>
  <c r="AT411" i="7"/>
  <c r="BY412" i="7"/>
  <c r="AU417" i="7"/>
  <c r="AW419" i="7"/>
  <c r="AU421" i="7"/>
  <c r="AT421" i="7"/>
  <c r="BS421" i="7"/>
  <c r="BW421" i="7"/>
  <c r="BI423" i="7"/>
  <c r="BY423" i="7" s="1"/>
  <c r="AW423" i="7"/>
  <c r="BW424" i="7"/>
  <c r="AT424" i="7"/>
  <c r="AW427" i="7"/>
  <c r="BI427" i="7"/>
  <c r="BY427" i="7" s="1"/>
  <c r="BR433" i="7"/>
  <c r="AY433" i="7"/>
  <c r="BE439" i="7"/>
  <c r="BR440" i="7"/>
  <c r="AY440" i="7"/>
  <c r="AV442" i="7"/>
  <c r="BZ442" i="7"/>
  <c r="BX442" i="7"/>
  <c r="AU411" i="7"/>
  <c r="BW417" i="7"/>
  <c r="BY419" i="7"/>
  <c r="BR420" i="7"/>
  <c r="BH429" i="7"/>
  <c r="BY429" i="7"/>
  <c r="CA429" i="7"/>
  <c r="BW432" i="7"/>
  <c r="AU432" i="7"/>
  <c r="AT432" i="7"/>
  <c r="BS432" i="7"/>
  <c r="BE435" i="7"/>
  <c r="BT435" i="7" s="1"/>
  <c r="BR436" i="7"/>
  <c r="AY436" i="7"/>
  <c r="BT436" i="7" s="1"/>
  <c r="BE437" i="7"/>
  <c r="BW448" i="7"/>
  <c r="AU448" i="7"/>
  <c r="AT448" i="7"/>
  <c r="BS448" i="7"/>
  <c r="BY410" i="7"/>
  <c r="CA412" i="7"/>
  <c r="BI420" i="7"/>
  <c r="AW420" i="7"/>
  <c r="CA433" i="7"/>
  <c r="BH433" i="7"/>
  <c r="BY433" i="7"/>
  <c r="BW440" i="7"/>
  <c r="AT440" i="7"/>
  <c r="AU440" i="7"/>
  <c r="BS440" i="7"/>
  <c r="AT441" i="7"/>
  <c r="BW441" i="7"/>
  <c r="AU441" i="7"/>
  <c r="BS441" i="7"/>
  <c r="BE447" i="7"/>
  <c r="BT447" i="7" s="1"/>
  <c r="BH410" i="7"/>
  <c r="AW411" i="7"/>
  <c r="CA411" i="7"/>
  <c r="BH411" i="7"/>
  <c r="BS420" i="7"/>
  <c r="AY424" i="7"/>
  <c r="BE425" i="7"/>
  <c r="CA430" i="7"/>
  <c r="BH430" i="7"/>
  <c r="BR434" i="7"/>
  <c r="BE438" i="7"/>
  <c r="AY439" i="7"/>
  <c r="BR439" i="7"/>
  <c r="BR446" i="7"/>
  <c r="AY446" i="7"/>
  <c r="BT446" i="7" s="1"/>
  <c r="BR452" i="7"/>
  <c r="AY452" i="7"/>
  <c r="AU412" i="7"/>
  <c r="AU413" i="7"/>
  <c r="AT413" i="7"/>
  <c r="BS413" i="7"/>
  <c r="BR417" i="7"/>
  <c r="AY417" i="7"/>
  <c r="BH426" i="7"/>
  <c r="BE427" i="7"/>
  <c r="BR428" i="7"/>
  <c r="AY428" i="7"/>
  <c r="BT428" i="7" s="1"/>
  <c r="BE429" i="7"/>
  <c r="BE432" i="7"/>
  <c r="BR435" i="7"/>
  <c r="AY437" i="7"/>
  <c r="BR437" i="7"/>
  <c r="BE440" i="7"/>
  <c r="BE449" i="7"/>
  <c r="BE461" i="7"/>
  <c r="BT461" i="7" s="1"/>
  <c r="CA423" i="7"/>
  <c r="BH423" i="7"/>
  <c r="BE424" i="7"/>
  <c r="BR425" i="7"/>
  <c r="AY425" i="7"/>
  <c r="BE433" i="7"/>
  <c r="AW435" i="7"/>
  <c r="BI435" i="7"/>
  <c r="BE451" i="7"/>
  <c r="BT451" i="7" s="1"/>
  <c r="BH427" i="7"/>
  <c r="AW428" i="7"/>
  <c r="BW428" i="7"/>
  <c r="AT429" i="7"/>
  <c r="BI432" i="7"/>
  <c r="AW436" i="7"/>
  <c r="BW436" i="7"/>
  <c r="AT437" i="7"/>
  <c r="AT442" i="7"/>
  <c r="BH442" i="7"/>
  <c r="BW442" i="7"/>
  <c r="AY444" i="7"/>
  <c r="BT444" i="7" s="1"/>
  <c r="BW450" i="7"/>
  <c r="AU450" i="7"/>
  <c r="CA450" i="7"/>
  <c r="BY450" i="7"/>
  <c r="BE453" i="7"/>
  <c r="BE454" i="7"/>
  <c r="AT455" i="7"/>
  <c r="BW455" i="7"/>
  <c r="AU455" i="7"/>
  <c r="BS455" i="7"/>
  <c r="BE459" i="7"/>
  <c r="BT459" i="7" s="1"/>
  <c r="BR461" i="7"/>
  <c r="BR462" i="7"/>
  <c r="AY462" i="7"/>
  <c r="BE465" i="7"/>
  <c r="BZ466" i="7"/>
  <c r="AV466" i="7"/>
  <c r="BE468" i="7"/>
  <c r="AU429" i="7"/>
  <c r="AW431" i="7"/>
  <c r="AU437" i="7"/>
  <c r="BI439" i="7"/>
  <c r="BY439" i="7" s="1"/>
  <c r="AU456" i="7"/>
  <c r="BW456" i="7"/>
  <c r="AT456" i="7"/>
  <c r="BS456" i="7"/>
  <c r="AY465" i="7"/>
  <c r="BR465" i="7"/>
  <c r="BI444" i="7"/>
  <c r="BY444" i="7" s="1"/>
  <c r="AW444" i="7"/>
  <c r="BX444" i="7" s="1"/>
  <c r="CA444" i="7"/>
  <c r="BH444" i="7"/>
  <c r="BE448" i="7"/>
  <c r="BR449" i="7"/>
  <c r="AY449" i="7"/>
  <c r="BR451" i="7"/>
  <c r="BR454" i="7"/>
  <c r="AY454" i="7"/>
  <c r="BE463" i="7"/>
  <c r="AY464" i="7"/>
  <c r="BR464" i="7"/>
  <c r="BT466" i="7"/>
  <c r="BH436" i="7"/>
  <c r="AW440" i="7"/>
  <c r="CA442" i="7"/>
  <c r="AY443" i="7"/>
  <c r="BT443" i="7" s="1"/>
  <c r="BR447" i="7"/>
  <c r="BE450" i="7"/>
  <c r="BT450" i="7" s="1"/>
  <c r="AW451" i="7"/>
  <c r="BI451" i="7"/>
  <c r="BY451" i="7" s="1"/>
  <c r="AY453" i="7"/>
  <c r="BR453" i="7"/>
  <c r="AY468" i="7"/>
  <c r="BR468" i="7"/>
  <c r="BE469" i="7"/>
  <c r="AT433" i="7"/>
  <c r="BR445" i="7"/>
  <c r="BH447" i="7"/>
  <c r="BR469" i="7"/>
  <c r="AY469" i="7"/>
  <c r="BR441" i="7"/>
  <c r="AY441" i="7"/>
  <c r="BT441" i="7" s="1"/>
  <c r="CA449" i="7"/>
  <c r="BH453" i="7"/>
  <c r="CA454" i="7"/>
  <c r="BE462" i="7"/>
  <c r="BW445" i="7"/>
  <c r="AU445" i="7"/>
  <c r="AT445" i="7"/>
  <c r="BS445" i="7"/>
  <c r="BT445" i="7"/>
  <c r="BT458" i="7"/>
  <c r="BY446" i="7"/>
  <c r="BI448" i="7"/>
  <c r="BH451" i="7"/>
  <c r="AW452" i="7"/>
  <c r="AT453" i="7"/>
  <c r="BH457" i="7"/>
  <c r="AU458" i="7"/>
  <c r="BI462" i="7"/>
  <c r="BY462" i="7" s="1"/>
  <c r="AW462" i="7"/>
  <c r="BE464" i="7"/>
  <c r="AT466" i="7"/>
  <c r="BS466" i="7"/>
  <c r="AW467" i="7"/>
  <c r="BS470" i="7"/>
  <c r="BR502" i="7"/>
  <c r="AY502" i="7"/>
  <c r="AU453" i="7"/>
  <c r="AT462" i="7"/>
  <c r="BW462" i="7"/>
  <c r="CA465" i="7"/>
  <c r="BH465" i="7"/>
  <c r="AU466" i="7"/>
  <c r="BI470" i="7"/>
  <c r="AW470" i="7"/>
  <c r="BE472" i="7"/>
  <c r="BT472" i="7" s="1"/>
  <c r="BR474" i="7"/>
  <c r="AY474" i="7"/>
  <c r="BY452" i="7"/>
  <c r="BI455" i="7"/>
  <c r="AW457" i="7"/>
  <c r="BX457" i="7" s="1"/>
  <c r="BR459" i="7"/>
  <c r="AT470" i="7"/>
  <c r="BW470" i="7"/>
  <c r="BE475" i="7"/>
  <c r="BT475" i="7" s="1"/>
  <c r="BR477" i="7"/>
  <c r="AY477" i="7"/>
  <c r="BH452" i="7"/>
  <c r="BH460" i="7"/>
  <c r="AW465" i="7"/>
  <c r="BR467" i="7"/>
  <c r="BR471" i="7"/>
  <c r="AY471" i="7"/>
  <c r="BE471" i="7"/>
  <c r="BR473" i="7"/>
  <c r="BE473" i="7"/>
  <c r="BE478" i="7"/>
  <c r="AW458" i="7"/>
  <c r="BI458" i="7"/>
  <c r="AU459" i="7"/>
  <c r="AT459" i="7"/>
  <c r="BS459" i="7"/>
  <c r="BE460" i="7"/>
  <c r="BH468" i="7"/>
  <c r="BY468" i="7"/>
  <c r="AU470" i="7"/>
  <c r="AW475" i="7"/>
  <c r="BI475" i="7"/>
  <c r="BY475" i="7" s="1"/>
  <c r="AY455" i="7"/>
  <c r="BT455" i="7" s="1"/>
  <c r="BR455" i="7"/>
  <c r="AW466" i="7"/>
  <c r="BX466" i="7" s="1"/>
  <c r="BI466" i="7"/>
  <c r="AU467" i="7"/>
  <c r="AT467" i="7"/>
  <c r="BS467" i="7"/>
  <c r="BT467" i="7"/>
  <c r="BR470" i="7"/>
  <c r="BW471" i="7"/>
  <c r="AT471" i="7"/>
  <c r="BS471" i="7"/>
  <c r="CA472" i="7"/>
  <c r="BY472" i="7"/>
  <c r="BH472" i="7"/>
  <c r="BR458" i="7"/>
  <c r="AY463" i="7"/>
  <c r="BR463" i="7"/>
  <c r="BI469" i="7"/>
  <c r="BY469" i="7" s="1"/>
  <c r="AY470" i="7"/>
  <c r="CA480" i="7"/>
  <c r="BH480" i="7"/>
  <c r="BY480" i="7"/>
  <c r="BR472" i="7"/>
  <c r="AT473" i="7"/>
  <c r="BW473" i="7"/>
  <c r="BR475" i="7"/>
  <c r="BW479" i="7"/>
  <c r="AU479" i="7"/>
  <c r="AT479" i="7"/>
  <c r="BS479" i="7"/>
  <c r="BE485" i="7"/>
  <c r="AY492" i="7"/>
  <c r="BR492" i="7"/>
  <c r="AY496" i="7"/>
  <c r="BR496" i="7"/>
  <c r="BT498" i="7"/>
  <c r="AY476" i="7"/>
  <c r="BR476" i="7"/>
  <c r="BH481" i="7"/>
  <c r="BY481" i="7"/>
  <c r="CA481" i="7"/>
  <c r="BR482" i="7"/>
  <c r="AY484" i="7"/>
  <c r="BR484" i="7"/>
  <c r="CA486" i="7"/>
  <c r="BE497" i="7"/>
  <c r="BT497" i="7" s="1"/>
  <c r="BE477" i="7"/>
  <c r="BE479" i="7"/>
  <c r="AW482" i="7"/>
  <c r="BI482" i="7"/>
  <c r="BE480" i="7"/>
  <c r="BH484" i="7"/>
  <c r="BE486" i="7"/>
  <c r="BR488" i="7"/>
  <c r="AY488" i="7"/>
  <c r="BT488" i="7" s="1"/>
  <c r="CA475" i="7"/>
  <c r="BE481" i="7"/>
  <c r="BT481" i="7" s="1"/>
  <c r="BH485" i="7"/>
  <c r="CA485" i="7"/>
  <c r="BI488" i="7"/>
  <c r="BY488" i="7" s="1"/>
  <c r="AW488" i="7"/>
  <c r="BE489" i="7"/>
  <c r="BE493" i="7"/>
  <c r="BT493" i="7" s="1"/>
  <c r="AY478" i="7"/>
  <c r="BR478" i="7"/>
  <c r="BR479" i="7"/>
  <c r="AY479" i="7"/>
  <c r="BR483" i="7"/>
  <c r="AY483" i="7"/>
  <c r="BW476" i="7"/>
  <c r="AU476" i="7"/>
  <c r="AT476" i="7"/>
  <c r="BH476" i="7"/>
  <c r="BR480" i="7"/>
  <c r="AY480" i="7"/>
  <c r="BE482" i="7"/>
  <c r="BT482" i="7" s="1"/>
  <c r="BE484" i="7"/>
  <c r="AY486" i="7"/>
  <c r="BR486" i="7"/>
  <c r="AY490" i="7"/>
  <c r="BT490" i="7" s="1"/>
  <c r="BR490" i="7"/>
  <c r="BR491" i="7"/>
  <c r="AY491" i="7"/>
  <c r="AT478" i="7"/>
  <c r="CA487" i="7"/>
  <c r="BH490" i="7"/>
  <c r="AW491" i="7"/>
  <c r="BR503" i="7"/>
  <c r="AY503" i="7"/>
  <c r="CA506" i="7"/>
  <c r="BH506" i="7"/>
  <c r="BY491" i="7"/>
  <c r="BR499" i="7"/>
  <c r="BE499" i="7"/>
  <c r="BT499" i="7" s="1"/>
  <c r="BE504" i="7"/>
  <c r="BE505" i="7"/>
  <c r="BI479" i="7"/>
  <c r="AW483" i="7"/>
  <c r="AT484" i="7"/>
  <c r="AU487" i="7"/>
  <c r="CA491" i="7"/>
  <c r="BR493" i="7"/>
  <c r="BW496" i="7"/>
  <c r="AU496" i="7"/>
  <c r="CA496" i="7"/>
  <c r="BW498" i="7"/>
  <c r="AU498" i="7"/>
  <c r="CA498" i="7"/>
  <c r="BR500" i="7"/>
  <c r="AY500" i="7"/>
  <c r="BT500" i="7" s="1"/>
  <c r="CA502" i="7"/>
  <c r="BH502" i="7"/>
  <c r="BY502" i="7"/>
  <c r="AU484" i="7"/>
  <c r="BW486" i="7"/>
  <c r="BH487" i="7"/>
  <c r="BR487" i="7"/>
  <c r="BR489" i="7"/>
  <c r="AY489" i="7"/>
  <c r="CA490" i="7"/>
  <c r="BW494" i="7"/>
  <c r="AU494" i="7"/>
  <c r="CA494" i="7"/>
  <c r="BY494" i="7"/>
  <c r="BR494" i="7"/>
  <c r="BE501" i="7"/>
  <c r="CA503" i="7"/>
  <c r="BH503" i="7"/>
  <c r="BY503" i="7"/>
  <c r="BR505" i="7"/>
  <c r="AY505" i="7"/>
  <c r="BT505" i="7" s="1"/>
  <c r="BE506" i="7"/>
  <c r="BT506" i="7" s="1"/>
  <c r="BT487" i="7"/>
  <c r="AY504" i="7"/>
  <c r="BR504" i="7"/>
  <c r="BE491" i="7"/>
  <c r="BS493" i="7"/>
  <c r="AT494" i="7"/>
  <c r="BH494" i="7"/>
  <c r="BE496" i="7"/>
  <c r="AW497" i="7"/>
  <c r="BE502" i="7"/>
  <c r="AT480" i="7"/>
  <c r="AT486" i="7"/>
  <c r="BW490" i="7"/>
  <c r="AU490" i="7"/>
  <c r="AT492" i="7"/>
  <c r="AU493" i="7"/>
  <c r="BW493" i="7"/>
  <c r="BR495" i="7"/>
  <c r="AY495" i="7"/>
  <c r="CA497" i="7"/>
  <c r="BH497" i="7"/>
  <c r="AY501" i="7"/>
  <c r="BR501" i="7"/>
  <c r="BW504" i="7"/>
  <c r="AU504" i="7"/>
  <c r="AT504" i="7"/>
  <c r="BS504" i="7"/>
  <c r="AU492" i="7"/>
  <c r="AW493" i="7"/>
  <c r="BE495" i="7"/>
  <c r="BR497" i="7"/>
  <c r="BR498" i="7"/>
  <c r="BE503" i="7"/>
  <c r="BR506" i="7"/>
  <c r="BI496" i="7"/>
  <c r="BY496" i="7" s="1"/>
  <c r="AW500" i="7"/>
  <c r="AT501" i="7"/>
  <c r="BI504" i="7"/>
  <c r="AU506" i="7"/>
  <c r="BY500" i="7"/>
  <c r="BH500" i="7"/>
  <c r="AT502" i="7"/>
  <c r="AU502" i="7"/>
  <c r="BH20" i="7" l="1"/>
  <c r="CA20" i="7"/>
  <c r="BY86" i="7"/>
  <c r="BX353" i="7"/>
  <c r="AV481" i="7"/>
  <c r="BX443" i="7"/>
  <c r="BX268" i="7"/>
  <c r="BX481" i="7"/>
  <c r="BZ208" i="7"/>
  <c r="BX201" i="7"/>
  <c r="BY269" i="7"/>
  <c r="BY237" i="7"/>
  <c r="BY461" i="7"/>
  <c r="BY383" i="7"/>
  <c r="BY211" i="7"/>
  <c r="BW38" i="7"/>
  <c r="BY249" i="7"/>
  <c r="BY454" i="7"/>
  <c r="BH370" i="7"/>
  <c r="CA365" i="7"/>
  <c r="BY301" i="7"/>
  <c r="CA310" i="7"/>
  <c r="BY289" i="7"/>
  <c r="BH269" i="7"/>
  <c r="BY239" i="7"/>
  <c r="BH249" i="7"/>
  <c r="BH131" i="7"/>
  <c r="CA86" i="7"/>
  <c r="BH142" i="7"/>
  <c r="BH60" i="7"/>
  <c r="CA67" i="7"/>
  <c r="BT64" i="7"/>
  <c r="BT74" i="7"/>
  <c r="BY442" i="7"/>
  <c r="BY487" i="7"/>
  <c r="BT268" i="7"/>
  <c r="BY397" i="7"/>
  <c r="CA457" i="7"/>
  <c r="BT426" i="7"/>
  <c r="BT353" i="7"/>
  <c r="CA301" i="7"/>
  <c r="BY310" i="7"/>
  <c r="CA274" i="7"/>
  <c r="BZ248" i="7"/>
  <c r="BH239" i="7"/>
  <c r="BT176" i="7"/>
  <c r="BY131" i="7"/>
  <c r="CA66" i="7"/>
  <c r="BY298" i="7"/>
  <c r="BY274" i="7"/>
  <c r="BY312" i="7"/>
  <c r="BH283" i="7"/>
  <c r="BH44" i="7"/>
  <c r="BX460" i="7"/>
  <c r="AV460" i="7"/>
  <c r="BY370" i="7"/>
  <c r="BH298" i="7"/>
  <c r="BT315" i="7"/>
  <c r="BH312" i="7"/>
  <c r="BT242" i="7"/>
  <c r="BH48" i="7"/>
  <c r="BY100" i="7"/>
  <c r="BH483" i="7"/>
  <c r="BH505" i="7"/>
  <c r="BT452" i="7"/>
  <c r="BY283" i="7"/>
  <c r="BH78" i="7"/>
  <c r="BY60" i="7"/>
  <c r="BY44" i="7"/>
  <c r="BY260" i="7"/>
  <c r="BY396" i="7"/>
  <c r="BY505" i="7"/>
  <c r="BH454" i="7"/>
  <c r="BT408" i="7"/>
  <c r="BX248" i="7"/>
  <c r="BT199" i="7"/>
  <c r="BT181" i="7"/>
  <c r="BY182" i="7"/>
  <c r="BY78" i="7"/>
  <c r="BY116" i="7"/>
  <c r="BY453" i="7"/>
  <c r="BY400" i="7"/>
  <c r="BT395" i="7"/>
  <c r="BT224" i="7"/>
  <c r="BY48" i="7"/>
  <c r="BT68" i="7"/>
  <c r="BY375" i="7"/>
  <c r="BT283" i="7"/>
  <c r="CA290" i="7"/>
  <c r="BT417" i="7"/>
  <c r="BT386" i="7"/>
  <c r="BH323" i="7"/>
  <c r="BY290" i="7"/>
  <c r="BT489" i="7"/>
  <c r="BT483" i="7"/>
  <c r="BY426" i="7"/>
  <c r="CA437" i="7"/>
  <c r="BY404" i="7"/>
  <c r="BT391" i="7"/>
  <c r="BY408" i="7"/>
  <c r="CA376" i="7"/>
  <c r="BY349" i="7"/>
  <c r="BT334" i="7"/>
  <c r="BY286" i="7"/>
  <c r="BT289" i="7"/>
  <c r="BY254" i="7"/>
  <c r="BT248" i="7"/>
  <c r="BT239" i="7"/>
  <c r="BY214" i="7"/>
  <c r="BT178" i="7"/>
  <c r="BZ210" i="7"/>
  <c r="BY90" i="7"/>
  <c r="CA47" i="7"/>
  <c r="BY463" i="7"/>
  <c r="BY256" i="7"/>
  <c r="BY140" i="7"/>
  <c r="BY80" i="7"/>
  <c r="BH95" i="7"/>
  <c r="BY105" i="7"/>
  <c r="BY197" i="7"/>
  <c r="BY196" i="7"/>
  <c r="BY417" i="7"/>
  <c r="BY323" i="7"/>
  <c r="BT204" i="7"/>
  <c r="BY81" i="7"/>
  <c r="BT486" i="7"/>
  <c r="BY482" i="7"/>
  <c r="BH435" i="7"/>
  <c r="BY380" i="7"/>
  <c r="BY320" i="7"/>
  <c r="BX405" i="7"/>
  <c r="BH233" i="7"/>
  <c r="AV249" i="7"/>
  <c r="BH193" i="7"/>
  <c r="BY167" i="7"/>
  <c r="BT215" i="7"/>
  <c r="BX186" i="7"/>
  <c r="CA140" i="7"/>
  <c r="BH118" i="7"/>
  <c r="BY158" i="7"/>
  <c r="BH81" i="7"/>
  <c r="CA105" i="7"/>
  <c r="CA62" i="7"/>
  <c r="BY233" i="7"/>
  <c r="BY285" i="7"/>
  <c r="BT230" i="7"/>
  <c r="BT474" i="7"/>
  <c r="BT431" i="7"/>
  <c r="BH380" i="7"/>
  <c r="BT348" i="7"/>
  <c r="BH320" i="7"/>
  <c r="BT329" i="7"/>
  <c r="BT276" i="7"/>
  <c r="BY271" i="7"/>
  <c r="BX249" i="7"/>
  <c r="BY193" i="7"/>
  <c r="BT217" i="7"/>
  <c r="BY180" i="7"/>
  <c r="BH167" i="7"/>
  <c r="BT137" i="7"/>
  <c r="BH158" i="7"/>
  <c r="BY123" i="7"/>
  <c r="BT82" i="7"/>
  <c r="BY108" i="7"/>
  <c r="BY62" i="7"/>
  <c r="BX151" i="7"/>
  <c r="BT492" i="7"/>
  <c r="BH482" i="7"/>
  <c r="BH469" i="7"/>
  <c r="BY435" i="7"/>
  <c r="BY376" i="7"/>
  <c r="BT359" i="7"/>
  <c r="BZ336" i="7"/>
  <c r="AV336" i="7"/>
  <c r="BH271" i="7"/>
  <c r="BH180" i="7"/>
  <c r="BH132" i="7"/>
  <c r="BX210" i="7"/>
  <c r="CA80" i="7"/>
  <c r="BH108" i="7"/>
  <c r="BY47" i="7"/>
  <c r="BY54" i="7"/>
  <c r="BT70" i="7"/>
  <c r="CA463" i="7"/>
  <c r="BT473" i="7"/>
  <c r="BT320" i="7"/>
  <c r="BT185" i="7"/>
  <c r="BY65" i="7"/>
  <c r="BH49" i="7"/>
  <c r="CA173" i="7"/>
  <c r="BY318" i="7"/>
  <c r="BY478" i="7"/>
  <c r="CA492" i="7"/>
  <c r="BY438" i="7"/>
  <c r="BH371" i="7"/>
  <c r="BY282" i="7"/>
  <c r="CA263" i="7"/>
  <c r="CA249" i="7"/>
  <c r="BY257" i="7"/>
  <c r="BZ186" i="7"/>
  <c r="BY122" i="7"/>
  <c r="BH136" i="7"/>
  <c r="BH100" i="7"/>
  <c r="BY73" i="7"/>
  <c r="BZ70" i="7"/>
  <c r="BT114" i="7"/>
  <c r="AV151" i="7"/>
  <c r="BH116" i="7"/>
  <c r="BH68" i="7"/>
  <c r="BY63" i="7"/>
  <c r="CA57" i="7"/>
  <c r="BY45" i="7"/>
  <c r="CA367" i="7"/>
  <c r="CA446" i="7"/>
  <c r="BY393" i="7"/>
  <c r="BH478" i="7"/>
  <c r="BY458" i="7"/>
  <c r="CA418" i="7"/>
  <c r="BH438" i="7"/>
  <c r="BT383" i="7"/>
  <c r="CA282" i="7"/>
  <c r="BY263" i="7"/>
  <c r="BT212" i="7"/>
  <c r="BT220" i="7"/>
  <c r="BH257" i="7"/>
  <c r="BY198" i="7"/>
  <c r="BT79" i="7"/>
  <c r="BY113" i="7"/>
  <c r="AV114" i="7"/>
  <c r="BY84" i="7"/>
  <c r="BY55" i="7"/>
  <c r="BY51" i="7"/>
  <c r="BY418" i="7"/>
  <c r="BY392" i="7"/>
  <c r="BY401" i="7"/>
  <c r="BT170" i="7"/>
  <c r="BY499" i="7"/>
  <c r="BY389" i="7"/>
  <c r="BY325" i="7"/>
  <c r="BY303" i="7"/>
  <c r="BY190" i="7"/>
  <c r="BH198" i="7"/>
  <c r="CA151" i="7"/>
  <c r="BX114" i="7"/>
  <c r="BX70" i="7"/>
  <c r="BH389" i="7"/>
  <c r="BT322" i="7"/>
  <c r="BH303" i="7"/>
  <c r="BX269" i="7"/>
  <c r="BT255" i="7"/>
  <c r="BH190" i="7"/>
  <c r="BH138" i="7"/>
  <c r="BT139" i="7"/>
  <c r="CA122" i="7"/>
  <c r="BT77" i="7"/>
  <c r="CA499" i="7"/>
  <c r="CA93" i="7"/>
  <c r="BH474" i="7"/>
  <c r="BH462" i="7"/>
  <c r="BH428" i="7"/>
  <c r="BH385" i="7"/>
  <c r="BY367" i="7"/>
  <c r="BY360" i="7"/>
  <c r="BY331" i="7"/>
  <c r="BY340" i="7"/>
  <c r="BY268" i="7"/>
  <c r="BT308" i="7"/>
  <c r="BZ269" i="7"/>
  <c r="BT228" i="7"/>
  <c r="BT177" i="7"/>
  <c r="BY99" i="7"/>
  <c r="BH54" i="7"/>
  <c r="BY110" i="7"/>
  <c r="BY449" i="7"/>
  <c r="BH458" i="7"/>
  <c r="CA385" i="7"/>
  <c r="BH360" i="7"/>
  <c r="BT342" i="7"/>
  <c r="BH340" i="7"/>
  <c r="BT337" i="7"/>
  <c r="BH268" i="7"/>
  <c r="BY284" i="7"/>
  <c r="BT225" i="7"/>
  <c r="BY159" i="7"/>
  <c r="BT138" i="7"/>
  <c r="BT147" i="7"/>
  <c r="BH99" i="7"/>
  <c r="BT504" i="7"/>
  <c r="BT367" i="7"/>
  <c r="BH289" i="7"/>
  <c r="CA237" i="7"/>
  <c r="BH237" i="7"/>
  <c r="BT146" i="7"/>
  <c r="BY93" i="7"/>
  <c r="BT101" i="7"/>
  <c r="BY241" i="7"/>
  <c r="BT311" i="7"/>
  <c r="BT254" i="7"/>
  <c r="CA85" i="7"/>
  <c r="BI40" i="7"/>
  <c r="BY40" i="7" s="1"/>
  <c r="BT470" i="7"/>
  <c r="BT454" i="7"/>
  <c r="BT352" i="7"/>
  <c r="BT323" i="7"/>
  <c r="BT376" i="7"/>
  <c r="BY474" i="7"/>
  <c r="BY248" i="7"/>
  <c r="BT457" i="7"/>
  <c r="BY348" i="7"/>
  <c r="BY473" i="7"/>
  <c r="BY295" i="7"/>
  <c r="BX342" i="7"/>
  <c r="BY151" i="7"/>
  <c r="BT479" i="7"/>
  <c r="BT393" i="7"/>
  <c r="BT56" i="7"/>
  <c r="BY333" i="7"/>
  <c r="BT194" i="7"/>
  <c r="BT427" i="7"/>
  <c r="BT336" i="7"/>
  <c r="BT314" i="7"/>
  <c r="BT156" i="7"/>
  <c r="BT67" i="7"/>
  <c r="BT39" i="7"/>
  <c r="BY327" i="7"/>
  <c r="BY277" i="7"/>
  <c r="BY177" i="7"/>
  <c r="BY171" i="7"/>
  <c r="BH258" i="7"/>
  <c r="CA258" i="7"/>
  <c r="BW39" i="7"/>
  <c r="BY138" i="7"/>
  <c r="BT442" i="7"/>
  <c r="BT347" i="7"/>
  <c r="BT148" i="7"/>
  <c r="CA54" i="7"/>
  <c r="BH260" i="7"/>
  <c r="CA260" i="7"/>
  <c r="BT356" i="7"/>
  <c r="BT235" i="7"/>
  <c r="BT469" i="7"/>
  <c r="BT460" i="7"/>
  <c r="BT477" i="7"/>
  <c r="BT503" i="7"/>
  <c r="BT423" i="7"/>
  <c r="BY356" i="7"/>
  <c r="BZ394" i="7"/>
  <c r="BT346" i="7"/>
  <c r="BY326" i="7"/>
  <c r="BT287" i="7"/>
  <c r="BT262" i="7"/>
  <c r="BT231" i="7"/>
  <c r="BT130" i="7"/>
  <c r="BT142" i="7"/>
  <c r="CA199" i="7"/>
  <c r="BY146" i="7"/>
  <c r="CA150" i="7"/>
  <c r="BH110" i="7"/>
  <c r="CA98" i="7"/>
  <c r="BT109" i="7"/>
  <c r="CA119" i="7"/>
  <c r="BH61" i="7"/>
  <c r="BY218" i="7"/>
  <c r="CA424" i="7"/>
  <c r="BH424" i="7"/>
  <c r="BH277" i="7"/>
  <c r="CA277" i="7"/>
  <c r="BY238" i="7"/>
  <c r="BY188" i="7"/>
  <c r="CA160" i="7"/>
  <c r="BH160" i="7"/>
  <c r="BH197" i="7"/>
  <c r="CA197" i="7"/>
  <c r="CA384" i="7"/>
  <c r="BH384" i="7"/>
  <c r="BH209" i="7"/>
  <c r="CA209" i="7"/>
  <c r="BH238" i="7"/>
  <c r="CA238" i="7"/>
  <c r="BT422" i="7"/>
  <c r="BY306" i="7"/>
  <c r="CA234" i="7"/>
  <c r="BH56" i="7"/>
  <c r="BY49" i="7"/>
  <c r="BY46" i="7"/>
  <c r="BH439" i="7"/>
  <c r="CA439" i="7"/>
  <c r="BH473" i="7"/>
  <c r="CA473" i="7"/>
  <c r="BH352" i="7"/>
  <c r="CA352" i="7"/>
  <c r="BH342" i="7"/>
  <c r="CA342" i="7"/>
  <c r="CA270" i="7"/>
  <c r="BH270" i="7"/>
  <c r="CA328" i="7"/>
  <c r="BH328" i="7"/>
  <c r="BY342" i="7"/>
  <c r="BY163" i="7"/>
  <c r="BH242" i="7"/>
  <c r="CA242" i="7"/>
  <c r="BH495" i="7"/>
  <c r="BT468" i="7"/>
  <c r="BY434" i="7"/>
  <c r="BH356" i="7"/>
  <c r="BY388" i="7"/>
  <c r="BY317" i="7"/>
  <c r="BH306" i="7"/>
  <c r="BY253" i="7"/>
  <c r="BH218" i="7"/>
  <c r="BT219" i="7"/>
  <c r="BT218" i="7"/>
  <c r="BT160" i="7"/>
  <c r="BH146" i="7"/>
  <c r="BY147" i="7"/>
  <c r="BT136" i="7"/>
  <c r="BH70" i="7"/>
  <c r="BT69" i="7"/>
  <c r="BH464" i="7"/>
  <c r="CA464" i="7"/>
  <c r="BY483" i="7"/>
  <c r="BH208" i="7"/>
  <c r="CA208" i="7"/>
  <c r="BH285" i="7"/>
  <c r="CA285" i="7"/>
  <c r="BH162" i="7"/>
  <c r="CA162" i="7"/>
  <c r="CA383" i="7"/>
  <c r="BH383" i="7"/>
  <c r="BH189" i="7"/>
  <c r="CA189" i="7"/>
  <c r="BY495" i="7"/>
  <c r="AV450" i="7"/>
  <c r="BH434" i="7"/>
  <c r="BY407" i="7"/>
  <c r="BY384" i="7"/>
  <c r="BX394" i="7"/>
  <c r="BH388" i="7"/>
  <c r="BT350" i="7"/>
  <c r="BT371" i="7"/>
  <c r="BT355" i="7"/>
  <c r="BY347" i="7"/>
  <c r="BY291" i="7"/>
  <c r="BT319" i="7"/>
  <c r="BT280" i="7"/>
  <c r="BT300" i="7"/>
  <c r="BY234" i="7"/>
  <c r="BH253" i="7"/>
  <c r="BH185" i="7"/>
  <c r="BT180" i="7"/>
  <c r="BH147" i="7"/>
  <c r="BT168" i="7"/>
  <c r="BT105" i="7"/>
  <c r="BY77" i="7"/>
  <c r="BY102" i="7"/>
  <c r="BY43" i="7"/>
  <c r="BH461" i="7"/>
  <c r="CA461" i="7"/>
  <c r="BH322" i="7"/>
  <c r="CA322" i="7"/>
  <c r="BH252" i="7"/>
  <c r="CA252" i="7"/>
  <c r="BY443" i="7"/>
  <c r="BY230" i="7"/>
  <c r="BH123" i="7"/>
  <c r="CA123" i="7"/>
  <c r="BY227" i="7"/>
  <c r="BH443" i="7"/>
  <c r="BX450" i="7"/>
  <c r="BH407" i="7"/>
  <c r="BH317" i="7"/>
  <c r="CA347" i="7"/>
  <c r="BT279" i="7"/>
  <c r="BT229" i="7"/>
  <c r="BY161" i="7"/>
  <c r="BY139" i="7"/>
  <c r="AV90" i="7"/>
  <c r="BH102" i="7"/>
  <c r="BH43" i="7"/>
  <c r="BY428" i="7"/>
  <c r="BH354" i="7"/>
  <c r="CA354" i="7"/>
  <c r="BH187" i="7"/>
  <c r="CA187" i="7"/>
  <c r="BH163" i="7"/>
  <c r="CA163" i="7"/>
  <c r="BH73" i="7"/>
  <c r="CA73" i="7"/>
  <c r="BH171" i="7"/>
  <c r="CA171" i="7"/>
  <c r="CA392" i="7"/>
  <c r="BH392" i="7"/>
  <c r="BT400" i="7"/>
  <c r="BH291" i="7"/>
  <c r="CA161" i="7"/>
  <c r="BY199" i="7"/>
  <c r="BH139" i="7"/>
  <c r="BY150" i="7"/>
  <c r="BY98" i="7"/>
  <c r="BY56" i="7"/>
  <c r="BT85" i="7"/>
  <c r="BX90" i="7"/>
  <c r="BY119" i="7"/>
  <c r="BH211" i="7"/>
  <c r="CA211" i="7"/>
  <c r="BY209" i="7"/>
  <c r="BT464" i="7"/>
  <c r="BT439" i="7"/>
  <c r="BT303" i="7"/>
  <c r="BT288" i="7"/>
  <c r="BT271" i="7"/>
  <c r="BT246" i="7"/>
  <c r="BT128" i="7"/>
  <c r="BY70" i="7"/>
  <c r="BT104" i="7"/>
  <c r="BT113" i="7"/>
  <c r="BT86" i="7"/>
  <c r="BT40" i="7"/>
  <c r="BH477" i="7"/>
  <c r="CA477" i="7"/>
  <c r="BH230" i="7"/>
  <c r="CA230" i="7"/>
  <c r="CA204" i="7"/>
  <c r="BH204" i="7"/>
  <c r="BH114" i="7"/>
  <c r="CA114" i="7"/>
  <c r="CA232" i="7"/>
  <c r="BH232" i="7"/>
  <c r="BZ480" i="7"/>
  <c r="BX480" i="7"/>
  <c r="AV480" i="7"/>
  <c r="BX463" i="7"/>
  <c r="BZ463" i="7"/>
  <c r="AV463" i="7"/>
  <c r="BX445" i="7"/>
  <c r="BZ445" i="7"/>
  <c r="AV445" i="7"/>
  <c r="AV348" i="7"/>
  <c r="BZ348" i="7"/>
  <c r="BX348" i="7"/>
  <c r="BZ329" i="7"/>
  <c r="BX329" i="7"/>
  <c r="AV329" i="7"/>
  <c r="BX179" i="7"/>
  <c r="AV179" i="7"/>
  <c r="BZ179" i="7"/>
  <c r="BX122" i="7"/>
  <c r="BZ122" i="7"/>
  <c r="AV122" i="7"/>
  <c r="BZ159" i="7"/>
  <c r="AV159" i="7"/>
  <c r="BX159" i="7"/>
  <c r="BX72" i="7"/>
  <c r="BZ72" i="7"/>
  <c r="AV72" i="7"/>
  <c r="BZ61" i="7"/>
  <c r="AV61" i="7"/>
  <c r="BX61" i="7"/>
  <c r="AV39" i="7"/>
  <c r="BX39" i="7"/>
  <c r="BZ39" i="7"/>
  <c r="BT495" i="7"/>
  <c r="BZ486" i="7"/>
  <c r="BX486" i="7"/>
  <c r="AV486" i="7"/>
  <c r="BX479" i="7"/>
  <c r="AV479" i="7"/>
  <c r="BZ479" i="7"/>
  <c r="AV488" i="7"/>
  <c r="BZ488" i="7"/>
  <c r="BX488" i="7"/>
  <c r="AV496" i="7"/>
  <c r="BZ496" i="7"/>
  <c r="BX496" i="7"/>
  <c r="CA479" i="7"/>
  <c r="BY479" i="7"/>
  <c r="BH479" i="7"/>
  <c r="BT463" i="7"/>
  <c r="CA471" i="7"/>
  <c r="BY471" i="7"/>
  <c r="BH471" i="7"/>
  <c r="BZ474" i="7"/>
  <c r="BX474" i="7"/>
  <c r="AV474" i="7"/>
  <c r="CA440" i="7"/>
  <c r="BY440" i="7"/>
  <c r="BH440" i="7"/>
  <c r="BZ436" i="7"/>
  <c r="BX436" i="7"/>
  <c r="AV436" i="7"/>
  <c r="BX421" i="7"/>
  <c r="AV421" i="7"/>
  <c r="BZ421" i="7"/>
  <c r="BZ423" i="7"/>
  <c r="AV423" i="7"/>
  <c r="BX423" i="7"/>
  <c r="BT418" i="7"/>
  <c r="BX427" i="7"/>
  <c r="AV427" i="7"/>
  <c r="BZ427" i="7"/>
  <c r="BZ397" i="7"/>
  <c r="BX397" i="7"/>
  <c r="AV397" i="7"/>
  <c r="AV448" i="7"/>
  <c r="BZ448" i="7"/>
  <c r="BX448" i="7"/>
  <c r="BT413" i="7"/>
  <c r="BX377" i="7"/>
  <c r="AV377" i="7"/>
  <c r="BZ377" i="7"/>
  <c r="CA358" i="7"/>
  <c r="BH358" i="7"/>
  <c r="BY358" i="7"/>
  <c r="BX392" i="7"/>
  <c r="AV392" i="7"/>
  <c r="BZ392" i="7"/>
  <c r="BZ351" i="7"/>
  <c r="BX351" i="7"/>
  <c r="AV351" i="7"/>
  <c r="BZ359" i="7"/>
  <c r="BX359" i="7"/>
  <c r="AV359" i="7"/>
  <c r="BT378" i="7"/>
  <c r="BZ370" i="7"/>
  <c r="BX370" i="7"/>
  <c r="AV370" i="7"/>
  <c r="BX347" i="7"/>
  <c r="AV347" i="7"/>
  <c r="BZ347" i="7"/>
  <c r="AV322" i="7"/>
  <c r="BZ322" i="7"/>
  <c r="BX322" i="7"/>
  <c r="BY313" i="7"/>
  <c r="CA313" i="7"/>
  <c r="BH313" i="7"/>
  <c r="BZ307" i="7"/>
  <c r="BX307" i="7"/>
  <c r="AV307" i="7"/>
  <c r="BX297" i="7"/>
  <c r="BZ297" i="7"/>
  <c r="AV297" i="7"/>
  <c r="AV334" i="7"/>
  <c r="BZ334" i="7"/>
  <c r="BX334" i="7"/>
  <c r="BZ317" i="7"/>
  <c r="BX317" i="7"/>
  <c r="AV317" i="7"/>
  <c r="BT313" i="7"/>
  <c r="BT306" i="7"/>
  <c r="BX285" i="7"/>
  <c r="AV285" i="7"/>
  <c r="BZ285" i="7"/>
  <c r="BX280" i="7"/>
  <c r="AV280" i="7"/>
  <c r="BZ280" i="7"/>
  <c r="BX267" i="7"/>
  <c r="BZ267" i="7"/>
  <c r="AV267" i="7"/>
  <c r="BZ299" i="7"/>
  <c r="AV299" i="7"/>
  <c r="BX299" i="7"/>
  <c r="BX262" i="7"/>
  <c r="BZ262" i="7"/>
  <c r="AV262" i="7"/>
  <c r="AV300" i="7"/>
  <c r="BZ300" i="7"/>
  <c r="BX300" i="7"/>
  <c r="CA244" i="7"/>
  <c r="BH244" i="7"/>
  <c r="BY244" i="7"/>
  <c r="BX255" i="7"/>
  <c r="AV255" i="7"/>
  <c r="BZ255" i="7"/>
  <c r="BZ254" i="7"/>
  <c r="BX254" i="7"/>
  <c r="AV254" i="7"/>
  <c r="BT253" i="7"/>
  <c r="BZ231" i="7"/>
  <c r="BX231" i="7"/>
  <c r="AV231" i="7"/>
  <c r="BX229" i="7"/>
  <c r="AV229" i="7"/>
  <c r="BZ229" i="7"/>
  <c r="AV219" i="7"/>
  <c r="BZ219" i="7"/>
  <c r="BX219" i="7"/>
  <c r="BT205" i="7"/>
  <c r="BT191" i="7"/>
  <c r="BT227" i="7"/>
  <c r="BY200" i="7"/>
  <c r="CA200" i="7"/>
  <c r="BH200" i="7"/>
  <c r="BX184" i="7"/>
  <c r="AV184" i="7"/>
  <c r="BZ184" i="7"/>
  <c r="BT211" i="7"/>
  <c r="AV193" i="7"/>
  <c r="BZ193" i="7"/>
  <c r="BX193" i="7"/>
  <c r="BT182" i="7"/>
  <c r="BT200" i="7"/>
  <c r="CA153" i="7"/>
  <c r="BH153" i="7"/>
  <c r="BY153" i="7"/>
  <c r="BX146" i="7"/>
  <c r="AV146" i="7"/>
  <c r="BZ146" i="7"/>
  <c r="AV139" i="7"/>
  <c r="BZ139" i="7"/>
  <c r="BX139" i="7"/>
  <c r="BT187" i="7"/>
  <c r="AV168" i="7"/>
  <c r="BZ168" i="7"/>
  <c r="BX168" i="7"/>
  <c r="BX138" i="7"/>
  <c r="AV138" i="7"/>
  <c r="BZ138" i="7"/>
  <c r="BZ140" i="7"/>
  <c r="BX140" i="7"/>
  <c r="AV140" i="7"/>
  <c r="AV190" i="7"/>
  <c r="BZ190" i="7"/>
  <c r="BX190" i="7"/>
  <c r="BZ137" i="7"/>
  <c r="BX137" i="7"/>
  <c r="AV137" i="7"/>
  <c r="AV147" i="7"/>
  <c r="BZ147" i="7"/>
  <c r="BX147" i="7"/>
  <c r="CA133" i="7"/>
  <c r="BY133" i="7"/>
  <c r="BH133" i="7"/>
  <c r="BT108" i="7"/>
  <c r="BT93" i="7"/>
  <c r="BY112" i="7"/>
  <c r="CA112" i="7"/>
  <c r="BH112" i="7"/>
  <c r="BT135" i="7"/>
  <c r="BZ101" i="7"/>
  <c r="BX101" i="7"/>
  <c r="AV101" i="7"/>
  <c r="BY120" i="7"/>
  <c r="CA120" i="7"/>
  <c r="BH120" i="7"/>
  <c r="AV113" i="7"/>
  <c r="BZ113" i="7"/>
  <c r="BX113" i="7"/>
  <c r="BZ103" i="7"/>
  <c r="BX103" i="7"/>
  <c r="AV103" i="7"/>
  <c r="BY96" i="7"/>
  <c r="CA96" i="7"/>
  <c r="BH96" i="7"/>
  <c r="AV73" i="7"/>
  <c r="BZ73" i="7"/>
  <c r="BX73" i="7"/>
  <c r="BZ100" i="7"/>
  <c r="BX100" i="7"/>
  <c r="AV100" i="7"/>
  <c r="BT159" i="7"/>
  <c r="BX96" i="7"/>
  <c r="AV96" i="7"/>
  <c r="BZ96" i="7"/>
  <c r="BZ64" i="7"/>
  <c r="BX64" i="7"/>
  <c r="AV64" i="7"/>
  <c r="BZ38" i="7"/>
  <c r="BX38" i="7"/>
  <c r="AV38" i="7"/>
  <c r="BT110" i="7"/>
  <c r="BT60" i="7"/>
  <c r="BT37" i="7"/>
  <c r="BZ54" i="7"/>
  <c r="BX54" i="7"/>
  <c r="AV54" i="7"/>
  <c r="BT49" i="7"/>
  <c r="AV47" i="7"/>
  <c r="BZ47" i="7"/>
  <c r="BX47" i="7"/>
  <c r="BX41" i="7"/>
  <c r="AV41" i="7"/>
  <c r="BZ41" i="7"/>
  <c r="AV497" i="7"/>
  <c r="BZ497" i="7"/>
  <c r="BX497" i="7"/>
  <c r="BX472" i="7"/>
  <c r="BZ472" i="7"/>
  <c r="AV472" i="7"/>
  <c r="BX467" i="7"/>
  <c r="BZ467" i="7"/>
  <c r="AV467" i="7"/>
  <c r="BY421" i="7"/>
  <c r="CA421" i="7"/>
  <c r="BH421" i="7"/>
  <c r="CA425" i="7"/>
  <c r="BY425" i="7"/>
  <c r="BH425" i="7"/>
  <c r="BZ362" i="7"/>
  <c r="BX362" i="7"/>
  <c r="AV362" i="7"/>
  <c r="BZ388" i="7"/>
  <c r="AV388" i="7"/>
  <c r="BX388" i="7"/>
  <c r="CA335" i="7"/>
  <c r="BY335" i="7"/>
  <c r="BH335" i="7"/>
  <c r="BZ298" i="7"/>
  <c r="BX298" i="7"/>
  <c r="AV298" i="7"/>
  <c r="BZ325" i="7"/>
  <c r="BX325" i="7"/>
  <c r="AV325" i="7"/>
  <c r="BZ204" i="7"/>
  <c r="BX204" i="7"/>
  <c r="AV204" i="7"/>
  <c r="BZ215" i="7"/>
  <c r="BX215" i="7"/>
  <c r="AV215" i="7"/>
  <c r="BX141" i="7"/>
  <c r="AV141" i="7"/>
  <c r="BZ141" i="7"/>
  <c r="BZ119" i="7"/>
  <c r="BX119" i="7"/>
  <c r="AV119" i="7"/>
  <c r="BT51" i="7"/>
  <c r="AV55" i="7"/>
  <c r="BX55" i="7"/>
  <c r="BZ55" i="7"/>
  <c r="BX49" i="7"/>
  <c r="BZ49" i="7"/>
  <c r="AV49" i="7"/>
  <c r="BZ501" i="7"/>
  <c r="BX501" i="7"/>
  <c r="AV501" i="7"/>
  <c r="BZ495" i="7"/>
  <c r="BX495" i="7"/>
  <c r="AV495" i="7"/>
  <c r="BY493" i="7"/>
  <c r="BH493" i="7"/>
  <c r="CA493" i="7"/>
  <c r="BT496" i="7"/>
  <c r="BX458" i="7"/>
  <c r="BZ458" i="7"/>
  <c r="AV458" i="7"/>
  <c r="BH459" i="7"/>
  <c r="CA459" i="7"/>
  <c r="BY459" i="7"/>
  <c r="BX473" i="7"/>
  <c r="AV473" i="7"/>
  <c r="BZ473" i="7"/>
  <c r="BX441" i="7"/>
  <c r="BZ441" i="7"/>
  <c r="AV441" i="7"/>
  <c r="BY456" i="7"/>
  <c r="CA456" i="7"/>
  <c r="BH456" i="7"/>
  <c r="BT462" i="7"/>
  <c r="BY448" i="7"/>
  <c r="CA448" i="7"/>
  <c r="BH448" i="7"/>
  <c r="BX412" i="7"/>
  <c r="AV412" i="7"/>
  <c r="BZ412" i="7"/>
  <c r="CA391" i="7"/>
  <c r="BY391" i="7"/>
  <c r="BH391" i="7"/>
  <c r="BX432" i="7"/>
  <c r="AV432" i="7"/>
  <c r="BZ432" i="7"/>
  <c r="BT448" i="7"/>
  <c r="BZ413" i="7"/>
  <c r="BX413" i="7"/>
  <c r="AV413" i="7"/>
  <c r="BZ389" i="7"/>
  <c r="AV389" i="7"/>
  <c r="BX389" i="7"/>
  <c r="BZ376" i="7"/>
  <c r="BX376" i="7"/>
  <c r="AV376" i="7"/>
  <c r="CA350" i="7"/>
  <c r="BH350" i="7"/>
  <c r="BY350" i="7"/>
  <c r="BZ371" i="7"/>
  <c r="BX371" i="7"/>
  <c r="AV371" i="7"/>
  <c r="BX358" i="7"/>
  <c r="BZ358" i="7"/>
  <c r="AV358" i="7"/>
  <c r="BZ404" i="7"/>
  <c r="AV404" i="7"/>
  <c r="BX404" i="7"/>
  <c r="BZ378" i="7"/>
  <c r="BX378" i="7"/>
  <c r="AV378" i="7"/>
  <c r="BT365" i="7"/>
  <c r="BX386" i="7"/>
  <c r="AV386" i="7"/>
  <c r="BZ386" i="7"/>
  <c r="BZ360" i="7"/>
  <c r="AV360" i="7"/>
  <c r="BX360" i="7"/>
  <c r="BZ357" i="7"/>
  <c r="BX357" i="7"/>
  <c r="AV357" i="7"/>
  <c r="BZ368" i="7"/>
  <c r="BX368" i="7"/>
  <c r="AV368" i="7"/>
  <c r="BT372" i="7"/>
  <c r="CA297" i="7"/>
  <c r="BH297" i="7"/>
  <c r="BY297" i="7"/>
  <c r="BX321" i="7"/>
  <c r="AV321" i="7"/>
  <c r="BZ321" i="7"/>
  <c r="AV306" i="7"/>
  <c r="BZ306" i="7"/>
  <c r="BX306" i="7"/>
  <c r="BT285" i="7"/>
  <c r="BX279" i="7"/>
  <c r="BZ279" i="7"/>
  <c r="AV279" i="7"/>
  <c r="BT299" i="7"/>
  <c r="BZ276" i="7"/>
  <c r="BX276" i="7"/>
  <c r="AV276" i="7"/>
  <c r="BT291" i="7"/>
  <c r="BT278" i="7"/>
  <c r="BT270" i="7"/>
  <c r="BZ244" i="7"/>
  <c r="BX244" i="7"/>
  <c r="AV244" i="7"/>
  <c r="BZ260" i="7"/>
  <c r="BX260" i="7"/>
  <c r="AV260" i="7"/>
  <c r="BX266" i="7"/>
  <c r="BZ266" i="7"/>
  <c r="AV266" i="7"/>
  <c r="BT327" i="7"/>
  <c r="AV253" i="7"/>
  <c r="BZ253" i="7"/>
  <c r="BX253" i="7"/>
  <c r="CA207" i="7"/>
  <c r="BY207" i="7"/>
  <c r="BH207" i="7"/>
  <c r="BZ282" i="7"/>
  <c r="BX282" i="7"/>
  <c r="AV282" i="7"/>
  <c r="CA212" i="7"/>
  <c r="BY212" i="7"/>
  <c r="BH212" i="7"/>
  <c r="BZ214" i="7"/>
  <c r="AV214" i="7"/>
  <c r="BX214" i="7"/>
  <c r="BZ191" i="7"/>
  <c r="BX191" i="7"/>
  <c r="AV191" i="7"/>
  <c r="BZ172" i="7"/>
  <c r="AV172" i="7"/>
  <c r="BX172" i="7"/>
  <c r="BY192" i="7"/>
  <c r="CA192" i="7"/>
  <c r="BH192" i="7"/>
  <c r="AV227" i="7"/>
  <c r="BZ227" i="7"/>
  <c r="BX227" i="7"/>
  <c r="BT184" i="7"/>
  <c r="AV211" i="7"/>
  <c r="BZ211" i="7"/>
  <c r="BX211" i="7"/>
  <c r="BX192" i="7"/>
  <c r="AV192" i="7"/>
  <c r="BZ192" i="7"/>
  <c r="AV182" i="7"/>
  <c r="BZ182" i="7"/>
  <c r="BX182" i="7"/>
  <c r="BZ197" i="7"/>
  <c r="BX197" i="7"/>
  <c r="AV197" i="7"/>
  <c r="BX195" i="7"/>
  <c r="AV195" i="7"/>
  <c r="BZ195" i="7"/>
  <c r="CA165" i="7"/>
  <c r="BY165" i="7"/>
  <c r="BH165" i="7"/>
  <c r="BX187" i="7"/>
  <c r="AV187" i="7"/>
  <c r="BZ187" i="7"/>
  <c r="BZ153" i="7"/>
  <c r="BX153" i="7"/>
  <c r="AV153" i="7"/>
  <c r="BT140" i="7"/>
  <c r="BZ132" i="7"/>
  <c r="BX132" i="7"/>
  <c r="AV132" i="7"/>
  <c r="BT174" i="7"/>
  <c r="BZ108" i="7"/>
  <c r="BX108" i="7"/>
  <c r="AV108" i="7"/>
  <c r="BT95" i="7"/>
  <c r="BT126" i="7"/>
  <c r="BZ98" i="7"/>
  <c r="BX98" i="7"/>
  <c r="AV98" i="7"/>
  <c r="AV131" i="7"/>
  <c r="BZ131" i="7"/>
  <c r="BX131" i="7"/>
  <c r="BX112" i="7"/>
  <c r="AV112" i="7"/>
  <c r="BZ112" i="7"/>
  <c r="BT121" i="7"/>
  <c r="BT96" i="7"/>
  <c r="BY104" i="7"/>
  <c r="CA104" i="7"/>
  <c r="BH104" i="7"/>
  <c r="BT48" i="7"/>
  <c r="BT38" i="7"/>
  <c r="AV110" i="7"/>
  <c r="BZ110" i="7"/>
  <c r="BX110" i="7"/>
  <c r="BX60" i="7"/>
  <c r="AV60" i="7"/>
  <c r="BZ60" i="7"/>
  <c r="AV37" i="7"/>
  <c r="BZ37" i="7"/>
  <c r="BX37" i="7"/>
  <c r="BT54" i="7"/>
  <c r="BZ46" i="7"/>
  <c r="BX46" i="7"/>
  <c r="AV46" i="7"/>
  <c r="BT41" i="7"/>
  <c r="CA467" i="7"/>
  <c r="BY467" i="7"/>
  <c r="BH467" i="7"/>
  <c r="AV425" i="7"/>
  <c r="BX425" i="7"/>
  <c r="BZ425" i="7"/>
  <c r="BX424" i="7"/>
  <c r="AV424" i="7"/>
  <c r="BZ424" i="7"/>
  <c r="BZ426" i="7"/>
  <c r="BX426" i="7"/>
  <c r="AV426" i="7"/>
  <c r="BX387" i="7"/>
  <c r="BZ387" i="7"/>
  <c r="AV387" i="7"/>
  <c r="AV340" i="7"/>
  <c r="BZ340" i="7"/>
  <c r="BX340" i="7"/>
  <c r="BZ333" i="7"/>
  <c r="BX333" i="7"/>
  <c r="AV333" i="7"/>
  <c r="AV286" i="7"/>
  <c r="BZ286" i="7"/>
  <c r="BX286" i="7"/>
  <c r="AV185" i="7"/>
  <c r="BZ185" i="7"/>
  <c r="BX185" i="7"/>
  <c r="CA174" i="7"/>
  <c r="BH174" i="7"/>
  <c r="BY174" i="7"/>
  <c r="BZ202" i="7"/>
  <c r="BX202" i="7"/>
  <c r="AV202" i="7"/>
  <c r="BZ506" i="7"/>
  <c r="BX506" i="7"/>
  <c r="AV506" i="7"/>
  <c r="BT501" i="7"/>
  <c r="BZ494" i="7"/>
  <c r="AV494" i="7"/>
  <c r="BX494" i="7"/>
  <c r="BZ492" i="7"/>
  <c r="BX492" i="7"/>
  <c r="AV492" i="7"/>
  <c r="BT502" i="7"/>
  <c r="BH445" i="7"/>
  <c r="BY445" i="7"/>
  <c r="CA445" i="7"/>
  <c r="BZ447" i="7"/>
  <c r="BX447" i="7"/>
  <c r="AV447" i="7"/>
  <c r="AV464" i="7"/>
  <c r="BZ464" i="7"/>
  <c r="BX464" i="7"/>
  <c r="BZ454" i="7"/>
  <c r="AV454" i="7"/>
  <c r="BX454" i="7"/>
  <c r="BZ462" i="7"/>
  <c r="BX462" i="7"/>
  <c r="AV462" i="7"/>
  <c r="BZ434" i="7"/>
  <c r="BX434" i="7"/>
  <c r="AV434" i="7"/>
  <c r="BT424" i="7"/>
  <c r="AV456" i="7"/>
  <c r="BZ456" i="7"/>
  <c r="BX456" i="7"/>
  <c r="BZ410" i="7"/>
  <c r="BX410" i="7"/>
  <c r="AV410" i="7"/>
  <c r="BH395" i="7"/>
  <c r="CA395" i="7"/>
  <c r="BY395" i="7"/>
  <c r="BT432" i="7"/>
  <c r="BZ411" i="7"/>
  <c r="AV411" i="7"/>
  <c r="BX411" i="7"/>
  <c r="BT419" i="7"/>
  <c r="AV375" i="7"/>
  <c r="BZ375" i="7"/>
  <c r="BX375" i="7"/>
  <c r="BT389" i="7"/>
  <c r="BX374" i="7"/>
  <c r="AV374" i="7"/>
  <c r="BZ374" i="7"/>
  <c r="BZ415" i="7"/>
  <c r="AV415" i="7"/>
  <c r="BX415" i="7"/>
  <c r="BT381" i="7"/>
  <c r="BZ365" i="7"/>
  <c r="BX365" i="7"/>
  <c r="AV365" i="7"/>
  <c r="BZ363" i="7"/>
  <c r="BX363" i="7"/>
  <c r="AV363" i="7"/>
  <c r="BT360" i="7"/>
  <c r="BH336" i="7"/>
  <c r="BY336" i="7"/>
  <c r="CA336" i="7"/>
  <c r="AV372" i="7"/>
  <c r="BZ372" i="7"/>
  <c r="BX372" i="7"/>
  <c r="BZ330" i="7"/>
  <c r="BX330" i="7"/>
  <c r="AV330" i="7"/>
  <c r="BX305" i="7"/>
  <c r="AV305" i="7"/>
  <c r="BZ305" i="7"/>
  <c r="AV303" i="7"/>
  <c r="BZ303" i="7"/>
  <c r="BX303" i="7"/>
  <c r="BT321" i="7"/>
  <c r="BZ320" i="7"/>
  <c r="BX320" i="7"/>
  <c r="AV320" i="7"/>
  <c r="AV311" i="7"/>
  <c r="BZ311" i="7"/>
  <c r="BX311" i="7"/>
  <c r="BX302" i="7"/>
  <c r="AV302" i="7"/>
  <c r="BZ302" i="7"/>
  <c r="BX288" i="7"/>
  <c r="AV288" i="7"/>
  <c r="BZ288" i="7"/>
  <c r="BZ296" i="7"/>
  <c r="BX296" i="7"/>
  <c r="AV296" i="7"/>
  <c r="BX275" i="7"/>
  <c r="BZ275" i="7"/>
  <c r="AV275" i="7"/>
  <c r="BY305" i="7"/>
  <c r="CA305" i="7"/>
  <c r="BH305" i="7"/>
  <c r="AV277" i="7"/>
  <c r="BZ277" i="7"/>
  <c r="BX277" i="7"/>
  <c r="CA280" i="7"/>
  <c r="BY280" i="7"/>
  <c r="BH280" i="7"/>
  <c r="AV278" i="7"/>
  <c r="BZ278" i="7"/>
  <c r="BX278" i="7"/>
  <c r="BZ270" i="7"/>
  <c r="BX270" i="7"/>
  <c r="AV270" i="7"/>
  <c r="BX232" i="7"/>
  <c r="BZ232" i="7"/>
  <c r="AV232" i="7"/>
  <c r="BZ252" i="7"/>
  <c r="BX252" i="7"/>
  <c r="AV252" i="7"/>
  <c r="BT260" i="7"/>
  <c r="BX327" i="7"/>
  <c r="AV327" i="7"/>
  <c r="BZ327" i="7"/>
  <c r="AV247" i="7"/>
  <c r="BZ247" i="7"/>
  <c r="BX247" i="7"/>
  <c r="BZ225" i="7"/>
  <c r="BX225" i="7"/>
  <c r="AV225" i="7"/>
  <c r="AV234" i="7"/>
  <c r="BZ234" i="7"/>
  <c r="BX234" i="7"/>
  <c r="BT282" i="7"/>
  <c r="BZ228" i="7"/>
  <c r="BX228" i="7"/>
  <c r="AV228" i="7"/>
  <c r="BZ199" i="7"/>
  <c r="BX199" i="7"/>
  <c r="AV199" i="7"/>
  <c r="BZ181" i="7"/>
  <c r="BX181" i="7"/>
  <c r="AV181" i="7"/>
  <c r="BX207" i="7"/>
  <c r="BZ207" i="7"/>
  <c r="AV207" i="7"/>
  <c r="BT192" i="7"/>
  <c r="BT197" i="7"/>
  <c r="AV242" i="7"/>
  <c r="BZ242" i="7"/>
  <c r="BX242" i="7"/>
  <c r="BZ194" i="7"/>
  <c r="BX194" i="7"/>
  <c r="AV194" i="7"/>
  <c r="BT183" i="7"/>
  <c r="CA129" i="7"/>
  <c r="BY129" i="7"/>
  <c r="BH129" i="7"/>
  <c r="BT166" i="7"/>
  <c r="AV174" i="7"/>
  <c r="BZ174" i="7"/>
  <c r="BX174" i="7"/>
  <c r="AV160" i="7"/>
  <c r="BZ160" i="7"/>
  <c r="BX160" i="7"/>
  <c r="AV128" i="7"/>
  <c r="BX128" i="7"/>
  <c r="BZ128" i="7"/>
  <c r="BZ77" i="7"/>
  <c r="BX77" i="7"/>
  <c r="AV77" i="7"/>
  <c r="BZ124" i="7"/>
  <c r="AV124" i="7"/>
  <c r="BX124" i="7"/>
  <c r="AV105" i="7"/>
  <c r="BZ105" i="7"/>
  <c r="BX105" i="7"/>
  <c r="BZ95" i="7"/>
  <c r="BX95" i="7"/>
  <c r="AV95" i="7"/>
  <c r="BY88" i="7"/>
  <c r="CA88" i="7"/>
  <c r="BH88" i="7"/>
  <c r="AV126" i="7"/>
  <c r="BX126" i="7"/>
  <c r="BZ126" i="7"/>
  <c r="BT131" i="7"/>
  <c r="BT112" i="7"/>
  <c r="AV86" i="7"/>
  <c r="BZ86" i="7"/>
  <c r="BX86" i="7"/>
  <c r="AV121" i="7"/>
  <c r="BZ121" i="7"/>
  <c r="BX121" i="7"/>
  <c r="BX91" i="7"/>
  <c r="AV91" i="7"/>
  <c r="BZ91" i="7"/>
  <c r="BT81" i="7"/>
  <c r="BT94" i="7"/>
  <c r="BX68" i="7"/>
  <c r="AV68" i="7"/>
  <c r="BZ68" i="7"/>
  <c r="BT42" i="7"/>
  <c r="BZ48" i="7"/>
  <c r="BX48" i="7"/>
  <c r="AV48" i="7"/>
  <c r="BT45" i="7"/>
  <c r="BT66" i="7"/>
  <c r="BZ59" i="7"/>
  <c r="BX59" i="7"/>
  <c r="AV59" i="7"/>
  <c r="BX52" i="7"/>
  <c r="AV52" i="7"/>
  <c r="BZ52" i="7"/>
  <c r="BZ69" i="7"/>
  <c r="BX69" i="7"/>
  <c r="AV69" i="7"/>
  <c r="BT46" i="7"/>
  <c r="BX499" i="7"/>
  <c r="AV499" i="7"/>
  <c r="BZ499" i="7"/>
  <c r="AV482" i="7"/>
  <c r="BZ482" i="7"/>
  <c r="BX482" i="7"/>
  <c r="BZ440" i="7"/>
  <c r="BX440" i="7"/>
  <c r="AV440" i="7"/>
  <c r="AV430" i="7"/>
  <c r="BZ430" i="7"/>
  <c r="BX430" i="7"/>
  <c r="BZ408" i="7"/>
  <c r="BX408" i="7"/>
  <c r="AV408" i="7"/>
  <c r="CA337" i="7"/>
  <c r="BY337" i="7"/>
  <c r="BH337" i="7"/>
  <c r="BX313" i="7"/>
  <c r="AV313" i="7"/>
  <c r="BZ313" i="7"/>
  <c r="BT269" i="7"/>
  <c r="BX200" i="7"/>
  <c r="AV200" i="7"/>
  <c r="BZ200" i="7"/>
  <c r="BT190" i="7"/>
  <c r="BZ489" i="7"/>
  <c r="BX489" i="7"/>
  <c r="AV489" i="7"/>
  <c r="BZ476" i="7"/>
  <c r="BX476" i="7"/>
  <c r="AV476" i="7"/>
  <c r="AV470" i="7"/>
  <c r="BZ470" i="7"/>
  <c r="BX470" i="7"/>
  <c r="BX459" i="7"/>
  <c r="AV459" i="7"/>
  <c r="BZ459" i="7"/>
  <c r="AV502" i="7"/>
  <c r="BZ502" i="7"/>
  <c r="BX502" i="7"/>
  <c r="AV469" i="7"/>
  <c r="BZ469" i="7"/>
  <c r="BX469" i="7"/>
  <c r="BX451" i="7"/>
  <c r="AV451" i="7"/>
  <c r="BZ451" i="7"/>
  <c r="AV461" i="7"/>
  <c r="BZ461" i="7"/>
  <c r="BX461" i="7"/>
  <c r="BZ437" i="7"/>
  <c r="BX437" i="7"/>
  <c r="AV437" i="7"/>
  <c r="BZ428" i="7"/>
  <c r="BX428" i="7"/>
  <c r="AV428" i="7"/>
  <c r="BX417" i="7"/>
  <c r="BZ417" i="7"/>
  <c r="AV417" i="7"/>
  <c r="BZ452" i="7"/>
  <c r="BX452" i="7"/>
  <c r="AV452" i="7"/>
  <c r="CA420" i="7"/>
  <c r="BY420" i="7"/>
  <c r="BH420" i="7"/>
  <c r="BY441" i="7"/>
  <c r="CA441" i="7"/>
  <c r="BH441" i="7"/>
  <c r="BT456" i="7"/>
  <c r="CA406" i="7"/>
  <c r="BY406" i="7"/>
  <c r="BH406" i="7"/>
  <c r="BX391" i="7"/>
  <c r="AV391" i="7"/>
  <c r="BZ391" i="7"/>
  <c r="BT411" i="7"/>
  <c r="AV419" i="7"/>
  <c r="BZ419" i="7"/>
  <c r="BX419" i="7"/>
  <c r="BZ382" i="7"/>
  <c r="BX382" i="7"/>
  <c r="AV382" i="7"/>
  <c r="BT374" i="7"/>
  <c r="BY366" i="7"/>
  <c r="CA366" i="7"/>
  <c r="BH366" i="7"/>
  <c r="AV350" i="7"/>
  <c r="BZ350" i="7"/>
  <c r="BX350" i="7"/>
  <c r="AV367" i="7"/>
  <c r="BZ367" i="7"/>
  <c r="BX367" i="7"/>
  <c r="BT415" i="7"/>
  <c r="BX369" i="7"/>
  <c r="AV369" i="7"/>
  <c r="BZ369" i="7"/>
  <c r="BY355" i="7"/>
  <c r="CA355" i="7"/>
  <c r="BH355" i="7"/>
  <c r="BZ381" i="7"/>
  <c r="AV381" i="7"/>
  <c r="BX381" i="7"/>
  <c r="AV384" i="7"/>
  <c r="BZ384" i="7"/>
  <c r="BX384" i="7"/>
  <c r="BT363" i="7"/>
  <c r="BX341" i="7"/>
  <c r="AV341" i="7"/>
  <c r="BZ341" i="7"/>
  <c r="BT361" i="7"/>
  <c r="BT305" i="7"/>
  <c r="BZ318" i="7"/>
  <c r="BX318" i="7"/>
  <c r="AV318" i="7"/>
  <c r="BT304" i="7"/>
  <c r="BZ326" i="7"/>
  <c r="BX326" i="7"/>
  <c r="AV326" i="7"/>
  <c r="BZ343" i="7"/>
  <c r="AV343" i="7"/>
  <c r="BX343" i="7"/>
  <c r="BZ310" i="7"/>
  <c r="BX310" i="7"/>
  <c r="AV310" i="7"/>
  <c r="AV339" i="7"/>
  <c r="BZ339" i="7"/>
  <c r="BX339" i="7"/>
  <c r="BX316" i="7"/>
  <c r="AV316" i="7"/>
  <c r="BZ316" i="7"/>
  <c r="BT302" i="7"/>
  <c r="BX293" i="7"/>
  <c r="BZ293" i="7"/>
  <c r="AV293" i="7"/>
  <c r="BY272" i="7"/>
  <c r="BH272" i="7"/>
  <c r="CA272" i="7"/>
  <c r="BZ290" i="7"/>
  <c r="BX290" i="7"/>
  <c r="AV290" i="7"/>
  <c r="BH262" i="7"/>
  <c r="CA262" i="7"/>
  <c r="BY262" i="7"/>
  <c r="CA265" i="7"/>
  <c r="BH265" i="7"/>
  <c r="BY265" i="7"/>
  <c r="BZ284" i="7"/>
  <c r="BX284" i="7"/>
  <c r="AV284" i="7"/>
  <c r="BX271" i="7"/>
  <c r="AV271" i="7"/>
  <c r="BZ271" i="7"/>
  <c r="BX301" i="7"/>
  <c r="AV301" i="7"/>
  <c r="BZ301" i="7"/>
  <c r="AV264" i="7"/>
  <c r="BZ264" i="7"/>
  <c r="BX264" i="7"/>
  <c r="BT252" i="7"/>
  <c r="BY240" i="7"/>
  <c r="BH240" i="7"/>
  <c r="CA240" i="7"/>
  <c r="AV263" i="7"/>
  <c r="BZ263" i="7"/>
  <c r="BX263" i="7"/>
  <c r="AV245" i="7"/>
  <c r="BX245" i="7"/>
  <c r="BZ245" i="7"/>
  <c r="BT247" i="7"/>
  <c r="BZ212" i="7"/>
  <c r="AV212" i="7"/>
  <c r="BX212" i="7"/>
  <c r="BZ237" i="7"/>
  <c r="BX237" i="7"/>
  <c r="AV237" i="7"/>
  <c r="AV224" i="7"/>
  <c r="BZ224" i="7"/>
  <c r="BX224" i="7"/>
  <c r="BY213" i="7"/>
  <c r="CA213" i="7"/>
  <c r="BH213" i="7"/>
  <c r="BX226" i="7"/>
  <c r="AV226" i="7"/>
  <c r="BZ226" i="7"/>
  <c r="BZ246" i="7"/>
  <c r="BX246" i="7"/>
  <c r="AV246" i="7"/>
  <c r="BZ222" i="7"/>
  <c r="BX222" i="7"/>
  <c r="AV222" i="7"/>
  <c r="BZ189" i="7"/>
  <c r="BX189" i="7"/>
  <c r="AV189" i="7"/>
  <c r="BZ180" i="7"/>
  <c r="BX180" i="7"/>
  <c r="AV180" i="7"/>
  <c r="BZ183" i="7"/>
  <c r="BX183" i="7"/>
  <c r="AV183" i="7"/>
  <c r="CA137" i="7"/>
  <c r="BH137" i="7"/>
  <c r="BY137" i="7"/>
  <c r="CA141" i="7"/>
  <c r="BY141" i="7"/>
  <c r="BH141" i="7"/>
  <c r="BT133" i="7"/>
  <c r="BX166" i="7"/>
  <c r="AV166" i="7"/>
  <c r="BZ166" i="7"/>
  <c r="BZ156" i="7"/>
  <c r="BX156" i="7"/>
  <c r="AV156" i="7"/>
  <c r="BX130" i="7"/>
  <c r="AV130" i="7"/>
  <c r="BZ130" i="7"/>
  <c r="CA149" i="7"/>
  <c r="BY149" i="7"/>
  <c r="BH149" i="7"/>
  <c r="BX104" i="7"/>
  <c r="AV104" i="7"/>
  <c r="BZ104" i="7"/>
  <c r="BT89" i="7"/>
  <c r="AV136" i="7"/>
  <c r="BZ136" i="7"/>
  <c r="BX136" i="7"/>
  <c r="BT129" i="7"/>
  <c r="BX107" i="7"/>
  <c r="AV107" i="7"/>
  <c r="BZ107" i="7"/>
  <c r="BT84" i="7"/>
  <c r="BZ106" i="7"/>
  <c r="BX106" i="7"/>
  <c r="AV106" i="7"/>
  <c r="BT83" i="7"/>
  <c r="BZ143" i="7"/>
  <c r="BX143" i="7"/>
  <c r="AV143" i="7"/>
  <c r="BX120" i="7"/>
  <c r="AV120" i="7"/>
  <c r="BZ120" i="7"/>
  <c r="AV81" i="7"/>
  <c r="BZ81" i="7"/>
  <c r="BX81" i="7"/>
  <c r="BT111" i="7"/>
  <c r="AV94" i="7"/>
  <c r="BZ94" i="7"/>
  <c r="BX94" i="7"/>
  <c r="AV42" i="7"/>
  <c r="BZ42" i="7"/>
  <c r="BX42" i="7"/>
  <c r="BZ45" i="7"/>
  <c r="BX45" i="7"/>
  <c r="AV45" i="7"/>
  <c r="AV66" i="7"/>
  <c r="BZ66" i="7"/>
  <c r="BX66" i="7"/>
  <c r="BT59" i="7"/>
  <c r="BT52" i="7"/>
  <c r="BT44" i="7"/>
  <c r="AV418" i="7"/>
  <c r="BZ418" i="7"/>
  <c r="BX418" i="7"/>
  <c r="AV364" i="7"/>
  <c r="BZ364" i="7"/>
  <c r="BX364" i="7"/>
  <c r="BX308" i="7"/>
  <c r="AV308" i="7"/>
  <c r="BZ308" i="7"/>
  <c r="AV292" i="7"/>
  <c r="BZ292" i="7"/>
  <c r="BX292" i="7"/>
  <c r="BY255" i="7"/>
  <c r="CA255" i="7"/>
  <c r="BH255" i="7"/>
  <c r="BX149" i="7"/>
  <c r="AV149" i="7"/>
  <c r="BZ149" i="7"/>
  <c r="AV198" i="7"/>
  <c r="BZ198" i="7"/>
  <c r="BX198" i="7"/>
  <c r="BZ116" i="7"/>
  <c r="BX116" i="7"/>
  <c r="AV116" i="7"/>
  <c r="AV118" i="7"/>
  <c r="BZ118" i="7"/>
  <c r="BX118" i="7"/>
  <c r="BZ40" i="7"/>
  <c r="BX40" i="7"/>
  <c r="AV40" i="7"/>
  <c r="AV505" i="7"/>
  <c r="BZ505" i="7"/>
  <c r="BX505" i="7"/>
  <c r="BX487" i="7"/>
  <c r="AV487" i="7"/>
  <c r="BZ487" i="7"/>
  <c r="BZ500" i="7"/>
  <c r="BX500" i="7"/>
  <c r="AV500" i="7"/>
  <c r="BT491" i="7"/>
  <c r="BZ478" i="7"/>
  <c r="BX478" i="7"/>
  <c r="AV478" i="7"/>
  <c r="BT476" i="7"/>
  <c r="BZ475" i="7"/>
  <c r="BX475" i="7"/>
  <c r="AV475" i="7"/>
  <c r="BX455" i="7"/>
  <c r="BZ455" i="7"/>
  <c r="AV455" i="7"/>
  <c r="CA470" i="7"/>
  <c r="BH470" i="7"/>
  <c r="BY470" i="7"/>
  <c r="BZ453" i="7"/>
  <c r="BX453" i="7"/>
  <c r="AV453" i="7"/>
  <c r="BT449" i="7"/>
  <c r="BT437" i="7"/>
  <c r="BX420" i="7"/>
  <c r="BZ420" i="7"/>
  <c r="AV420" i="7"/>
  <c r="BZ431" i="7"/>
  <c r="BX431" i="7"/>
  <c r="AV431" i="7"/>
  <c r="BZ414" i="7"/>
  <c r="BX414" i="7"/>
  <c r="AV414" i="7"/>
  <c r="CA416" i="7"/>
  <c r="BY416" i="7"/>
  <c r="BH416" i="7"/>
  <c r="BZ399" i="7"/>
  <c r="BX399" i="7"/>
  <c r="AV399" i="7"/>
  <c r="AV422" i="7"/>
  <c r="BZ422" i="7"/>
  <c r="BX422" i="7"/>
  <c r="BX354" i="7"/>
  <c r="AV354" i="7"/>
  <c r="BZ354" i="7"/>
  <c r="BT385" i="7"/>
  <c r="BZ373" i="7"/>
  <c r="BX373" i="7"/>
  <c r="AV373" i="7"/>
  <c r="BT398" i="7"/>
  <c r="BT390" i="7"/>
  <c r="BT384" i="7"/>
  <c r="BX355" i="7"/>
  <c r="AV355" i="7"/>
  <c r="BZ355" i="7"/>
  <c r="BZ346" i="7"/>
  <c r="BX346" i="7"/>
  <c r="AV346" i="7"/>
  <c r="BT338" i="7"/>
  <c r="AV361" i="7"/>
  <c r="BZ361" i="7"/>
  <c r="BX361" i="7"/>
  <c r="BZ344" i="7"/>
  <c r="BX344" i="7"/>
  <c r="AV344" i="7"/>
  <c r="BX328" i="7"/>
  <c r="AV328" i="7"/>
  <c r="BZ328" i="7"/>
  <c r="BY321" i="7"/>
  <c r="CA321" i="7"/>
  <c r="BH321" i="7"/>
  <c r="BT318" i="7"/>
  <c r="BZ304" i="7"/>
  <c r="BX304" i="7"/>
  <c r="AV304" i="7"/>
  <c r="CA293" i="7"/>
  <c r="BY293" i="7"/>
  <c r="BH293" i="7"/>
  <c r="BT326" i="7"/>
  <c r="BT310" i="7"/>
  <c r="BT438" i="7"/>
  <c r="BT339" i="7"/>
  <c r="BZ315" i="7"/>
  <c r="BX315" i="7"/>
  <c r="AV315" i="7"/>
  <c r="AV295" i="7"/>
  <c r="BZ295" i="7"/>
  <c r="BX295" i="7"/>
  <c r="CA275" i="7"/>
  <c r="BH275" i="7"/>
  <c r="BY275" i="7"/>
  <c r="BZ287" i="7"/>
  <c r="BX287" i="7"/>
  <c r="AV287" i="7"/>
  <c r="BT272" i="7"/>
  <c r="AV283" i="7"/>
  <c r="BZ283" i="7"/>
  <c r="BX283" i="7"/>
  <c r="CA267" i="7"/>
  <c r="BY267" i="7"/>
  <c r="BH267" i="7"/>
  <c r="BT263" i="7"/>
  <c r="BT237" i="7"/>
  <c r="BZ220" i="7"/>
  <c r="BX220" i="7"/>
  <c r="AV220" i="7"/>
  <c r="BZ230" i="7"/>
  <c r="BX230" i="7"/>
  <c r="AV230" i="7"/>
  <c r="BT213" i="7"/>
  <c r="BT226" i="7"/>
  <c r="CA216" i="7"/>
  <c r="BH216" i="7"/>
  <c r="BY216" i="7"/>
  <c r="BT206" i="7"/>
  <c r="AV203" i="7"/>
  <c r="BZ203" i="7"/>
  <c r="BX203" i="7"/>
  <c r="BT189" i="7"/>
  <c r="BT175" i="7"/>
  <c r="BX170" i="7"/>
  <c r="BZ170" i="7"/>
  <c r="AV170" i="7"/>
  <c r="BY176" i="7"/>
  <c r="CA176" i="7"/>
  <c r="BH176" i="7"/>
  <c r="BT150" i="7"/>
  <c r="BX133" i="7"/>
  <c r="BZ133" i="7"/>
  <c r="AV133" i="7"/>
  <c r="BZ145" i="7"/>
  <c r="BX145" i="7"/>
  <c r="AV145" i="7"/>
  <c r="AV144" i="7"/>
  <c r="BZ144" i="7"/>
  <c r="BX144" i="7"/>
  <c r="AV89" i="7"/>
  <c r="BZ89" i="7"/>
  <c r="BX89" i="7"/>
  <c r="BT155" i="7"/>
  <c r="BX129" i="7"/>
  <c r="BZ129" i="7"/>
  <c r="AV129" i="7"/>
  <c r="BZ84" i="7"/>
  <c r="BX84" i="7"/>
  <c r="AV84" i="7"/>
  <c r="BX123" i="7"/>
  <c r="AV123" i="7"/>
  <c r="BZ123" i="7"/>
  <c r="BZ82" i="7"/>
  <c r="AV82" i="7"/>
  <c r="BX82" i="7"/>
  <c r="BT143" i="7"/>
  <c r="BT120" i="7"/>
  <c r="BZ109" i="7"/>
  <c r="BX109" i="7"/>
  <c r="AV109" i="7"/>
  <c r="BZ111" i="7"/>
  <c r="BX111" i="7"/>
  <c r="AV111" i="7"/>
  <c r="BT63" i="7"/>
  <c r="BT102" i="7"/>
  <c r="BT58" i="7"/>
  <c r="BX44" i="7"/>
  <c r="AV44" i="7"/>
  <c r="BZ44" i="7"/>
  <c r="BZ43" i="7"/>
  <c r="BX43" i="7"/>
  <c r="AV43" i="7"/>
  <c r="BY455" i="7"/>
  <c r="CA455" i="7"/>
  <c r="BH455" i="7"/>
  <c r="AV393" i="7"/>
  <c r="BZ393" i="7"/>
  <c r="BX393" i="7"/>
  <c r="BZ396" i="7"/>
  <c r="BX396" i="7"/>
  <c r="AV396" i="7"/>
  <c r="BZ349" i="7"/>
  <c r="BX349" i="7"/>
  <c r="AV349" i="7"/>
  <c r="BY294" i="7"/>
  <c r="BH294" i="7"/>
  <c r="CA294" i="7"/>
  <c r="CA279" i="7"/>
  <c r="BY279" i="7"/>
  <c r="BH279" i="7"/>
  <c r="BZ273" i="7"/>
  <c r="AV273" i="7"/>
  <c r="BX273" i="7"/>
  <c r="BZ135" i="7"/>
  <c r="AV135" i="7"/>
  <c r="BX135" i="7"/>
  <c r="AV97" i="7"/>
  <c r="BZ97" i="7"/>
  <c r="BX97" i="7"/>
  <c r="BT62" i="7"/>
  <c r="BZ71" i="7"/>
  <c r="AV71" i="7"/>
  <c r="BX71" i="7"/>
  <c r="BT47" i="7"/>
  <c r="BY504" i="7"/>
  <c r="CA504" i="7"/>
  <c r="BH504" i="7"/>
  <c r="AV491" i="7"/>
  <c r="BZ491" i="7"/>
  <c r="BX491" i="7"/>
  <c r="BT478" i="7"/>
  <c r="BX484" i="7"/>
  <c r="AV484" i="7"/>
  <c r="BZ484" i="7"/>
  <c r="BT471" i="7"/>
  <c r="BZ468" i="7"/>
  <c r="BX468" i="7"/>
  <c r="AV468" i="7"/>
  <c r="BT453" i="7"/>
  <c r="AV449" i="7"/>
  <c r="BZ449" i="7"/>
  <c r="BX449" i="7"/>
  <c r="BZ465" i="7"/>
  <c r="AV465" i="7"/>
  <c r="BX465" i="7"/>
  <c r="BX435" i="7"/>
  <c r="AV435" i="7"/>
  <c r="BZ435" i="7"/>
  <c r="BZ446" i="7"/>
  <c r="BX446" i="7"/>
  <c r="AV446" i="7"/>
  <c r="BY432" i="7"/>
  <c r="CA432" i="7"/>
  <c r="BH432" i="7"/>
  <c r="BT433" i="7"/>
  <c r="BT485" i="7"/>
  <c r="BX403" i="7"/>
  <c r="AV403" i="7"/>
  <c r="BZ403" i="7"/>
  <c r="BX383" i="7"/>
  <c r="BZ383" i="7"/>
  <c r="AV383" i="7"/>
  <c r="BZ429" i="7"/>
  <c r="BX429" i="7"/>
  <c r="AV429" i="7"/>
  <c r="AV385" i="7"/>
  <c r="BZ385" i="7"/>
  <c r="BX385" i="7"/>
  <c r="CA398" i="7"/>
  <c r="BH398" i="7"/>
  <c r="BY398" i="7"/>
  <c r="BX366" i="7"/>
  <c r="AV366" i="7"/>
  <c r="BZ366" i="7"/>
  <c r="AV398" i="7"/>
  <c r="BZ398" i="7"/>
  <c r="BX398" i="7"/>
  <c r="AV390" i="7"/>
  <c r="BZ390" i="7"/>
  <c r="BX390" i="7"/>
  <c r="BY374" i="7"/>
  <c r="CA374" i="7"/>
  <c r="BH374" i="7"/>
  <c r="BZ332" i="7"/>
  <c r="BX332" i="7"/>
  <c r="AV332" i="7"/>
  <c r="BZ338" i="7"/>
  <c r="BX338" i="7"/>
  <c r="AV338" i="7"/>
  <c r="AV356" i="7"/>
  <c r="BZ356" i="7"/>
  <c r="BX356" i="7"/>
  <c r="BT316" i="7"/>
  <c r="BX324" i="7"/>
  <c r="AV324" i="7"/>
  <c r="BZ324" i="7"/>
  <c r="AV438" i="7"/>
  <c r="BZ438" i="7"/>
  <c r="BX438" i="7"/>
  <c r="BZ309" i="7"/>
  <c r="BX309" i="7"/>
  <c r="AV309" i="7"/>
  <c r="BX272" i="7"/>
  <c r="AV272" i="7"/>
  <c r="BZ272" i="7"/>
  <c r="BY264" i="7"/>
  <c r="BH264" i="7"/>
  <c r="CA264" i="7"/>
  <c r="BT345" i="7"/>
  <c r="BZ259" i="7"/>
  <c r="BX259" i="7"/>
  <c r="AV259" i="7"/>
  <c r="CA288" i="7"/>
  <c r="BY288" i="7"/>
  <c r="BH288" i="7"/>
  <c r="BX240" i="7"/>
  <c r="BZ240" i="7"/>
  <c r="AV240" i="7"/>
  <c r="BZ289" i="7"/>
  <c r="BX289" i="7"/>
  <c r="AV289" i="7"/>
  <c r="BT261" i="7"/>
  <c r="BZ251" i="7"/>
  <c r="BX251" i="7"/>
  <c r="AV251" i="7"/>
  <c r="BX235" i="7"/>
  <c r="AV235" i="7"/>
  <c r="BZ235" i="7"/>
  <c r="BH203" i="7"/>
  <c r="CA203" i="7"/>
  <c r="BY203" i="7"/>
  <c r="BX213" i="7"/>
  <c r="AV213" i="7"/>
  <c r="BZ213" i="7"/>
  <c r="BZ223" i="7"/>
  <c r="BX223" i="7"/>
  <c r="AV223" i="7"/>
  <c r="BT236" i="7"/>
  <c r="BT258" i="7"/>
  <c r="CA245" i="7"/>
  <c r="BY245" i="7"/>
  <c r="BH245" i="7"/>
  <c r="BZ217" i="7"/>
  <c r="BX217" i="7"/>
  <c r="AV217" i="7"/>
  <c r="AV177" i="7"/>
  <c r="BZ177" i="7"/>
  <c r="BX177" i="7"/>
  <c r="AV206" i="7"/>
  <c r="BZ206" i="7"/>
  <c r="BX206" i="7"/>
  <c r="BZ243" i="7"/>
  <c r="BX243" i="7"/>
  <c r="AV243" i="7"/>
  <c r="BX165" i="7"/>
  <c r="BZ165" i="7"/>
  <c r="AV165" i="7"/>
  <c r="AV169" i="7"/>
  <c r="BZ169" i="7"/>
  <c r="BX169" i="7"/>
  <c r="BZ175" i="7"/>
  <c r="BX175" i="7"/>
  <c r="AV175" i="7"/>
  <c r="CA145" i="7"/>
  <c r="BH145" i="7"/>
  <c r="BY145" i="7"/>
  <c r="CA157" i="7"/>
  <c r="BY157" i="7"/>
  <c r="BH157" i="7"/>
  <c r="BZ150" i="7"/>
  <c r="BX150" i="7"/>
  <c r="AV150" i="7"/>
  <c r="BT158" i="7"/>
  <c r="BH126" i="7"/>
  <c r="CA126" i="7"/>
  <c r="BY126" i="7"/>
  <c r="BX154" i="7"/>
  <c r="AV154" i="7"/>
  <c r="BZ154" i="7"/>
  <c r="BT134" i="7"/>
  <c r="CA221" i="7"/>
  <c r="BY221" i="7"/>
  <c r="BH221" i="7"/>
  <c r="BZ164" i="7"/>
  <c r="BX164" i="7"/>
  <c r="AV164" i="7"/>
  <c r="BX99" i="7"/>
  <c r="AV99" i="7"/>
  <c r="BZ99" i="7"/>
  <c r="BT92" i="7"/>
  <c r="BX88" i="7"/>
  <c r="AV88" i="7"/>
  <c r="BZ88" i="7"/>
  <c r="AV155" i="7"/>
  <c r="BZ155" i="7"/>
  <c r="BX155" i="7"/>
  <c r="BZ127" i="7"/>
  <c r="BX127" i="7"/>
  <c r="AV127" i="7"/>
  <c r="BZ117" i="7"/>
  <c r="BX117" i="7"/>
  <c r="AV117" i="7"/>
  <c r="BZ67" i="7"/>
  <c r="BX67" i="7"/>
  <c r="AV67" i="7"/>
  <c r="AV63" i="7"/>
  <c r="BZ63" i="7"/>
  <c r="BX63" i="7"/>
  <c r="BX57" i="7"/>
  <c r="AV57" i="7"/>
  <c r="BZ57" i="7"/>
  <c r="BT53" i="7"/>
  <c r="BZ56" i="7"/>
  <c r="BX56" i="7"/>
  <c r="AV56" i="7"/>
  <c r="AV102" i="7"/>
  <c r="BZ102" i="7"/>
  <c r="BX102" i="7"/>
  <c r="AV58" i="7"/>
  <c r="BZ58" i="7"/>
  <c r="BX58" i="7"/>
  <c r="BT50" i="7"/>
  <c r="BT43" i="7"/>
  <c r="BZ416" i="7"/>
  <c r="BX416" i="7"/>
  <c r="AV416" i="7"/>
  <c r="BZ312" i="7"/>
  <c r="BX312" i="7"/>
  <c r="AV312" i="7"/>
  <c r="AV256" i="7"/>
  <c r="BZ256" i="7"/>
  <c r="BX256" i="7"/>
  <c r="BX221" i="7"/>
  <c r="AV221" i="7"/>
  <c r="BZ221" i="7"/>
  <c r="AV205" i="7"/>
  <c r="BX205" i="7"/>
  <c r="BZ205" i="7"/>
  <c r="BZ196" i="7"/>
  <c r="BX196" i="7"/>
  <c r="AV196" i="7"/>
  <c r="BX171" i="7"/>
  <c r="AV171" i="7"/>
  <c r="BZ171" i="7"/>
  <c r="BZ173" i="7"/>
  <c r="BX173" i="7"/>
  <c r="AV173" i="7"/>
  <c r="BY205" i="7"/>
  <c r="BH205" i="7"/>
  <c r="CA205" i="7"/>
  <c r="BZ167" i="7"/>
  <c r="BX167" i="7"/>
  <c r="AV167" i="7"/>
  <c r="BX157" i="7"/>
  <c r="AV157" i="7"/>
  <c r="BZ157" i="7"/>
  <c r="CA128" i="7"/>
  <c r="BH128" i="7"/>
  <c r="BY128" i="7"/>
  <c r="BZ93" i="7"/>
  <c r="BX93" i="7"/>
  <c r="AV93" i="7"/>
  <c r="BZ87" i="7"/>
  <c r="BX87" i="7"/>
  <c r="AV87" i="7"/>
  <c r="BX498" i="7"/>
  <c r="AV498" i="7"/>
  <c r="BZ498" i="7"/>
  <c r="BX504" i="7"/>
  <c r="AV504" i="7"/>
  <c r="BZ504" i="7"/>
  <c r="BX493" i="7"/>
  <c r="AV493" i="7"/>
  <c r="BZ493" i="7"/>
  <c r="BZ503" i="7"/>
  <c r="BX503" i="7"/>
  <c r="AV503" i="7"/>
  <c r="BZ490" i="7"/>
  <c r="BX490" i="7"/>
  <c r="AV490" i="7"/>
  <c r="BT480" i="7"/>
  <c r="BZ483" i="7"/>
  <c r="BX483" i="7"/>
  <c r="AV483" i="7"/>
  <c r="BT484" i="7"/>
  <c r="BZ471" i="7"/>
  <c r="AV471" i="7"/>
  <c r="BX471" i="7"/>
  <c r="AV477" i="7"/>
  <c r="BZ477" i="7"/>
  <c r="BX477" i="7"/>
  <c r="CA466" i="7"/>
  <c r="BY466" i="7"/>
  <c r="BH466" i="7"/>
  <c r="BT465" i="7"/>
  <c r="BT425" i="7"/>
  <c r="CA413" i="7"/>
  <c r="BY413" i="7"/>
  <c r="BH413" i="7"/>
  <c r="AV439" i="7"/>
  <c r="BZ439" i="7"/>
  <c r="BX439" i="7"/>
  <c r="BT440" i="7"/>
  <c r="AV433" i="7"/>
  <c r="BZ433" i="7"/>
  <c r="BX433" i="7"/>
  <c r="BX485" i="7"/>
  <c r="AV485" i="7"/>
  <c r="BZ485" i="7"/>
  <c r="BT430" i="7"/>
  <c r="BZ407" i="7"/>
  <c r="BX407" i="7"/>
  <c r="AV407" i="7"/>
  <c r="BH403" i="7"/>
  <c r="CA403" i="7"/>
  <c r="BY403" i="7"/>
  <c r="BT416" i="7"/>
  <c r="BX406" i="7"/>
  <c r="AV406" i="7"/>
  <c r="BZ406" i="7"/>
  <c r="CA387" i="7"/>
  <c r="BY387" i="7"/>
  <c r="BH387" i="7"/>
  <c r="BX379" i="7"/>
  <c r="AV379" i="7"/>
  <c r="BZ379" i="7"/>
  <c r="BT429" i="7"/>
  <c r="AV409" i="7"/>
  <c r="BZ409" i="7"/>
  <c r="BX409" i="7"/>
  <c r="BZ402" i="7"/>
  <c r="BX402" i="7"/>
  <c r="AV402" i="7"/>
  <c r="BT387" i="7"/>
  <c r="BX400" i="7"/>
  <c r="AV400" i="7"/>
  <c r="BZ400" i="7"/>
  <c r="BT366" i="7"/>
  <c r="AV352" i="7"/>
  <c r="BZ352" i="7"/>
  <c r="BX352" i="7"/>
  <c r="BT396" i="7"/>
  <c r="BT401" i="7"/>
  <c r="BT364" i="7"/>
  <c r="CA345" i="7"/>
  <c r="BY345" i="7"/>
  <c r="BH345" i="7"/>
  <c r="BX294" i="7"/>
  <c r="AV294" i="7"/>
  <c r="BZ294" i="7"/>
  <c r="BZ331" i="7"/>
  <c r="BX331" i="7"/>
  <c r="AV331" i="7"/>
  <c r="BZ323" i="7"/>
  <c r="BX323" i="7"/>
  <c r="AV323" i="7"/>
  <c r="BT298" i="7"/>
  <c r="AV337" i="7"/>
  <c r="BZ337" i="7"/>
  <c r="BX337" i="7"/>
  <c r="AV314" i="7"/>
  <c r="BZ314" i="7"/>
  <c r="BX314" i="7"/>
  <c r="BY302" i="7"/>
  <c r="CA302" i="7"/>
  <c r="BH302" i="7"/>
  <c r="BT312" i="7"/>
  <c r="AV319" i="7"/>
  <c r="BZ319" i="7"/>
  <c r="BX319" i="7"/>
  <c r="BZ281" i="7"/>
  <c r="BX281" i="7"/>
  <c r="AV281" i="7"/>
  <c r="AV345" i="7"/>
  <c r="BZ345" i="7"/>
  <c r="BX345" i="7"/>
  <c r="BT292" i="7"/>
  <c r="BZ274" i="7"/>
  <c r="BX274" i="7"/>
  <c r="AV274" i="7"/>
  <c r="BH236" i="7"/>
  <c r="CA236" i="7"/>
  <c r="BY236" i="7"/>
  <c r="BZ238" i="7"/>
  <c r="AV238" i="7"/>
  <c r="BX238" i="7"/>
  <c r="BT286" i="7"/>
  <c r="AV261" i="7"/>
  <c r="BZ261" i="7"/>
  <c r="BX261" i="7"/>
  <c r="BT250" i="7"/>
  <c r="BT221" i="7"/>
  <c r="BZ239" i="7"/>
  <c r="BX239" i="7"/>
  <c r="AV239" i="7"/>
  <c r="CA229" i="7"/>
  <c r="BY229" i="7"/>
  <c r="BH229" i="7"/>
  <c r="BX236" i="7"/>
  <c r="AV236" i="7"/>
  <c r="BZ236" i="7"/>
  <c r="BZ209" i="7"/>
  <c r="BX209" i="7"/>
  <c r="AV209" i="7"/>
  <c r="BX258" i="7"/>
  <c r="AV258" i="7"/>
  <c r="BZ258" i="7"/>
  <c r="BX216" i="7"/>
  <c r="AV216" i="7"/>
  <c r="BZ216" i="7"/>
  <c r="BZ188" i="7"/>
  <c r="BX188" i="7"/>
  <c r="AV188" i="7"/>
  <c r="BX176" i="7"/>
  <c r="AV176" i="7"/>
  <c r="BZ176" i="7"/>
  <c r="BY184" i="7"/>
  <c r="CA184" i="7"/>
  <c r="BH184" i="7"/>
  <c r="CA166" i="7"/>
  <c r="BY166" i="7"/>
  <c r="BH166" i="7"/>
  <c r="BX162" i="7"/>
  <c r="AV162" i="7"/>
  <c r="BZ162" i="7"/>
  <c r="AV218" i="7"/>
  <c r="BZ218" i="7"/>
  <c r="BX218" i="7"/>
  <c r="BX161" i="7"/>
  <c r="BZ161" i="7"/>
  <c r="AV161" i="7"/>
  <c r="BT149" i="7"/>
  <c r="BX125" i="7"/>
  <c r="BZ125" i="7"/>
  <c r="AV125" i="7"/>
  <c r="BZ158" i="7"/>
  <c r="BX158" i="7"/>
  <c r="AV158" i="7"/>
  <c r="BZ148" i="7"/>
  <c r="BX148" i="7"/>
  <c r="AV148" i="7"/>
  <c r="BZ142" i="7"/>
  <c r="BX142" i="7"/>
  <c r="AV142" i="7"/>
  <c r="BT141" i="7"/>
  <c r="AV163" i="7"/>
  <c r="BZ163" i="7"/>
  <c r="BX163" i="7"/>
  <c r="BT154" i="7"/>
  <c r="BZ134" i="7"/>
  <c r="BX134" i="7"/>
  <c r="AV134" i="7"/>
  <c r="AV152" i="7"/>
  <c r="BZ152" i="7"/>
  <c r="BX152" i="7"/>
  <c r="BT198" i="7"/>
  <c r="BT116" i="7"/>
  <c r="AV78" i="7"/>
  <c r="BX78" i="7"/>
  <c r="BZ78" i="7"/>
  <c r="BZ92" i="7"/>
  <c r="BX92" i="7"/>
  <c r="AV92" i="7"/>
  <c r="BX75" i="7"/>
  <c r="AV75" i="7"/>
  <c r="BZ75" i="7"/>
  <c r="BT88" i="7"/>
  <c r="BT127" i="7"/>
  <c r="BX115" i="7"/>
  <c r="AV115" i="7"/>
  <c r="BZ115" i="7"/>
  <c r="BZ76" i="7"/>
  <c r="BX76" i="7"/>
  <c r="AV76" i="7"/>
  <c r="CA76" i="7"/>
  <c r="BY76" i="7"/>
  <c r="BH76" i="7"/>
  <c r="BZ85" i="7"/>
  <c r="BX85" i="7"/>
  <c r="AV85" i="7"/>
  <c r="BT118" i="7"/>
  <c r="BT117" i="7"/>
  <c r="BT97" i="7"/>
  <c r="BT87" i="7"/>
  <c r="BX65" i="7"/>
  <c r="AV65" i="7"/>
  <c r="BZ65" i="7"/>
  <c r="BT61" i="7"/>
  <c r="BZ62" i="7"/>
  <c r="BX62" i="7"/>
  <c r="AV62" i="7"/>
  <c r="BT57" i="7"/>
  <c r="AV53" i="7"/>
  <c r="BZ53" i="7"/>
  <c r="BX53" i="7"/>
  <c r="BZ51" i="7"/>
  <c r="BX51" i="7"/>
  <c r="AV51" i="7"/>
  <c r="BT55" i="7"/>
  <c r="BZ74" i="7"/>
  <c r="AV74" i="7"/>
  <c r="BX74" i="7"/>
  <c r="AV50" i="7"/>
  <c r="BZ50" i="7"/>
  <c r="BX50" i="7"/>
  <c r="BW40" i="7" l="1"/>
  <c r="T13" i="1" l="1"/>
  <c r="S13" i="1"/>
  <c r="I36" i="5" s="1"/>
  <c r="Q13" i="1"/>
  <c r="C85" i="5" l="1"/>
  <c r="B17" i="7" l="1"/>
  <c r="B2" i="7" l="1"/>
  <c r="AO17" i="7"/>
  <c r="I17" i="7" l="1"/>
  <c r="Y17" i="7"/>
  <c r="BN17" i="7" s="1"/>
  <c r="X17" i="7"/>
  <c r="BM17" i="7" s="1"/>
  <c r="W17" i="7"/>
  <c r="BL17" i="7" s="1"/>
  <c r="BQ17" i="7"/>
  <c r="BP17" i="7"/>
  <c r="T17" i="7"/>
  <c r="BK17" i="7" s="1"/>
  <c r="S17" i="7"/>
  <c r="BG17" i="7"/>
  <c r="Q17" i="7"/>
  <c r="BF17" i="7" s="1"/>
  <c r="P17" i="7"/>
  <c r="O17" i="7"/>
  <c r="N17" i="7"/>
  <c r="BC17" i="7" s="1"/>
  <c r="M17" i="7"/>
  <c r="BB17" i="7" s="1"/>
  <c r="L17" i="7"/>
  <c r="BA17" i="7" s="1"/>
  <c r="K17" i="7"/>
  <c r="AZ17" i="7" s="1"/>
  <c r="J17" i="7"/>
  <c r="H17" i="7"/>
  <c r="G17" i="7"/>
  <c r="F17" i="7"/>
  <c r="E17" i="7"/>
  <c r="D17" i="7"/>
  <c r="C17" i="7"/>
  <c r="AR12" i="7"/>
  <c r="AR35" i="7" l="1"/>
  <c r="AR34" i="7"/>
  <c r="AR33" i="7"/>
  <c r="AR23" i="7"/>
  <c r="AR32" i="7"/>
  <c r="AR31" i="7"/>
  <c r="AR30" i="7"/>
  <c r="AR21" i="7"/>
  <c r="AR20" i="7"/>
  <c r="AR36" i="7"/>
  <c r="AR29" i="7"/>
  <c r="AR27" i="7"/>
  <c r="AR26" i="7"/>
  <c r="AR18" i="7"/>
  <c r="AR28" i="7"/>
  <c r="AR25" i="7"/>
  <c r="AR24" i="7"/>
  <c r="AR22" i="7"/>
  <c r="AR19" i="7"/>
  <c r="BD17" i="7"/>
  <c r="E73" i="5"/>
  <c r="C67" i="5"/>
  <c r="C78" i="5"/>
  <c r="D73" i="5"/>
  <c r="D67" i="5"/>
  <c r="E70" i="5"/>
  <c r="E79" i="5"/>
  <c r="D70" i="5"/>
  <c r="D79" i="5"/>
  <c r="E67" i="5"/>
  <c r="E76" i="5"/>
  <c r="D76" i="5"/>
  <c r="C73" i="5"/>
  <c r="C70" i="5"/>
  <c r="C75" i="5"/>
  <c r="D65" i="5"/>
  <c r="C76" i="5"/>
  <c r="D66" i="5"/>
  <c r="E72" i="5"/>
  <c r="D68" i="5"/>
  <c r="C65" i="5"/>
  <c r="C79" i="5"/>
  <c r="D69" i="5"/>
  <c r="E65" i="5"/>
  <c r="D71" i="5"/>
  <c r="C68" i="5"/>
  <c r="D75" i="5"/>
  <c r="D72" i="5"/>
  <c r="E68" i="5"/>
  <c r="D74" i="5"/>
  <c r="C71" i="5"/>
  <c r="E66" i="5"/>
  <c r="D78" i="5"/>
  <c r="E71" i="5"/>
  <c r="D77" i="5"/>
  <c r="C74" i="5"/>
  <c r="E69" i="5"/>
  <c r="C66" i="5"/>
  <c r="E74" i="5"/>
  <c r="D80" i="5"/>
  <c r="C77" i="5"/>
  <c r="E75" i="5"/>
  <c r="C69" i="5"/>
  <c r="E77" i="5"/>
  <c r="C80" i="5"/>
  <c r="E78" i="5"/>
  <c r="C72" i="5"/>
  <c r="E80" i="5"/>
  <c r="BS17" i="7"/>
  <c r="BJ17" i="7"/>
  <c r="AR505" i="7"/>
  <c r="AR491" i="7"/>
  <c r="AR490" i="7"/>
  <c r="AR471" i="7"/>
  <c r="AR466" i="7"/>
  <c r="AR461" i="7"/>
  <c r="AR454" i="7"/>
  <c r="AR453" i="7"/>
  <c r="AR452" i="7"/>
  <c r="AR427" i="7"/>
  <c r="AR426" i="7"/>
  <c r="AR425" i="7"/>
  <c r="AR422" i="7"/>
  <c r="AR410" i="7"/>
  <c r="AR407" i="7"/>
  <c r="AR393" i="7"/>
  <c r="AR387" i="7"/>
  <c r="AR384" i="7"/>
  <c r="AR382" i="7"/>
  <c r="AR374" i="7"/>
  <c r="AR367" i="7"/>
  <c r="AR353" i="7"/>
  <c r="AR351" i="7"/>
  <c r="AR350" i="7"/>
  <c r="AR335" i="7"/>
  <c r="AR334" i="7"/>
  <c r="AR324" i="7"/>
  <c r="AR321" i="7"/>
  <c r="AR320" i="7"/>
  <c r="AR318" i="7"/>
  <c r="AR314" i="7"/>
  <c r="AR311" i="7"/>
  <c r="AR307" i="7"/>
  <c r="AR306" i="7"/>
  <c r="AR296" i="7"/>
  <c r="AR295" i="7"/>
  <c r="AR281" i="7"/>
  <c r="AR280" i="7"/>
  <c r="AR279" i="7"/>
  <c r="AR270" i="7"/>
  <c r="AR232" i="7"/>
  <c r="AR231" i="7"/>
  <c r="AR209" i="7"/>
  <c r="AR200" i="7"/>
  <c r="AR193" i="7"/>
  <c r="AR499" i="7"/>
  <c r="AR496" i="7"/>
  <c r="AR476" i="7"/>
  <c r="AR451" i="7"/>
  <c r="AR450" i="7"/>
  <c r="AR443" i="7"/>
  <c r="AR418" i="7"/>
  <c r="AR406" i="7"/>
  <c r="AR398" i="7"/>
  <c r="AR386" i="7"/>
  <c r="AR364" i="7"/>
  <c r="AR348" i="7"/>
  <c r="AR346" i="7"/>
  <c r="AR332" i="7"/>
  <c r="AR310" i="7"/>
  <c r="AR308" i="7"/>
  <c r="AR303" i="7"/>
  <c r="AR294" i="7"/>
  <c r="AR268" i="7"/>
  <c r="AR267" i="7"/>
  <c r="AR262" i="7"/>
  <c r="AR261" i="7"/>
  <c r="AR250" i="7"/>
  <c r="AR249" i="7"/>
  <c r="AR247" i="7"/>
  <c r="AR235" i="7"/>
  <c r="AR227" i="7"/>
  <c r="AR221" i="7"/>
  <c r="AR220" i="7"/>
  <c r="AR219" i="7"/>
  <c r="AR215" i="7"/>
  <c r="AR198" i="7"/>
  <c r="AR498" i="7"/>
  <c r="AR486" i="7"/>
  <c r="AR470" i="7"/>
  <c r="AR464" i="7"/>
  <c r="AR463" i="7"/>
  <c r="AR449" i="7"/>
  <c r="AR448" i="7"/>
  <c r="AR401" i="7"/>
  <c r="AR392" i="7"/>
  <c r="AR389" i="7"/>
  <c r="AR375" i="7"/>
  <c r="AR372" i="7"/>
  <c r="AR371" i="7"/>
  <c r="AR370" i="7"/>
  <c r="AR363" i="7"/>
  <c r="AR362" i="7"/>
  <c r="AR359" i="7"/>
  <c r="AR358" i="7"/>
  <c r="AR355" i="7"/>
  <c r="AR345" i="7"/>
  <c r="AR338" i="7"/>
  <c r="AR330" i="7"/>
  <c r="AR328" i="7"/>
  <c r="AR273" i="7"/>
  <c r="AR264" i="7"/>
  <c r="AR260" i="7"/>
  <c r="AR241" i="7"/>
  <c r="AR230" i="7"/>
  <c r="AR229" i="7"/>
  <c r="AR228" i="7"/>
  <c r="AR226" i="7"/>
  <c r="AR224" i="7"/>
  <c r="AR206" i="7"/>
  <c r="AR204" i="7"/>
  <c r="AR203" i="7"/>
  <c r="AR199" i="7"/>
  <c r="AR196" i="7"/>
  <c r="AR502" i="7"/>
  <c r="AR485" i="7"/>
  <c r="AR478" i="7"/>
  <c r="AR475" i="7"/>
  <c r="AR474" i="7"/>
  <c r="AR462" i="7"/>
  <c r="AR460" i="7"/>
  <c r="AR447" i="7"/>
  <c r="AR446" i="7"/>
  <c r="AR439" i="7"/>
  <c r="AR424" i="7"/>
  <c r="AR420" i="7"/>
  <c r="AR417" i="7"/>
  <c r="AR416" i="7"/>
  <c r="AR413" i="7"/>
  <c r="AR409" i="7"/>
  <c r="AR408" i="7"/>
  <c r="AR399" i="7"/>
  <c r="AR381" i="7"/>
  <c r="AR357" i="7"/>
  <c r="AR354" i="7"/>
  <c r="AR341" i="7"/>
  <c r="AR337" i="7"/>
  <c r="AR322" i="7"/>
  <c r="AR301" i="7"/>
  <c r="AR300" i="7"/>
  <c r="AR290" i="7"/>
  <c r="AR277" i="7"/>
  <c r="AR272" i="7"/>
  <c r="AR259" i="7"/>
  <c r="AR255" i="7"/>
  <c r="AR248" i="7"/>
  <c r="AR238" i="7"/>
  <c r="AR223" i="7"/>
  <c r="AR222" i="7"/>
  <c r="AR212" i="7"/>
  <c r="AR205" i="7"/>
  <c r="AR201" i="7"/>
  <c r="AR197" i="7"/>
  <c r="AR504" i="7"/>
  <c r="AR500" i="7"/>
  <c r="AR497" i="7"/>
  <c r="AR489" i="7"/>
  <c r="AR484" i="7"/>
  <c r="AR483" i="7"/>
  <c r="AR479" i="7"/>
  <c r="AR469" i="7"/>
  <c r="AR465" i="7"/>
  <c r="AR459" i="7"/>
  <c r="AR445" i="7"/>
  <c r="AR444" i="7"/>
  <c r="AR438" i="7"/>
  <c r="AR437" i="7"/>
  <c r="AR436" i="7"/>
  <c r="AR431" i="7"/>
  <c r="AR423" i="7"/>
  <c r="AR421" i="7"/>
  <c r="AR412" i="7"/>
  <c r="AR405" i="7"/>
  <c r="AR397" i="7"/>
  <c r="AR391" i="7"/>
  <c r="AR383" i="7"/>
  <c r="AR368" i="7"/>
  <c r="AR361" i="7"/>
  <c r="AR352" i="7"/>
  <c r="AR344" i="7"/>
  <c r="AR342" i="7"/>
  <c r="AR340" i="7"/>
  <c r="AR336" i="7"/>
  <c r="AR333" i="7"/>
  <c r="AR331" i="7"/>
  <c r="AR327" i="7"/>
  <c r="AR302" i="7"/>
  <c r="AR291" i="7"/>
  <c r="AR271" i="7"/>
  <c r="AR269" i="7"/>
  <c r="AR253" i="7"/>
  <c r="AR242" i="7"/>
  <c r="AR240" i="7"/>
  <c r="AR239" i="7"/>
  <c r="AR237" i="7"/>
  <c r="AR233" i="7"/>
  <c r="AR225" i="7"/>
  <c r="AR218" i="7"/>
  <c r="AR214" i="7"/>
  <c r="AR501" i="7"/>
  <c r="AR482" i="7"/>
  <c r="AR480" i="7"/>
  <c r="AR473" i="7"/>
  <c r="AR468" i="7"/>
  <c r="AR457" i="7"/>
  <c r="AR442" i="7"/>
  <c r="AR432" i="7"/>
  <c r="AR400" i="7"/>
  <c r="AR395" i="7"/>
  <c r="AR388" i="7"/>
  <c r="AR369" i="7"/>
  <c r="AR360" i="7"/>
  <c r="AR339" i="7"/>
  <c r="AR326" i="7"/>
  <c r="AR325" i="7"/>
  <c r="AR315" i="7"/>
  <c r="AR299" i="7"/>
  <c r="AR288" i="7"/>
  <c r="AR287" i="7"/>
  <c r="AR286" i="7"/>
  <c r="AR283" i="7"/>
  <c r="AR282" i="7"/>
  <c r="AR266" i="7"/>
  <c r="AR258" i="7"/>
  <c r="AR257" i="7"/>
  <c r="AR246" i="7"/>
  <c r="AR245" i="7"/>
  <c r="AR244" i="7"/>
  <c r="AR210" i="7"/>
  <c r="AR195" i="7"/>
  <c r="AR194" i="7"/>
  <c r="AR192" i="7"/>
  <c r="AR506" i="7"/>
  <c r="AR488" i="7"/>
  <c r="AR481" i="7"/>
  <c r="AR477" i="7"/>
  <c r="AR467" i="7"/>
  <c r="AR458" i="7"/>
  <c r="AR435" i="7"/>
  <c r="AR433" i="7"/>
  <c r="AR430" i="7"/>
  <c r="AR429" i="7"/>
  <c r="AR428" i="7"/>
  <c r="AR419" i="7"/>
  <c r="AR415" i="7"/>
  <c r="AR414" i="7"/>
  <c r="AR404" i="7"/>
  <c r="AR403" i="7"/>
  <c r="AR396" i="7"/>
  <c r="AR385" i="7"/>
  <c r="AR378" i="7"/>
  <c r="AR376" i="7"/>
  <c r="AR365" i="7"/>
  <c r="AR343" i="7"/>
  <c r="AR323" i="7"/>
  <c r="AR313" i="7"/>
  <c r="AR309" i="7"/>
  <c r="AR305" i="7"/>
  <c r="AR304" i="7"/>
  <c r="AR293" i="7"/>
  <c r="AR292" i="7"/>
  <c r="AR289" i="7"/>
  <c r="AR285" i="7"/>
  <c r="AR284" i="7"/>
  <c r="AR276" i="7"/>
  <c r="AR275" i="7"/>
  <c r="AR265" i="7"/>
  <c r="AR256" i="7"/>
  <c r="AR254" i="7"/>
  <c r="AR252" i="7"/>
  <c r="AR251" i="7"/>
  <c r="AR243" i="7"/>
  <c r="AR234" i="7"/>
  <c r="AR213" i="7"/>
  <c r="AR208" i="7"/>
  <c r="AR202" i="7"/>
  <c r="AR190" i="7"/>
  <c r="AR492" i="7"/>
  <c r="AR456" i="7"/>
  <c r="AR366" i="7"/>
  <c r="AR347" i="7"/>
  <c r="AR211" i="7"/>
  <c r="AR181" i="7"/>
  <c r="AR178" i="7"/>
  <c r="AR162" i="7"/>
  <c r="AR157" i="7"/>
  <c r="AR156" i="7"/>
  <c r="AR155" i="7"/>
  <c r="AR120" i="7"/>
  <c r="AR109" i="7"/>
  <c r="AR86" i="7"/>
  <c r="AR79" i="7"/>
  <c r="AR74" i="7"/>
  <c r="AR73" i="7"/>
  <c r="AR72" i="7"/>
  <c r="AR68" i="7"/>
  <c r="AR67" i="7"/>
  <c r="AR45" i="7"/>
  <c r="AR38" i="7"/>
  <c r="AR132" i="7"/>
  <c r="AR108" i="7"/>
  <c r="AR493" i="7"/>
  <c r="AR487" i="7"/>
  <c r="AR216" i="7"/>
  <c r="AR179" i="7"/>
  <c r="AR174" i="7"/>
  <c r="AR165" i="7"/>
  <c r="AR160" i="7"/>
  <c r="AR139" i="7"/>
  <c r="AR130" i="7"/>
  <c r="AR127" i="7"/>
  <c r="AR119" i="7"/>
  <c r="AR116" i="7"/>
  <c r="AR115" i="7"/>
  <c r="AR96" i="7"/>
  <c r="AR66" i="7"/>
  <c r="AR41" i="7"/>
  <c r="AR329" i="7"/>
  <c r="AR319" i="7"/>
  <c r="AR166" i="7"/>
  <c r="AR107" i="7"/>
  <c r="AR503" i="7"/>
  <c r="AR494" i="7"/>
  <c r="AR411" i="7"/>
  <c r="AR377" i="7"/>
  <c r="AR263" i="7"/>
  <c r="AR217" i="7"/>
  <c r="AR207" i="7"/>
  <c r="AR175" i="7"/>
  <c r="AR173" i="7"/>
  <c r="AR147" i="7"/>
  <c r="AR145" i="7"/>
  <c r="AR144" i="7"/>
  <c r="AR141" i="7"/>
  <c r="AR140" i="7"/>
  <c r="AR126" i="7"/>
  <c r="AR122" i="7"/>
  <c r="AR118" i="7"/>
  <c r="AR117" i="7"/>
  <c r="AR95" i="7"/>
  <c r="AR84" i="7"/>
  <c r="AR44" i="7"/>
  <c r="AR43" i="7"/>
  <c r="AR441" i="7"/>
  <c r="AR152" i="7"/>
  <c r="AR134" i="7"/>
  <c r="AR105" i="7"/>
  <c r="AR89" i="7"/>
  <c r="AR70" i="7"/>
  <c r="AR64" i="7"/>
  <c r="AR63" i="7"/>
  <c r="AR58" i="7"/>
  <c r="AR495" i="7"/>
  <c r="AR434" i="7"/>
  <c r="AR402" i="7"/>
  <c r="AR349" i="7"/>
  <c r="AR189" i="7"/>
  <c r="AR188" i="7"/>
  <c r="AR184" i="7"/>
  <c r="AR177" i="7"/>
  <c r="AR171" i="7"/>
  <c r="AR163" i="7"/>
  <c r="AR159" i="7"/>
  <c r="AR158" i="7"/>
  <c r="AR154" i="7"/>
  <c r="AR149" i="7"/>
  <c r="AR148" i="7"/>
  <c r="AR137" i="7"/>
  <c r="AR136" i="7"/>
  <c r="AR129" i="7"/>
  <c r="AR121" i="7"/>
  <c r="AR112" i="7"/>
  <c r="AR104" i="7"/>
  <c r="AR102" i="7"/>
  <c r="AR100" i="7"/>
  <c r="AR94" i="7"/>
  <c r="AR92" i="7"/>
  <c r="AR85" i="7"/>
  <c r="AR83" i="7"/>
  <c r="AR78" i="7"/>
  <c r="AR76" i="7"/>
  <c r="AR53" i="7"/>
  <c r="AR49" i="7"/>
  <c r="AR48" i="7"/>
  <c r="AR47" i="7"/>
  <c r="AR46" i="7"/>
  <c r="AR42" i="7"/>
  <c r="AR39" i="7"/>
  <c r="AR106" i="7"/>
  <c r="AR472" i="7"/>
  <c r="AR394" i="7"/>
  <c r="AR373" i="7"/>
  <c r="AR316" i="7"/>
  <c r="AR170" i="7"/>
  <c r="AR167" i="7"/>
  <c r="AR161" i="7"/>
  <c r="AR143" i="7"/>
  <c r="AR142" i="7"/>
  <c r="AR138" i="7"/>
  <c r="AR128" i="7"/>
  <c r="AR124" i="7"/>
  <c r="AR103" i="7"/>
  <c r="AR99" i="7"/>
  <c r="AR98" i="7"/>
  <c r="AR97" i="7"/>
  <c r="AR88" i="7"/>
  <c r="AR80" i="7"/>
  <c r="AR77" i="7"/>
  <c r="AR52" i="7"/>
  <c r="AR51" i="7"/>
  <c r="AR379" i="7"/>
  <c r="AR356" i="7"/>
  <c r="AR317" i="7"/>
  <c r="AR297" i="7"/>
  <c r="AR278" i="7"/>
  <c r="AR236" i="7"/>
  <c r="AR191" i="7"/>
  <c r="AR187" i="7"/>
  <c r="AR186" i="7"/>
  <c r="AR169" i="7"/>
  <c r="AR164" i="7"/>
  <c r="AR146" i="7"/>
  <c r="AR135" i="7"/>
  <c r="AR131" i="7"/>
  <c r="AR111" i="7"/>
  <c r="AR110" i="7"/>
  <c r="AR101" i="7"/>
  <c r="AR93" i="7"/>
  <c r="AR91" i="7"/>
  <c r="AR75" i="7"/>
  <c r="AR71" i="7"/>
  <c r="AR61" i="7"/>
  <c r="AR57" i="7"/>
  <c r="AR56" i="7"/>
  <c r="AR55" i="7"/>
  <c r="AR54" i="7"/>
  <c r="AR50" i="7"/>
  <c r="AR37" i="7"/>
  <c r="AR455" i="7"/>
  <c r="AR62" i="7"/>
  <c r="AR440" i="7"/>
  <c r="AR390" i="7"/>
  <c r="AR380" i="7"/>
  <c r="AR312" i="7"/>
  <c r="AR298" i="7"/>
  <c r="AR274" i="7"/>
  <c r="AR185" i="7"/>
  <c r="AR183" i="7"/>
  <c r="AR182" i="7"/>
  <c r="AR180" i="7"/>
  <c r="AR172" i="7"/>
  <c r="AR168" i="7"/>
  <c r="AR153" i="7"/>
  <c r="AR151" i="7"/>
  <c r="AR150" i="7"/>
  <c r="AR133" i="7"/>
  <c r="AR125" i="7"/>
  <c r="AR123" i="7"/>
  <c r="AR114" i="7"/>
  <c r="AR113" i="7"/>
  <c r="AR87" i="7"/>
  <c r="AR82" i="7"/>
  <c r="AR81" i="7"/>
  <c r="AR60" i="7"/>
  <c r="AR59" i="7"/>
  <c r="AR40" i="7"/>
  <c r="AR176" i="7"/>
  <c r="AR90" i="7"/>
  <c r="AR69" i="7"/>
  <c r="AR65" i="7"/>
  <c r="AX17" i="7"/>
  <c r="AY17" i="7" s="1"/>
  <c r="P14" i="7"/>
  <c r="AU17" i="7"/>
  <c r="C14" i="7"/>
  <c r="H14" i="7"/>
  <c r="U14" i="7"/>
  <c r="N14" i="7"/>
  <c r="AT17" i="7"/>
  <c r="X14" i="7"/>
  <c r="V14" i="7"/>
  <c r="R14" i="7"/>
  <c r="L14" i="7"/>
  <c r="T14" i="7"/>
  <c r="AR17" i="7"/>
  <c r="BB13" i="7"/>
  <c r="BA12" i="7"/>
  <c r="M14" i="7"/>
  <c r="W14" i="7"/>
  <c r="BG12" i="7"/>
  <c r="Y14" i="7"/>
  <c r="BK12" i="7"/>
  <c r="Q14" i="7"/>
  <c r="BL12" i="7"/>
  <c r="I14" i="7"/>
  <c r="BM12" i="7"/>
  <c r="K14" i="7"/>
  <c r="AZ13" i="7"/>
  <c r="I53" i="5" s="1"/>
  <c r="S14" i="7"/>
  <c r="BB12" i="7"/>
  <c r="BN12" i="7"/>
  <c r="BF12" i="7"/>
  <c r="BN13" i="7"/>
  <c r="BM13" i="7"/>
  <c r="BL13" i="7"/>
  <c r="J37" i="5" s="1"/>
  <c r="BF13" i="7"/>
  <c r="BA13" i="7"/>
  <c r="BU15" i="7"/>
  <c r="BE17" i="7"/>
  <c r="C90" i="5"/>
  <c r="C89" i="5"/>
  <c r="C88" i="5"/>
  <c r="C87" i="5"/>
  <c r="C86" i="5"/>
  <c r="CA17" i="7" l="1"/>
  <c r="BH17" i="7"/>
  <c r="BR17" i="7"/>
  <c r="AV17" i="7" s="1"/>
  <c r="BK13" i="7"/>
  <c r="I48" i="5" s="1"/>
  <c r="E7" i="5"/>
  <c r="E14" i="5"/>
  <c r="E2" i="5"/>
  <c r="BZ17" i="7"/>
  <c r="E36" i="5"/>
  <c r="E3" i="5"/>
  <c r="E4" i="5"/>
  <c r="E34" i="5"/>
  <c r="E32" i="5"/>
  <c r="E33" i="5"/>
  <c r="BQ12" i="7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I52" i="5"/>
  <c r="BJ12" i="7"/>
  <c r="BG13" i="7"/>
  <c r="I51" i="5" s="1"/>
  <c r="BV15" i="7"/>
  <c r="BJ13" i="7"/>
  <c r="I47" i="5" s="1"/>
  <c r="AZ12" i="7"/>
  <c r="BE13" i="7"/>
  <c r="J19" i="5" s="1"/>
  <c r="BT17" i="7"/>
  <c r="BP12" i="7"/>
  <c r="BP13" i="7"/>
  <c r="J36" i="5" s="1"/>
  <c r="BQ13" i="7"/>
  <c r="I62" i="5" s="1"/>
  <c r="BI17" i="7" l="1"/>
  <c r="BY17" i="7" s="1"/>
  <c r="BI18" i="7"/>
  <c r="BI22" i="7"/>
  <c r="BI21" i="7"/>
  <c r="BI20" i="7"/>
  <c r="AW17" i="7"/>
  <c r="BE12" i="7"/>
  <c r="AY13" i="7"/>
  <c r="AY12" i="7"/>
  <c r="BT15" i="7"/>
  <c r="J63" i="5" s="1"/>
  <c r="BW18" i="7" l="1"/>
  <c r="BY18" i="7"/>
  <c r="BY22" i="7"/>
  <c r="BW22" i="7"/>
  <c r="BY20" i="7"/>
  <c r="BW20" i="7"/>
  <c r="BW21" i="7"/>
  <c r="BY21" i="7"/>
  <c r="BX17" i="7"/>
  <c r="BW17" i="7"/>
  <c r="J31" i="5"/>
  <c r="I38" i="5"/>
  <c r="I63" i="5" s="1"/>
  <c r="BT13" i="7"/>
  <c r="E76" i="4" l="1"/>
  <c r="D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76" i="4" l="1"/>
  <c r="E55" i="5"/>
  <c r="B2" i="6" l="1"/>
  <c r="J33" i="6" s="1"/>
  <c r="F2" i="7"/>
  <c r="AS499" i="7" l="1"/>
  <c r="AS496" i="7"/>
  <c r="AS476" i="7"/>
  <c r="AS451" i="7"/>
  <c r="AS450" i="7"/>
  <c r="AS443" i="7"/>
  <c r="AS418" i="7"/>
  <c r="AS406" i="7"/>
  <c r="AS398" i="7"/>
  <c r="AS386" i="7"/>
  <c r="AS364" i="7"/>
  <c r="AS348" i="7"/>
  <c r="AS346" i="7"/>
  <c r="AS332" i="7"/>
  <c r="AS310" i="7"/>
  <c r="AS308" i="7"/>
  <c r="AS303" i="7"/>
  <c r="AS294" i="7"/>
  <c r="AS268" i="7"/>
  <c r="AS267" i="7"/>
  <c r="AS262" i="7"/>
  <c r="AS261" i="7"/>
  <c r="AS250" i="7"/>
  <c r="AS249" i="7"/>
  <c r="AS247" i="7"/>
  <c r="AS235" i="7"/>
  <c r="AS227" i="7"/>
  <c r="AS221" i="7"/>
  <c r="AS220" i="7"/>
  <c r="AS219" i="7"/>
  <c r="AS215" i="7"/>
  <c r="AS198" i="7"/>
  <c r="AS498" i="7"/>
  <c r="AS486" i="7"/>
  <c r="AS470" i="7"/>
  <c r="AS464" i="7"/>
  <c r="AS463" i="7"/>
  <c r="AS449" i="7"/>
  <c r="AS448" i="7"/>
  <c r="AS401" i="7"/>
  <c r="AS392" i="7"/>
  <c r="AS389" i="7"/>
  <c r="AS375" i="7"/>
  <c r="AS372" i="7"/>
  <c r="AS371" i="7"/>
  <c r="AS370" i="7"/>
  <c r="AS363" i="7"/>
  <c r="AS362" i="7"/>
  <c r="AS359" i="7"/>
  <c r="AS358" i="7"/>
  <c r="AS355" i="7"/>
  <c r="AS345" i="7"/>
  <c r="AS338" i="7"/>
  <c r="AS330" i="7"/>
  <c r="AS328" i="7"/>
  <c r="AS273" i="7"/>
  <c r="AS264" i="7"/>
  <c r="AS260" i="7"/>
  <c r="AS241" i="7"/>
  <c r="AS230" i="7"/>
  <c r="AS229" i="7"/>
  <c r="AS228" i="7"/>
  <c r="AS226" i="7"/>
  <c r="AS224" i="7"/>
  <c r="AS206" i="7"/>
  <c r="AS204" i="7"/>
  <c r="AS203" i="7"/>
  <c r="AS199" i="7"/>
  <c r="AS196" i="7"/>
  <c r="AS502" i="7"/>
  <c r="AS485" i="7"/>
  <c r="AS478" i="7"/>
  <c r="AS475" i="7"/>
  <c r="AS474" i="7"/>
  <c r="AS462" i="7"/>
  <c r="AS460" i="7"/>
  <c r="AS447" i="7"/>
  <c r="AS446" i="7"/>
  <c r="AS439" i="7"/>
  <c r="AS424" i="7"/>
  <c r="AS420" i="7"/>
  <c r="AS417" i="7"/>
  <c r="AS416" i="7"/>
  <c r="AS413" i="7"/>
  <c r="AS409" i="7"/>
  <c r="AS408" i="7"/>
  <c r="AS399" i="7"/>
  <c r="AS381" i="7"/>
  <c r="AS357" i="7"/>
  <c r="AS354" i="7"/>
  <c r="AS341" i="7"/>
  <c r="AS337" i="7"/>
  <c r="AS322" i="7"/>
  <c r="AS301" i="7"/>
  <c r="AS300" i="7"/>
  <c r="AS290" i="7"/>
  <c r="AS277" i="7"/>
  <c r="AS272" i="7"/>
  <c r="AS259" i="7"/>
  <c r="AS255" i="7"/>
  <c r="AS248" i="7"/>
  <c r="AS238" i="7"/>
  <c r="AS223" i="7"/>
  <c r="AS222" i="7"/>
  <c r="AS212" i="7"/>
  <c r="AS205" i="7"/>
  <c r="AS201" i="7"/>
  <c r="AS197" i="7"/>
  <c r="AS504" i="7"/>
  <c r="AS500" i="7"/>
  <c r="AS497" i="7"/>
  <c r="AS489" i="7"/>
  <c r="AS484" i="7"/>
  <c r="AS483" i="7"/>
  <c r="AS479" i="7"/>
  <c r="AS469" i="7"/>
  <c r="AS465" i="7"/>
  <c r="AS459" i="7"/>
  <c r="AS445" i="7"/>
  <c r="AS444" i="7"/>
  <c r="AS438" i="7"/>
  <c r="AS437" i="7"/>
  <c r="AS436" i="7"/>
  <c r="AS431" i="7"/>
  <c r="AS423" i="7"/>
  <c r="AS421" i="7"/>
  <c r="AS412" i="7"/>
  <c r="AS405" i="7"/>
  <c r="AS397" i="7"/>
  <c r="AS391" i="7"/>
  <c r="AS383" i="7"/>
  <c r="AS368" i="7"/>
  <c r="AS361" i="7"/>
  <c r="AS352" i="7"/>
  <c r="AS344" i="7"/>
  <c r="AS342" i="7"/>
  <c r="AS340" i="7"/>
  <c r="AS336" i="7"/>
  <c r="AS333" i="7"/>
  <c r="AS331" i="7"/>
  <c r="AS327" i="7"/>
  <c r="AS302" i="7"/>
  <c r="AS291" i="7"/>
  <c r="AS271" i="7"/>
  <c r="AS269" i="7"/>
  <c r="AS253" i="7"/>
  <c r="AS242" i="7"/>
  <c r="AS240" i="7"/>
  <c r="AS239" i="7"/>
  <c r="AS237" i="7"/>
  <c r="AS233" i="7"/>
  <c r="AS225" i="7"/>
  <c r="AS218" i="7"/>
  <c r="AS214" i="7"/>
  <c r="AS501" i="7"/>
  <c r="AS482" i="7"/>
  <c r="AS480" i="7"/>
  <c r="AS473" i="7"/>
  <c r="AS468" i="7"/>
  <c r="AS457" i="7"/>
  <c r="AS442" i="7"/>
  <c r="AS432" i="7"/>
  <c r="AS400" i="7"/>
  <c r="AS395" i="7"/>
  <c r="AS388" i="7"/>
  <c r="AS369" i="7"/>
  <c r="AS360" i="7"/>
  <c r="AS339" i="7"/>
  <c r="AS326" i="7"/>
  <c r="AS325" i="7"/>
  <c r="AS315" i="7"/>
  <c r="AS299" i="7"/>
  <c r="AS288" i="7"/>
  <c r="AS287" i="7"/>
  <c r="AS286" i="7"/>
  <c r="AS283" i="7"/>
  <c r="AS282" i="7"/>
  <c r="AS266" i="7"/>
  <c r="AS258" i="7"/>
  <c r="AS257" i="7"/>
  <c r="AS246" i="7"/>
  <c r="AS245" i="7"/>
  <c r="AS244" i="7"/>
  <c r="AS210" i="7"/>
  <c r="AS195" i="7"/>
  <c r="AS194" i="7"/>
  <c r="AS192" i="7"/>
  <c r="AS506" i="7"/>
  <c r="AS488" i="7"/>
  <c r="AS481" i="7"/>
  <c r="AS477" i="7"/>
  <c r="AS467" i="7"/>
  <c r="AS458" i="7"/>
  <c r="AS435" i="7"/>
  <c r="AS433" i="7"/>
  <c r="AS430" i="7"/>
  <c r="AS429" i="7"/>
  <c r="AS428" i="7"/>
  <c r="AS419" i="7"/>
  <c r="AS415" i="7"/>
  <c r="AS414" i="7"/>
  <c r="AS404" i="7"/>
  <c r="AS403" i="7"/>
  <c r="AS396" i="7"/>
  <c r="AS385" i="7"/>
  <c r="AS378" i="7"/>
  <c r="AS376" i="7"/>
  <c r="AS365" i="7"/>
  <c r="AS343" i="7"/>
  <c r="AS323" i="7"/>
  <c r="AS313" i="7"/>
  <c r="AS309" i="7"/>
  <c r="AS305" i="7"/>
  <c r="AS304" i="7"/>
  <c r="AS293" i="7"/>
  <c r="AS292" i="7"/>
  <c r="AS289" i="7"/>
  <c r="AS285" i="7"/>
  <c r="AS284" i="7"/>
  <c r="AS276" i="7"/>
  <c r="AS275" i="7"/>
  <c r="AS265" i="7"/>
  <c r="AS256" i="7"/>
  <c r="AS254" i="7"/>
  <c r="AS252" i="7"/>
  <c r="AS251" i="7"/>
  <c r="AS243" i="7"/>
  <c r="AS234" i="7"/>
  <c r="AS213" i="7"/>
  <c r="AS208" i="7"/>
  <c r="AS202" i="7"/>
  <c r="AS190" i="7"/>
  <c r="AS503" i="7"/>
  <c r="AS495" i="7"/>
  <c r="AS494" i="7"/>
  <c r="AS493" i="7"/>
  <c r="AS492" i="7"/>
  <c r="AS487" i="7"/>
  <c r="AS472" i="7"/>
  <c r="AS456" i="7"/>
  <c r="AS455" i="7"/>
  <c r="AS441" i="7"/>
  <c r="AS440" i="7"/>
  <c r="AS434" i="7"/>
  <c r="AS411" i="7"/>
  <c r="AS402" i="7"/>
  <c r="AS394" i="7"/>
  <c r="AS390" i="7"/>
  <c r="AS380" i="7"/>
  <c r="AS379" i="7"/>
  <c r="AS377" i="7"/>
  <c r="AS373" i="7"/>
  <c r="AS366" i="7"/>
  <c r="AS356" i="7"/>
  <c r="AS349" i="7"/>
  <c r="AS347" i="7"/>
  <c r="AS329" i="7"/>
  <c r="AS319" i="7"/>
  <c r="AS317" i="7"/>
  <c r="AS316" i="7"/>
  <c r="AS312" i="7"/>
  <c r="AS298" i="7"/>
  <c r="AS297" i="7"/>
  <c r="AS278" i="7"/>
  <c r="AS274" i="7"/>
  <c r="AS263" i="7"/>
  <c r="AS236" i="7"/>
  <c r="AS217" i="7"/>
  <c r="AS216" i="7"/>
  <c r="AS211" i="7"/>
  <c r="AS207" i="7"/>
  <c r="AS191" i="7"/>
  <c r="AS491" i="7"/>
  <c r="AS422" i="7"/>
  <c r="AS280" i="7"/>
  <c r="AS270" i="7"/>
  <c r="AS179" i="7"/>
  <c r="AS174" i="7"/>
  <c r="AS165" i="7"/>
  <c r="AS160" i="7"/>
  <c r="AS139" i="7"/>
  <c r="AS130" i="7"/>
  <c r="AS127" i="7"/>
  <c r="AS119" i="7"/>
  <c r="AS116" i="7"/>
  <c r="AS115" i="7"/>
  <c r="AS96" i="7"/>
  <c r="AS66" i="7"/>
  <c r="AS45" i="7"/>
  <c r="AS41" i="7"/>
  <c r="AS38" i="7"/>
  <c r="AU38" i="7" s="1"/>
  <c r="AS156" i="7"/>
  <c r="AS353" i="7"/>
  <c r="AS334" i="7"/>
  <c r="AS320" i="7"/>
  <c r="AS281" i="7"/>
  <c r="AS193" i="7"/>
  <c r="AS175" i="7"/>
  <c r="AS173" i="7"/>
  <c r="AS147" i="7"/>
  <c r="AS145" i="7"/>
  <c r="AS144" i="7"/>
  <c r="AS141" i="7"/>
  <c r="AS140" i="7"/>
  <c r="AS126" i="7"/>
  <c r="AS122" i="7"/>
  <c r="AS118" i="7"/>
  <c r="AS117" i="7"/>
  <c r="AS95" i="7"/>
  <c r="AS84" i="7"/>
  <c r="AS44" i="7"/>
  <c r="AS43" i="7"/>
  <c r="AS318" i="7"/>
  <c r="AS232" i="7"/>
  <c r="AS73" i="7"/>
  <c r="AS461" i="7"/>
  <c r="AS410" i="7"/>
  <c r="AS387" i="7"/>
  <c r="AS382" i="7"/>
  <c r="AS367" i="7"/>
  <c r="AS335" i="7"/>
  <c r="AS321" i="7"/>
  <c r="AS314" i="7"/>
  <c r="AS189" i="7"/>
  <c r="AS188" i="7"/>
  <c r="AS184" i="7"/>
  <c r="AS177" i="7"/>
  <c r="AS171" i="7"/>
  <c r="AS163" i="7"/>
  <c r="AS159" i="7"/>
  <c r="AS158" i="7"/>
  <c r="AS154" i="7"/>
  <c r="AS149" i="7"/>
  <c r="AS148" i="7"/>
  <c r="AS137" i="7"/>
  <c r="AS136" i="7"/>
  <c r="AS129" i="7"/>
  <c r="AS121" i="7"/>
  <c r="AS112" i="7"/>
  <c r="AS104" i="7"/>
  <c r="AS102" i="7"/>
  <c r="AS100" i="7"/>
  <c r="AS94" i="7"/>
  <c r="AS92" i="7"/>
  <c r="AS85" i="7"/>
  <c r="AS83" i="7"/>
  <c r="AS78" i="7"/>
  <c r="AS76" i="7"/>
  <c r="AS53" i="7"/>
  <c r="AS49" i="7"/>
  <c r="AS48" i="7"/>
  <c r="AS47" i="7"/>
  <c r="AS46" i="7"/>
  <c r="AS42" i="7"/>
  <c r="AS39" i="7"/>
  <c r="AS120" i="7"/>
  <c r="AS68" i="7"/>
  <c r="AS67" i="7"/>
  <c r="AS466" i="7"/>
  <c r="AS170" i="7"/>
  <c r="AS167" i="7"/>
  <c r="AS161" i="7"/>
  <c r="AS143" i="7"/>
  <c r="AS142" i="7"/>
  <c r="AS138" i="7"/>
  <c r="AS128" i="7"/>
  <c r="AS124" i="7"/>
  <c r="AS103" i="7"/>
  <c r="AS99" i="7"/>
  <c r="AS98" i="7"/>
  <c r="AS97" i="7"/>
  <c r="AS88" i="7"/>
  <c r="AS80" i="7"/>
  <c r="AS77" i="7"/>
  <c r="AS52" i="7"/>
  <c r="AS51" i="7"/>
  <c r="AS324" i="7"/>
  <c r="AS279" i="7"/>
  <c r="AS157" i="7"/>
  <c r="AS86" i="7"/>
  <c r="AS471" i="7"/>
  <c r="AS393" i="7"/>
  <c r="AS295" i="7"/>
  <c r="AS187" i="7"/>
  <c r="AS186" i="7"/>
  <c r="AS169" i="7"/>
  <c r="AS164" i="7"/>
  <c r="AS146" i="7"/>
  <c r="AS135" i="7"/>
  <c r="AS131" i="7"/>
  <c r="AS111" i="7"/>
  <c r="AS110" i="7"/>
  <c r="AS101" i="7"/>
  <c r="AS93" i="7"/>
  <c r="AS91" i="7"/>
  <c r="AS75" i="7"/>
  <c r="AS71" i="7"/>
  <c r="AS61" i="7"/>
  <c r="AS57" i="7"/>
  <c r="AS56" i="7"/>
  <c r="AS55" i="7"/>
  <c r="AS54" i="7"/>
  <c r="AS50" i="7"/>
  <c r="AS37" i="7"/>
  <c r="AU37" i="7" s="1"/>
  <c r="AS454" i="7"/>
  <c r="AS181" i="7"/>
  <c r="AS452" i="7"/>
  <c r="AS425" i="7"/>
  <c r="AS407" i="7"/>
  <c r="AS384" i="7"/>
  <c r="AS350" i="7"/>
  <c r="AS296" i="7"/>
  <c r="AS185" i="7"/>
  <c r="AS183" i="7"/>
  <c r="AS182" i="7"/>
  <c r="AS180" i="7"/>
  <c r="AS172" i="7"/>
  <c r="AS168" i="7"/>
  <c r="AS153" i="7"/>
  <c r="AS151" i="7"/>
  <c r="AS150" i="7"/>
  <c r="AS133" i="7"/>
  <c r="AS125" i="7"/>
  <c r="AS123" i="7"/>
  <c r="AS114" i="7"/>
  <c r="AS113" i="7"/>
  <c r="AS87" i="7"/>
  <c r="AS82" i="7"/>
  <c r="AS81" i="7"/>
  <c r="AS60" i="7"/>
  <c r="AS59" i="7"/>
  <c r="AS40" i="7"/>
  <c r="AS427" i="7"/>
  <c r="AS162" i="7"/>
  <c r="AS155" i="7"/>
  <c r="AS109" i="7"/>
  <c r="AS505" i="7"/>
  <c r="AS453" i="7"/>
  <c r="AS426" i="7"/>
  <c r="AS374" i="7"/>
  <c r="AS351" i="7"/>
  <c r="AS311" i="7"/>
  <c r="AS306" i="7"/>
  <c r="AS231" i="7"/>
  <c r="AS209" i="7"/>
  <c r="AS200" i="7"/>
  <c r="AS176" i="7"/>
  <c r="AS166" i="7"/>
  <c r="AS152" i="7"/>
  <c r="AS134" i="7"/>
  <c r="AS132" i="7"/>
  <c r="AS108" i="7"/>
  <c r="AS107" i="7"/>
  <c r="AS106" i="7"/>
  <c r="AS105" i="7"/>
  <c r="AS90" i="7"/>
  <c r="AS89" i="7"/>
  <c r="AS70" i="7"/>
  <c r="AS69" i="7"/>
  <c r="AS65" i="7"/>
  <c r="AS64" i="7"/>
  <c r="AS63" i="7"/>
  <c r="AS62" i="7"/>
  <c r="AS58" i="7"/>
  <c r="AS490" i="7"/>
  <c r="AS307" i="7"/>
  <c r="AS178" i="7"/>
  <c r="AS79" i="7"/>
  <c r="AS74" i="7"/>
  <c r="AS72" i="7"/>
  <c r="AS17" i="7"/>
  <c r="E54" i="5"/>
  <c r="E53" i="5"/>
  <c r="E52" i="5"/>
  <c r="D19" i="6" s="1"/>
  <c r="E46" i="5"/>
  <c r="E45" i="5"/>
  <c r="E44" i="5"/>
  <c r="E43" i="5"/>
  <c r="E42" i="5"/>
  <c r="E41" i="5"/>
  <c r="Y13" i="1"/>
  <c r="X13" i="1"/>
  <c r="W13" i="1"/>
  <c r="V13" i="1"/>
  <c r="U13" i="1"/>
  <c r="R13" i="1"/>
  <c r="P13" i="1"/>
  <c r="N13" i="1"/>
  <c r="M13" i="1"/>
  <c r="L13" i="1"/>
  <c r="K13" i="1"/>
  <c r="I13" i="1"/>
  <c r="H13" i="1"/>
  <c r="C13" i="1"/>
  <c r="H51" i="5" l="1"/>
  <c r="D17" i="6"/>
  <c r="F61" i="5"/>
  <c r="F60" i="5"/>
  <c r="F59" i="5"/>
  <c r="F58" i="5"/>
  <c r="F54" i="5"/>
  <c r="F53" i="5"/>
  <c r="D18" i="6"/>
  <c r="E48" i="5"/>
  <c r="F46" i="5"/>
  <c r="F45" i="5"/>
  <c r="F44" i="5"/>
  <c r="F43" i="5"/>
  <c r="F42" i="5"/>
  <c r="E37" i="5"/>
  <c r="I37" i="5"/>
  <c r="H48" i="5"/>
  <c r="H47" i="5"/>
  <c r="I19" i="5"/>
  <c r="H53" i="5"/>
  <c r="I31" i="5"/>
  <c r="F57" i="5" l="1"/>
  <c r="F62" i="5" s="1"/>
  <c r="E20" i="6" s="1"/>
  <c r="E62" i="5"/>
  <c r="D20" i="6" s="1"/>
  <c r="BZ12" i="7"/>
  <c r="E100" i="5"/>
  <c r="D26" i="6" s="1"/>
  <c r="E98" i="5"/>
  <c r="D30" i="6" s="1"/>
  <c r="E97" i="5"/>
  <c r="D29" i="6" s="1"/>
  <c r="E96" i="5"/>
  <c r="D27" i="6" s="1"/>
  <c r="E95" i="5"/>
  <c r="E99" i="5"/>
  <c r="D25" i="6" s="1"/>
  <c r="CA12" i="7"/>
  <c r="G97" i="5"/>
  <c r="E29" i="6" s="1"/>
  <c r="G95" i="5"/>
  <c r="G98" i="5"/>
  <c r="E30" i="6" s="1"/>
  <c r="G96" i="5"/>
  <c r="E27" i="6" s="1"/>
  <c r="G99" i="5"/>
  <c r="E25" i="6" s="1"/>
  <c r="G100" i="5"/>
  <c r="E26" i="6" s="1"/>
  <c r="F48" i="5"/>
  <c r="E16" i="6" s="1"/>
  <c r="D16" i="6"/>
  <c r="H52" i="5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F55" i="5"/>
  <c r="E17" i="6" s="1"/>
  <c r="D11" i="6"/>
  <c r="F37" i="5"/>
  <c r="E11" i="6" s="1"/>
  <c r="H37" i="5"/>
  <c r="E47" i="5"/>
  <c r="F52" i="5"/>
  <c r="E19" i="6" s="1"/>
  <c r="F41" i="5"/>
  <c r="F47" i="5" s="1"/>
  <c r="F51" i="5"/>
  <c r="D15" i="6" l="1"/>
  <c r="G103" i="5"/>
  <c r="E28" i="6"/>
  <c r="G101" i="5"/>
  <c r="E101" i="5"/>
  <c r="D28" i="6"/>
  <c r="E15" i="6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3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6" i="6" s="1"/>
  <c r="G88" i="5"/>
  <c r="I30" i="6" s="1"/>
  <c r="G89" i="5"/>
  <c r="I25" i="6" s="1"/>
  <c r="G86" i="5"/>
  <c r="I27" i="6" s="1"/>
  <c r="G85" i="5"/>
  <c r="I28" i="6" s="1"/>
  <c r="G90" i="5"/>
  <c r="G87" i="5"/>
  <c r="I29" i="6" s="1"/>
  <c r="E88" i="5"/>
  <c r="H30" i="6" s="1"/>
  <c r="E87" i="5"/>
  <c r="H29" i="6" s="1"/>
  <c r="E86" i="5"/>
  <c r="H27" i="6" s="1"/>
  <c r="E85" i="5"/>
  <c r="H28" i="6" s="1"/>
  <c r="E89" i="5"/>
  <c r="H25" i="6" s="1"/>
  <c r="E90" i="5"/>
  <c r="H26" i="6" s="1"/>
  <c r="BW13" i="7"/>
  <c r="J25" i="6" s="1"/>
  <c r="E36" i="6" s="1"/>
  <c r="K36" i="5"/>
  <c r="F38" i="5"/>
  <c r="F63" i="5" s="1"/>
  <c r="H38" i="5"/>
  <c r="J38" i="5"/>
  <c r="K19" i="5"/>
  <c r="E8" i="6"/>
  <c r="K31" i="5"/>
  <c r="E5" i="6"/>
  <c r="E21" i="6" l="1"/>
  <c r="D36" i="6" s="1"/>
  <c r="H31" i="6"/>
  <c r="I31" i="6"/>
  <c r="E91" i="5"/>
  <c r="D31" i="6"/>
  <c r="J93" i="5"/>
  <c r="E31" i="6"/>
  <c r="G91" i="5"/>
  <c r="J86" i="5"/>
  <c r="F36" i="6" l="1"/>
  <c r="J87" i="5"/>
  <c r="J88" i="5"/>
  <c r="J90" i="5"/>
  <c r="J85" i="5"/>
  <c r="J89" i="5"/>
  <c r="J91" i="5" l="1"/>
  <c r="BW12" i="7" l="1"/>
</calcChain>
</file>

<file path=xl/sharedStrings.xml><?xml version="1.0" encoding="utf-8"?>
<sst xmlns="http://schemas.openxmlformats.org/spreadsheetml/2006/main" count="772" uniqueCount="382">
  <si>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</si>
  <si>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</si>
  <si>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</si>
  <si>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</si>
  <si>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</si>
  <si>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</si>
  <si>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</si>
  <si>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</si>
  <si>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Auriculars amb micro</t>
  </si>
  <si>
    <t>Monitor</t>
  </si>
  <si>
    <t>Model MacOS</t>
  </si>
  <si>
    <t>Ampliació garantia MacOS de 2 a 5 anys</t>
  </si>
  <si>
    <t>Necessites tauleta (PDI a temps parcial)</t>
  </si>
  <si>
    <t>Campus de destí</t>
  </si>
  <si>
    <t>Edifici de destí</t>
  </si>
  <si>
    <t>Despatx de destí</t>
  </si>
  <si>
    <t>Aquestes columnes no es tindran en consideració</t>
  </si>
  <si>
    <t>Prioritat</t>
  </si>
  <si>
    <t>Fórmules</t>
  </si>
  <si>
    <t>Direcció departament</t>
  </si>
  <si>
    <t>Tauletes (PDI a temps parcial)</t>
  </si>
  <si>
    <t>Windows, imprescindible si es farà servir aquest S.O.</t>
  </si>
  <si>
    <t>Si [*] (opció recomanada per a tots els portàtils)</t>
  </si>
  <si>
    <t>ET2) i5-9400, 16GB RAM, 1TB SSD M2 NVMe</t>
  </si>
  <si>
    <t>Compacte (SFF)</t>
  </si>
  <si>
    <t>1 = Màxima</t>
  </si>
  <si>
    <t>Comptadors:</t>
  </si>
  <si>
    <t>Portàtil</t>
  </si>
  <si>
    <t>Sobretaula</t>
  </si>
  <si>
    <t>Tauleta</t>
  </si>
  <si>
    <t>MacOS</t>
  </si>
  <si>
    <t>Marca de temps</t>
  </si>
  <si>
    <t>Adreça electrònica</t>
  </si>
  <si>
    <t>Motiu petició equipament</t>
  </si>
  <si>
    <t>Any adquisició de l'equip actual</t>
  </si>
  <si>
    <t>Número de sèrie de l'equip actual</t>
  </si>
  <si>
    <t>Número d'inventari de l'equip actual</t>
  </si>
  <si>
    <t>Tipus d'equipament sol·licitat</t>
  </si>
  <si>
    <t>Webcam (recordeu que el portàtil ja incorpora càmera)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</si>
  <si>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</si>
  <si>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</si>
  <si>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</si>
  <si>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</si>
  <si>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</si>
  <si>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</si>
  <si>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</si>
  <si>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</si>
  <si>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</si>
  <si>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</si>
  <si>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</si>
  <si>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</si>
  <si>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</si>
  <si>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</si>
  <si>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</si>
  <si>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</si>
  <si>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</si>
  <si>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</si>
  <si>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Auriculars amb micro P</t>
  </si>
  <si>
    <t>Webcam P</t>
  </si>
  <si>
    <t>Import licitació sobretaula</t>
  </si>
  <si>
    <t>Webcam S</t>
  </si>
  <si>
    <t>Auriculars amb micro S</t>
  </si>
  <si>
    <t>Barra So</t>
  </si>
  <si>
    <t>Auriculars amb micro T</t>
  </si>
  <si>
    <t>Webcam T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</si>
  <si>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</si>
  <si>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</si>
  <si>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</si>
  <si>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</si>
  <si>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</si>
  <si>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</si>
  <si>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PAS</t>
  </si>
  <si>
    <t>Portàtil (amb o sense monitor)</t>
  </si>
  <si>
    <t>Si</t>
  </si>
  <si>
    <t>PAS tècnic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</si>
  <si>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</si>
  <si>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</si>
  <si>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</si>
  <si>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</si>
  <si>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</si>
  <si>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</si>
  <si>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</si>
  <si>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</si>
  <si>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</si>
  <si>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</si>
  <si>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</si>
  <si>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</si>
  <si>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</si>
  <si>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</si>
  <si>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ET1) i3, 8GB RAM, 256 SSD M2 NVMe</t>
  </si>
  <si>
    <t>M0) Monitor 21,5" sense barra so</t>
  </si>
  <si>
    <t>PDI TP</t>
  </si>
  <si>
    <t>M1) Monitor 24" Full HD sense barra de so</t>
  </si>
  <si>
    <t>No</t>
  </si>
  <si>
    <t>Linux</t>
  </si>
  <si>
    <t>MacOS, IOS (PDI TC)</t>
  </si>
  <si>
    <t>ET3) i5-9400, 16GB RAM, 1TB SSD M2 NVMe, targeta gràfica 2.500 PassMark</t>
  </si>
  <si>
    <t>Direcció centre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</si>
  <si>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</si>
  <si>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</si>
  <si>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</si>
  <si>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</si>
  <si>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</si>
  <si>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</si>
  <si>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</si>
  <si>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Finançament 
Bloc 1  - PDI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</si>
  <si>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</si>
  <si>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</si>
  <si>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</si>
  <si>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</si>
  <si>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</si>
  <si>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</si>
  <si>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</si>
  <si>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</si>
  <si>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</si>
  <si>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</si>
  <si>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</si>
  <si>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</si>
  <si>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</si>
  <si>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</si>
  <si>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</si>
  <si>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</si>
  <si>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</si>
  <si>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</si>
  <si>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</si>
  <si>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</si>
  <si>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</si>
  <si>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</si>
  <si>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</si>
  <si>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</si>
  <si>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</si>
  <si>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</si>
  <si>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</si>
  <si>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</si>
  <si>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</si>
  <si>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</si>
  <si>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</si>
  <si>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</si>
  <si>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</si>
  <si>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</si>
  <si>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</si>
  <si>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</si>
  <si>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</si>
  <si>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</si>
  <si>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</si>
  <si>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701 - Arquitectura de Computadors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</si>
  <si>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</si>
  <si>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</si>
  <si>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</si>
  <si>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</si>
  <si>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</si>
  <si>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</si>
  <si>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</si>
  <si>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</si>
  <si>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</si>
  <si>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</si>
  <si>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</si>
  <si>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</si>
  <si>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</si>
  <si>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</si>
  <si>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</si>
  <si>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</si>
  <si>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</si>
  <si>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</si>
  <si>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</si>
  <si>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</si>
  <si>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</si>
  <si>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</si>
  <si>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</si>
  <si>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</si>
  <si>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</si>
  <si>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</si>
  <si>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</si>
  <si>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</si>
  <si>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</si>
  <si>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</si>
  <si>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</si>
  <si>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</si>
  <si>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</si>
  <si>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</si>
  <si>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</si>
  <si>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</si>
  <si>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</si>
  <si>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Lot 1 19/19</t>
  </si>
  <si>
    <t>ET1.W</t>
  </si>
  <si>
    <t>ET2.W</t>
  </si>
  <si>
    <t>ET3.W</t>
  </si>
  <si>
    <t>ET4.W</t>
  </si>
  <si>
    <t>ET5.W</t>
  </si>
  <si>
    <t>ET6.W</t>
  </si>
  <si>
    <t>Lot 2 19/19</t>
  </si>
  <si>
    <t>ET7.W</t>
  </si>
  <si>
    <t>Lot 3 19/19</t>
  </si>
  <si>
    <t>ET8.W</t>
  </si>
  <si>
    <t>ET1.L</t>
  </si>
  <si>
    <t>ET2.L</t>
  </si>
  <si>
    <t>ET3.L</t>
  </si>
  <si>
    <t>ET4.L</t>
  </si>
  <si>
    <t>ET5.L</t>
  </si>
  <si>
    <t>ET6.L</t>
  </si>
  <si>
    <t>ET7.L</t>
  </si>
  <si>
    <t>ET8.L</t>
  </si>
  <si>
    <t>Lot 1 05/19</t>
  </si>
  <si>
    <t>Mini</t>
  </si>
  <si>
    <t>iMac</t>
  </si>
  <si>
    <t>P1.i5.W</t>
  </si>
  <si>
    <t>P1.i7.W</t>
  </si>
  <si>
    <t>P2.i5.W</t>
  </si>
  <si>
    <t>P2.i7.W</t>
  </si>
  <si>
    <t>Lot 6 19/19</t>
  </si>
  <si>
    <t>P3.i5.W</t>
  </si>
  <si>
    <t>P3.i7.W</t>
  </si>
  <si>
    <t>P1.i5.L</t>
  </si>
  <si>
    <t>P1.i7.L</t>
  </si>
  <si>
    <t>P2.i5.L</t>
  </si>
  <si>
    <t>P2.i7.L</t>
  </si>
  <si>
    <t>P3.i5.L</t>
  </si>
  <si>
    <t>P3.i7.L</t>
  </si>
  <si>
    <t>Air</t>
  </si>
  <si>
    <t>Pro13</t>
  </si>
  <si>
    <t>Pro14</t>
  </si>
  <si>
    <t>ETT</t>
  </si>
  <si>
    <t>M0</t>
  </si>
  <si>
    <t>M1</t>
  </si>
  <si>
    <t>M3</t>
  </si>
  <si>
    <t>M4</t>
  </si>
  <si>
    <t>M5</t>
  </si>
  <si>
    <t>OM (Opció barra de só)</t>
  </si>
  <si>
    <t>Altres</t>
  </si>
  <si>
    <t>Auriculars amb micròfon</t>
  </si>
  <si>
    <t>Lot 4 19/19</t>
  </si>
  <si>
    <t>Lot 5 19/19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</si>
  <si>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</si>
  <si>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</si>
  <si>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</si>
  <si>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</si>
  <si>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</si>
  <si>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</si>
  <si>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</si>
  <si>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</si>
  <si>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Tauletes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</si>
  <si>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</si>
  <si>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</si>
  <si>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</si>
  <si>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</si>
  <si>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</si>
  <si>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</si>
  <si>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</si>
  <si>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</si>
  <si>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</si>
  <si>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</si>
  <si>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Llistes de valors:</t>
  </si>
  <si>
    <t>Auricular amb micro</t>
  </si>
  <si>
    <t>162 - Centre de Formació Interdisciplinar Superior</t>
  </si>
  <si>
    <t>Quantitat ETs</t>
  </si>
  <si>
    <t>Barres de só</t>
  </si>
  <si>
    <t>Kits individuals de videoconferència 
(només si no s'adquireix ordinador)</t>
  </si>
  <si>
    <t>Equip de sobretaula 
(amb o sense monitor)</t>
  </si>
  <si>
    <t>P1.i7) Portàtil 2'5kg màx, 15'6", i7, 16GB RAM, 512GB SSD M2 NVMe</t>
  </si>
  <si>
    <t>P2.i5) Portàtil 2kg màx, 14", i5, 16GB RAM, 512GB SSD M2 NVMe</t>
  </si>
  <si>
    <t>M3) [*] Monitor 24" 2K sense barra de so (recomanat PAS)</t>
  </si>
  <si>
    <t>M5) [*] Monitor 27" 4K sense barra de so (recomanat PDI)</t>
  </si>
  <si>
    <t>P1.i5) Portàtil 2'5kg màx, 15'6", i5, 16GB RAM, 512GB SSD M2 NVMe</t>
  </si>
  <si>
    <t>P2.i7) Portàtil 2kg màx, 14", i7, 16GB RAM, 512GB SSD M2 NVMe</t>
  </si>
  <si>
    <t>P3.i5) [*] Portàtil lleuger 1,5Kg màx, 13'3", i5, 16GB RAM, 512GB SSD M2 NVMe (opció recomanada per PAS)</t>
  </si>
  <si>
    <t>P3.i7) [*] Portàtil lleuger 1,5Kg màx, 13'3", i7, 16GB RAM, 512GB SSD M2 NVMe (opció recomanada per PDI i tècnics)</t>
  </si>
  <si>
    <t>Mini ) Mac mini - M2 GPU 16 nuclis, 16GB, 1TB SSD</t>
  </si>
  <si>
    <t>Air  ) MacBook Air 13”, M2 GPU 10 nuclis, 16GB, 512GB SSD</t>
  </si>
  <si>
    <t>Pro13) MacBook Pro 13”, M2 GPU 10 nuclis, 16GB, 521GB SSD</t>
  </si>
  <si>
    <t>Pro14) MacBook Pro 14”, M2 Pro GPU 16 nuclis, 16GB, 512GB SSD</t>
  </si>
  <si>
    <t>iMac ) iMac 24”, Retina 4.5K, M1 GPU 8 nuclis, 8GB, 512GB SSD (monitor ja incorporat)</t>
  </si>
  <si>
    <t>ETT) Tauleta SO Android, 11”, 4GB RAM, 64GB ROM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</si>
  <si>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</si>
  <si>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</si>
  <si>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</si>
  <si>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</si>
  <si>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</si>
  <si>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</si>
  <si>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</si>
  <si>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</si>
  <si>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</si>
  <si>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</si>
  <si>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</si>
  <si>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</si>
  <si>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</si>
  <si>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</si>
  <si>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</si>
  <si>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</si>
  <si>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</si>
  <si>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</si>
  <si>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</si>
  <si>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</si>
  <si>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</si>
  <si>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</si>
  <si>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</si>
  <si>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</si>
  <si>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</si>
  <si>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</si>
  <si>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</si>
  <si>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</si>
  <si>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</si>
  <si>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</si>
  <si>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</si>
  <si>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</si>
  <si>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>410 ICE</t>
  </si>
  <si>
    <t>420 INTEXTER</t>
  </si>
  <si>
    <t>440 IOC</t>
  </si>
  <si>
    <t>460 INTE</t>
  </si>
  <si>
    <t>480 IS.UPC</t>
  </si>
  <si>
    <t>490 IMTech</t>
  </si>
  <si>
    <t>520 BUPC</t>
  </si>
  <si>
    <t>701 AC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</si>
  <si>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</si>
  <si>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</si>
  <si>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</si>
  <si>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</si>
  <si>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</si>
  <si>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</si>
  <si>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</si>
  <si>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</si>
  <si>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</si>
  <si>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</si>
  <si>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</si>
  <si>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</si>
  <si>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</si>
  <si>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</si>
  <si>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</si>
  <si>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</si>
  <si>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</si>
  <si>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</si>
  <si>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</si>
  <si>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</si>
  <si>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</si>
  <si>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</si>
  <si>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</si>
  <si>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</si>
  <si>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</si>
  <si>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</si>
  <si>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</si>
  <si>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</si>
  <si>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</si>
  <si>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915 IRI</t>
  </si>
  <si>
    <t>977 FLUMEN</t>
  </si>
  <si>
    <t>978 HTT</t>
  </si>
  <si>
    <t>Finançament 
Bloc 3  - PAS</t>
  </si>
  <si>
    <t>SG</t>
  </si>
  <si>
    <t>Bloc 3 - PAS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</si>
  <si>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</si>
  <si>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</si>
  <si>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</si>
  <si>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</si>
  <si>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</si>
  <si>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</si>
  <si>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</si>
  <si>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</si>
  <si>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Comptador Mon/usuari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</si>
  <si>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</si>
  <si>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</si>
  <si>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</si>
  <si>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</si>
  <si>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</si>
  <si>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</si>
  <si>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</si>
  <si>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</si>
  <si>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</si>
  <si>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>Dock P3, teclat i ratolí</t>
  </si>
  <si>
    <t xml:space="preserve"> </t>
  </si>
  <si>
    <t>ET</t>
  </si>
  <si>
    <t>Finançament calculat</t>
  </si>
  <si>
    <t>Finançament màxim convocatòria =</t>
  </si>
  <si>
    <t>Finançament assignat</t>
  </si>
  <si>
    <t>Comptadors</t>
  </si>
  <si>
    <t>Usuaris únics</t>
  </si>
  <si>
    <t>Usuaris totals</t>
  </si>
  <si>
    <t>Quantitats totals</t>
  </si>
  <si>
    <t>Comprovació=</t>
  </si>
  <si>
    <t>Quantitats finançables</t>
  </si>
  <si>
    <t>Garanties MacOS</t>
  </si>
  <si>
    <t>Import 
dels equips
recomanats</t>
  </si>
  <si>
    <t>Finançament recomanat</t>
  </si>
  <si>
    <t>Seleccioneu unitat: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</si>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</sst>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</numFmts>
  <fonts count="49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trike/>
      <sz val="10"/>
      <color theme="1"/>
      <name val="Arial"/>
      <family val="2"/>
    </font>
    <font>
      <strike/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sz val="8"/>
      <color theme="0" tint="-0.499984740745262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</fills>
  <borders count="110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9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07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wrapText="1"/>
    </xf>
    <xf numFmtId="22" fontId="1" fillId="0" borderId="1" xfId="0" applyNumberFormat="1" applyFont="1" applyBorder="1" applyAlignment="1">
      <alignment wrapText="1"/>
    </xf>
    <xf numFmtId="0" fontId="1" fillId="0" borderId="0" xfId="0" applyFont="1"/>
    <xf numFmtId="0" fontId="10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6" borderId="19" xfId="0" applyFont="1" applyFill="1" applyBorder="1" applyAlignment="1">
      <alignment wrapText="1"/>
    </xf>
    <xf numFmtId="164" fontId="17" fillId="0" borderId="18" xfId="0" applyNumberFormat="1" applyFont="1" applyBorder="1" applyAlignment="1">
      <alignment horizontal="right" wrapText="1"/>
    </xf>
    <xf numFmtId="164" fontId="12" fillId="6" borderId="19" xfId="0" applyNumberFormat="1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right" wrapText="1"/>
    </xf>
    <xf numFmtId="164" fontId="18" fillId="6" borderId="1" xfId="0" applyNumberFormat="1" applyFont="1" applyFill="1" applyBorder="1" applyAlignment="1">
      <alignment horizontal="right" wrapText="1"/>
    </xf>
    <xf numFmtId="1" fontId="18" fillId="6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8" fillId="6" borderId="19" xfId="0" applyFont="1" applyFill="1" applyBorder="1" applyAlignment="1">
      <alignment horizontal="center" wrapText="1"/>
    </xf>
    <xf numFmtId="164" fontId="10" fillId="0" borderId="18" xfId="0" applyNumberFormat="1" applyFont="1" applyBorder="1" applyAlignment="1">
      <alignment horizontal="right" wrapText="1"/>
    </xf>
    <xf numFmtId="164" fontId="10" fillId="0" borderId="18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20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20" xfId="0" applyNumberFormat="1" applyFont="1" applyFill="1" applyBorder="1"/>
    <xf numFmtId="0" fontId="19" fillId="12" borderId="20" xfId="0" applyFont="1" applyFill="1" applyBorder="1" applyAlignment="1">
      <alignment horizontal="center" vertical="center" wrapText="1"/>
    </xf>
    <xf numFmtId="0" fontId="19" fillId="12" borderId="26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/>
    </xf>
    <xf numFmtId="165" fontId="10" fillId="14" borderId="32" xfId="0" applyNumberFormat="1" applyFont="1" applyFill="1" applyBorder="1" applyAlignment="1">
      <alignment horizontal="right"/>
    </xf>
    <xf numFmtId="0" fontId="1" fillId="0" borderId="33" xfId="0" applyFont="1" applyBorder="1"/>
    <xf numFmtId="0" fontId="1" fillId="0" borderId="35" xfId="0" applyFont="1" applyBorder="1"/>
    <xf numFmtId="0" fontId="10" fillId="14" borderId="36" xfId="0" applyFont="1" applyFill="1" applyBorder="1" applyAlignment="1">
      <alignment horizontal="center"/>
    </xf>
    <xf numFmtId="165" fontId="10" fillId="14" borderId="37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9" xfId="0" applyFont="1" applyBorder="1"/>
    <xf numFmtId="166" fontId="1" fillId="0" borderId="42" xfId="0" applyNumberFormat="1" applyFont="1" applyBorder="1"/>
    <xf numFmtId="0" fontId="10" fillId="14" borderId="43" xfId="0" applyFont="1" applyFill="1" applyBorder="1" applyAlignment="1">
      <alignment horizontal="center"/>
    </xf>
    <xf numFmtId="165" fontId="10" fillId="14" borderId="44" xfId="0" applyNumberFormat="1" applyFont="1" applyFill="1" applyBorder="1" applyAlignment="1">
      <alignment horizontal="right"/>
    </xf>
    <xf numFmtId="0" fontId="10" fillId="14" borderId="45" xfId="0" applyFont="1" applyFill="1" applyBorder="1" applyAlignment="1">
      <alignment horizontal="center"/>
    </xf>
    <xf numFmtId="165" fontId="10" fillId="14" borderId="46" xfId="0" applyNumberFormat="1" applyFont="1" applyFill="1" applyBorder="1" applyAlignment="1">
      <alignment horizontal="right"/>
    </xf>
    <xf numFmtId="0" fontId="1" fillId="0" borderId="42" xfId="0" applyFont="1" applyBorder="1"/>
    <xf numFmtId="166" fontId="1" fillId="0" borderId="41" xfId="0" applyNumberFormat="1" applyFont="1" applyBorder="1"/>
    <xf numFmtId="0" fontId="10" fillId="0" borderId="33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10" fillId="14" borderId="20" xfId="0" applyNumberFormat="1" applyFont="1" applyFill="1" applyBorder="1" applyAlignment="1">
      <alignment horizontal="right"/>
    </xf>
    <xf numFmtId="0" fontId="1" fillId="0" borderId="39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166" fontId="1" fillId="0" borderId="42" xfId="0" applyNumberFormat="1" applyFont="1" applyBorder="1" applyAlignment="1">
      <alignment vertical="center"/>
    </xf>
    <xf numFmtId="166" fontId="1" fillId="0" borderId="41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41" xfId="0" applyFont="1" applyBorder="1"/>
    <xf numFmtId="0" fontId="10" fillId="14" borderId="48" xfId="0" applyFont="1" applyFill="1" applyBorder="1" applyAlignment="1">
      <alignment horizontal="center"/>
    </xf>
    <xf numFmtId="165" fontId="10" fillId="14" borderId="49" xfId="0" applyNumberFormat="1" applyFont="1" applyFill="1" applyBorder="1" applyAlignment="1">
      <alignment horizontal="right" wrapText="1"/>
    </xf>
    <xf numFmtId="0" fontId="1" fillId="0" borderId="50" xfId="0" applyFont="1" applyBorder="1"/>
    <xf numFmtId="166" fontId="1" fillId="0" borderId="50" xfId="0" applyNumberFormat="1" applyFont="1" applyBorder="1"/>
    <xf numFmtId="0" fontId="1" fillId="0" borderId="51" xfId="0" applyFont="1" applyBorder="1"/>
    <xf numFmtId="167" fontId="1" fillId="0" borderId="52" xfId="0" applyNumberFormat="1" applyFont="1" applyBorder="1"/>
    <xf numFmtId="166" fontId="1" fillId="0" borderId="0" xfId="0" applyNumberFormat="1" applyFont="1"/>
    <xf numFmtId="0" fontId="19" fillId="12" borderId="53" xfId="0" applyFont="1" applyFill="1" applyBorder="1" applyAlignment="1">
      <alignment horizontal="center" vertical="center" wrapText="1"/>
    </xf>
    <xf numFmtId="0" fontId="19" fillId="12" borderId="54" xfId="0" applyFont="1" applyFill="1" applyBorder="1" applyAlignment="1">
      <alignment horizontal="center" vertical="center" wrapText="1"/>
    </xf>
    <xf numFmtId="0" fontId="10" fillId="14" borderId="55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 wrapText="1"/>
    </xf>
    <xf numFmtId="165" fontId="10" fillId="14" borderId="20" xfId="0" applyNumberFormat="1" applyFont="1" applyFill="1" applyBorder="1" applyAlignment="1">
      <alignment horizontal="right" wrapText="1"/>
    </xf>
    <xf numFmtId="0" fontId="10" fillId="0" borderId="0" xfId="0" applyFont="1"/>
    <xf numFmtId="0" fontId="20" fillId="12" borderId="20" xfId="0" applyFont="1" applyFill="1" applyBorder="1" applyAlignment="1">
      <alignment horizontal="center" wrapText="1"/>
    </xf>
    <xf numFmtId="0" fontId="20" fillId="12" borderId="53" xfId="0" applyFont="1" applyFill="1" applyBorder="1" applyAlignment="1">
      <alignment horizontal="center" vertical="center"/>
    </xf>
    <xf numFmtId="0" fontId="20" fillId="12" borderId="54" xfId="0" applyFont="1" applyFill="1" applyBorder="1" applyAlignment="1">
      <alignment horizontal="center" wrapText="1"/>
    </xf>
    <xf numFmtId="0" fontId="10" fillId="14" borderId="55" xfId="0" applyFont="1" applyFill="1" applyBorder="1" applyAlignment="1">
      <alignment horizontal="center" wrapText="1"/>
    </xf>
    <xf numFmtId="165" fontId="10" fillId="14" borderId="37" xfId="0" applyNumberFormat="1" applyFont="1" applyFill="1" applyBorder="1" applyAlignment="1">
      <alignment horizontal="right" wrapText="1"/>
    </xf>
    <xf numFmtId="6" fontId="1" fillId="0" borderId="57" xfId="0" applyNumberFormat="1" applyFont="1" applyBorder="1"/>
    <xf numFmtId="0" fontId="22" fillId="12" borderId="55" xfId="0" applyFont="1" applyFill="1" applyBorder="1" applyAlignment="1">
      <alignment horizontal="center" vertical="center" wrapText="1"/>
    </xf>
    <xf numFmtId="0" fontId="19" fillId="12" borderId="37" xfId="0" applyFont="1" applyFill="1" applyBorder="1" applyAlignment="1">
      <alignment horizontal="center" vertical="center" wrapText="1"/>
    </xf>
    <xf numFmtId="0" fontId="10" fillId="14" borderId="55" xfId="0" applyFont="1" applyFill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25" fillId="0" borderId="0" xfId="0" applyFont="1"/>
    <xf numFmtId="166" fontId="25" fillId="0" borderId="0" xfId="0" applyNumberFormat="1" applyFont="1"/>
    <xf numFmtId="166" fontId="13" fillId="0" borderId="57" xfId="0" applyNumberFormat="1" applyFont="1" applyBorder="1"/>
    <xf numFmtId="0" fontId="13" fillId="0" borderId="0" xfId="0" applyFont="1"/>
    <xf numFmtId="6" fontId="13" fillId="0" borderId="57" xfId="0" applyNumberFormat="1" applyFont="1" applyBorder="1"/>
    <xf numFmtId="0" fontId="24" fillId="0" borderId="60" xfId="0" applyFont="1" applyBorder="1" applyAlignment="1">
      <alignment vertical="center"/>
    </xf>
    <xf numFmtId="0" fontId="1" fillId="3" borderId="61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1" fillId="0" borderId="63" xfId="0" applyFont="1" applyBorder="1"/>
    <xf numFmtId="166" fontId="26" fillId="0" borderId="52" xfId="0" applyNumberFormat="1" applyFont="1" applyBorder="1" applyAlignment="1">
      <alignment horizontal="center"/>
    </xf>
    <xf numFmtId="167" fontId="26" fillId="0" borderId="52" xfId="0" applyNumberFormat="1" applyFont="1" applyBorder="1" applyAlignment="1">
      <alignment vertical="center"/>
    </xf>
    <xf numFmtId="167" fontId="26" fillId="0" borderId="64" xfId="0" applyNumberFormat="1" applyFont="1" applyBorder="1" applyAlignment="1">
      <alignment vertical="center"/>
    </xf>
    <xf numFmtId="167" fontId="13" fillId="0" borderId="0" xfId="0" applyNumberFormat="1" applyFont="1" applyAlignment="1">
      <alignment vertical="center"/>
    </xf>
    <xf numFmtId="0" fontId="20" fillId="12" borderId="44" xfId="0" applyFont="1" applyFill="1" applyBorder="1" applyAlignment="1">
      <alignment horizontal="center" vertical="center"/>
    </xf>
    <xf numFmtId="167" fontId="27" fillId="0" borderId="56" xfId="0" applyNumberFormat="1" applyFont="1" applyBorder="1"/>
    <xf numFmtId="167" fontId="28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4" xfId="0" applyNumberFormat="1" applyFont="1" applyBorder="1" applyAlignment="1">
      <alignment horizontal="center"/>
    </xf>
    <xf numFmtId="166" fontId="1" fillId="0" borderId="38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166" fontId="10" fillId="0" borderId="34" xfId="0" applyNumberFormat="1" applyFont="1" applyBorder="1" applyAlignment="1">
      <alignment horizontal="center" vertical="center" wrapText="1"/>
    </xf>
    <xf numFmtId="166" fontId="10" fillId="0" borderId="38" xfId="0" applyNumberFormat="1" applyFont="1" applyBorder="1" applyAlignment="1">
      <alignment horizontal="center" vertical="center" wrapText="1"/>
    </xf>
    <xf numFmtId="166" fontId="10" fillId="0" borderId="40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/>
    </xf>
    <xf numFmtId="166" fontId="1" fillId="0" borderId="52" xfId="0" applyNumberFormat="1" applyFont="1" applyBorder="1" applyAlignment="1">
      <alignment horizontal="center"/>
    </xf>
    <xf numFmtId="0" fontId="10" fillId="14" borderId="65" xfId="0" applyFont="1" applyFill="1" applyBorder="1" applyAlignment="1">
      <alignment horizontal="center"/>
    </xf>
    <xf numFmtId="49" fontId="10" fillId="14" borderId="65" xfId="0" applyNumberFormat="1" applyFont="1" applyFill="1" applyBorder="1" applyAlignment="1">
      <alignment horizontal="center"/>
    </xf>
    <xf numFmtId="49" fontId="10" fillId="14" borderId="30" xfId="0" applyNumberFormat="1" applyFont="1" applyFill="1" applyBorder="1" applyAlignment="1">
      <alignment horizontal="center"/>
    </xf>
    <xf numFmtId="165" fontId="10" fillId="14" borderId="47" xfId="0" applyNumberFormat="1" applyFont="1" applyFill="1" applyBorder="1" applyAlignment="1">
      <alignment horizontal="center" wrapText="1"/>
    </xf>
    <xf numFmtId="169" fontId="1" fillId="0" borderId="33" xfId="0" applyNumberFormat="1" applyFont="1" applyBorder="1"/>
    <xf numFmtId="169" fontId="1" fillId="0" borderId="0" xfId="0" applyNumberFormat="1" applyFont="1"/>
    <xf numFmtId="169" fontId="1" fillId="0" borderId="41" xfId="0" applyNumberFormat="1" applyFont="1" applyBorder="1"/>
    <xf numFmtId="169" fontId="1" fillId="0" borderId="50" xfId="0" applyNumberFormat="1" applyFont="1" applyBorder="1"/>
    <xf numFmtId="169" fontId="27" fillId="0" borderId="52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3" borderId="25" xfId="0" applyFont="1" applyFill="1" applyBorder="1" applyAlignment="1">
      <alignment vertical="center" wrapText="1"/>
    </xf>
    <xf numFmtId="0" fontId="5" fillId="16" borderId="20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20" xfId="1" applyNumberFormat="1" applyFont="1" applyFill="1" applyBorder="1"/>
    <xf numFmtId="0" fontId="30" fillId="0" borderId="0" xfId="0" applyFont="1" applyAlignment="1"/>
    <xf numFmtId="49" fontId="31" fillId="17" borderId="30" xfId="0" applyNumberFormat="1" applyFont="1" applyFill="1" applyBorder="1" applyAlignment="1">
      <alignment horizontal="center"/>
    </xf>
    <xf numFmtId="0" fontId="31" fillId="17" borderId="31" xfId="0" applyFont="1" applyFill="1" applyBorder="1" applyAlignment="1">
      <alignment horizontal="center"/>
    </xf>
    <xf numFmtId="165" fontId="10" fillId="17" borderId="32" xfId="0" applyNumberFormat="1" applyFont="1" applyFill="1" applyBorder="1" applyAlignment="1">
      <alignment horizontal="right"/>
    </xf>
    <xf numFmtId="0" fontId="31" fillId="17" borderId="36" xfId="0" applyFont="1" applyFill="1" applyBorder="1" applyAlignment="1">
      <alignment horizontal="center"/>
    </xf>
    <xf numFmtId="165" fontId="31" fillId="17" borderId="37" xfId="0" applyNumberFormat="1" applyFont="1" applyFill="1" applyBorder="1" applyAlignment="1">
      <alignment horizontal="right"/>
    </xf>
    <xf numFmtId="165" fontId="32" fillId="18" borderId="0" xfId="0" applyNumberFormat="1" applyFont="1" applyFill="1"/>
    <xf numFmtId="0" fontId="1" fillId="18" borderId="33" xfId="0" applyFont="1" applyFill="1" applyBorder="1"/>
    <xf numFmtId="0" fontId="20" fillId="12" borderId="54" xfId="0" applyFont="1" applyFill="1" applyBorder="1" applyAlignment="1">
      <alignment horizontal="center" vertical="center" wrapText="1"/>
    </xf>
    <xf numFmtId="0" fontId="21" fillId="12" borderId="20" xfId="0" applyFont="1" applyFill="1" applyBorder="1" applyAlignment="1">
      <alignment horizontal="center" wrapText="1"/>
    </xf>
    <xf numFmtId="165" fontId="10" fillId="0" borderId="33" xfId="0" applyNumberFormat="1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0" fillId="0" borderId="0" xfId="0" applyFont="1" applyAlignment="1">
      <alignment wrapText="1"/>
    </xf>
    <xf numFmtId="0" fontId="9" fillId="2" borderId="8" xfId="0" applyFont="1" applyFill="1" applyBorder="1" applyAlignment="1">
      <alignment vertical="center" wrapText="1"/>
    </xf>
    <xf numFmtId="0" fontId="10" fillId="0" borderId="19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49" fontId="14" fillId="9" borderId="9" xfId="0" applyNumberFormat="1" applyFont="1" applyFill="1" applyBorder="1" applyAlignment="1">
      <alignment horizontal="center" vertical="center" wrapText="1"/>
    </xf>
    <xf numFmtId="0" fontId="1" fillId="0" borderId="72" xfId="0" applyFont="1" applyBorder="1" applyAlignment="1">
      <alignment wrapText="1"/>
    </xf>
    <xf numFmtId="0" fontId="1" fillId="0" borderId="73" xfId="0" applyFont="1" applyBorder="1" applyAlignment="1">
      <alignment wrapText="1"/>
    </xf>
    <xf numFmtId="0" fontId="39" fillId="15" borderId="74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vertical="center" wrapText="1"/>
    </xf>
    <xf numFmtId="0" fontId="39" fillId="15" borderId="77" xfId="0" applyFont="1" applyFill="1" applyBorder="1" applyAlignment="1">
      <alignment vertical="center" wrapText="1"/>
    </xf>
    <xf numFmtId="0" fontId="5" fillId="5" borderId="78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9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81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37" fillId="2" borderId="81" xfId="0" applyFont="1" applyFill="1" applyBorder="1" applyAlignment="1">
      <alignment vertical="center" wrapText="1"/>
    </xf>
    <xf numFmtId="0" fontId="30" fillId="0" borderId="20" xfId="0" applyFont="1" applyBorder="1" applyAlignment="1">
      <alignment vertical="center"/>
    </xf>
    <xf numFmtId="0" fontId="0" fillId="0" borderId="20" xfId="0" applyFont="1" applyBorder="1" applyAlignment="1"/>
    <xf numFmtId="0" fontId="1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" fillId="0" borderId="20" xfId="0" quotePrefix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164" fontId="12" fillId="6" borderId="20" xfId="0" applyNumberFormat="1" applyFont="1" applyFill="1" applyBorder="1" applyAlignment="1">
      <alignment horizontal="right" vertical="center" wrapText="1"/>
    </xf>
    <xf numFmtId="1" fontId="12" fillId="6" borderId="20" xfId="0" applyNumberFormat="1" applyFont="1" applyFill="1" applyBorder="1" applyAlignment="1">
      <alignment horizontal="right" vertical="center" wrapText="1"/>
    </xf>
    <xf numFmtId="1" fontId="1" fillId="0" borderId="20" xfId="0" applyNumberFormat="1" applyFont="1" applyBorder="1" applyAlignment="1">
      <alignment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" fillId="0" borderId="20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0" xfId="0" applyFont="1" applyBorder="1" applyAlignment="1">
      <alignment horizontal="center" wrapText="1"/>
    </xf>
    <xf numFmtId="0" fontId="9" fillId="2" borderId="20" xfId="0" applyFont="1" applyFill="1" applyBorder="1" applyAlignment="1">
      <alignment wrapText="1"/>
    </xf>
    <xf numFmtId="164" fontId="12" fillId="6" borderId="20" xfId="0" applyNumberFormat="1" applyFont="1" applyFill="1" applyBorder="1" applyAlignment="1">
      <alignment horizontal="right" wrapText="1"/>
    </xf>
    <xf numFmtId="1" fontId="12" fillId="6" borderId="20" xfId="0" applyNumberFormat="1" applyFont="1" applyFill="1" applyBorder="1" applyAlignment="1">
      <alignment horizontal="right" wrapText="1"/>
    </xf>
    <xf numFmtId="0" fontId="5" fillId="21" borderId="71" xfId="0" applyFont="1" applyFill="1" applyBorder="1" applyAlignment="1">
      <alignment vertical="center" wrapText="1"/>
    </xf>
    <xf numFmtId="0" fontId="5" fillId="21" borderId="16" xfId="0" applyFont="1" applyFill="1" applyBorder="1" applyAlignment="1">
      <alignment vertical="center" wrapText="1"/>
    </xf>
    <xf numFmtId="0" fontId="5" fillId="21" borderId="15" xfId="0" applyFont="1" applyFill="1" applyBorder="1" applyAlignment="1">
      <alignment vertical="center" wrapText="1"/>
    </xf>
    <xf numFmtId="0" fontId="7" fillId="0" borderId="87" xfId="0" applyFont="1" applyBorder="1" applyAlignment="1">
      <alignment horizontal="center" vertical="center" wrapText="1"/>
    </xf>
    <xf numFmtId="0" fontId="1" fillId="0" borderId="90" xfId="0" applyFont="1" applyBorder="1" applyAlignment="1">
      <alignment wrapText="1"/>
    </xf>
    <xf numFmtId="0" fontId="9" fillId="0" borderId="91" xfId="0" applyFont="1" applyBorder="1" applyAlignment="1">
      <alignment wrapText="1"/>
    </xf>
    <xf numFmtId="0" fontId="15" fillId="0" borderId="92" xfId="0" applyFont="1" applyBorder="1" applyAlignment="1">
      <alignment vertical="center" wrapText="1"/>
    </xf>
    <xf numFmtId="0" fontId="15" fillId="0" borderId="70" xfId="0" applyFont="1" applyBorder="1" applyAlignment="1">
      <alignment vertical="center" wrapText="1"/>
    </xf>
    <xf numFmtId="0" fontId="16" fillId="0" borderId="70" xfId="0" applyFont="1" applyBorder="1" applyAlignment="1">
      <alignment vertical="center" wrapText="1"/>
    </xf>
    <xf numFmtId="0" fontId="15" fillId="0" borderId="93" xfId="0" applyFont="1" applyBorder="1" applyAlignment="1">
      <alignment vertical="center" wrapText="1"/>
    </xf>
    <xf numFmtId="0" fontId="15" fillId="0" borderId="94" xfId="0" applyFont="1" applyBorder="1" applyAlignment="1">
      <alignment vertical="center" wrapText="1"/>
    </xf>
    <xf numFmtId="0" fontId="40" fillId="0" borderId="20" xfId="2" applyBorder="1"/>
    <xf numFmtId="0" fontId="1" fillId="0" borderId="14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6" fontId="10" fillId="0" borderId="18" xfId="0" applyNumberFormat="1" applyFont="1" applyBorder="1" applyAlignment="1">
      <alignment horizontal="center" wrapText="1"/>
    </xf>
    <xf numFmtId="1" fontId="33" fillId="0" borderId="20" xfId="0" applyNumberFormat="1" applyFont="1" applyBorder="1" applyAlignment="1">
      <alignment horizontal="center" wrapText="1"/>
    </xf>
    <xf numFmtId="0" fontId="41" fillId="0" borderId="20" xfId="0" applyFont="1" applyBorder="1" applyAlignment="1">
      <alignment wrapText="1"/>
    </xf>
    <xf numFmtId="173" fontId="33" fillId="0" borderId="20" xfId="0" applyNumberFormat="1" applyFont="1" applyBorder="1" applyAlignment="1">
      <alignment horizontal="right" vertical="center" wrapText="1"/>
    </xf>
    <xf numFmtId="173" fontId="41" fillId="0" borderId="20" xfId="0" applyNumberFormat="1" applyFont="1" applyBorder="1" applyAlignment="1">
      <alignment horizontal="right" vertical="center" wrapText="1"/>
    </xf>
    <xf numFmtId="0" fontId="19" fillId="22" borderId="28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42" fillId="0" borderId="96" xfId="0" applyNumberFormat="1" applyFont="1" applyBorder="1" applyAlignment="1"/>
    <xf numFmtId="165" fontId="45" fillId="0" borderId="0" xfId="0" applyNumberFormat="1" applyFont="1"/>
    <xf numFmtId="0" fontId="1" fillId="0" borderId="9" xfId="0" applyFont="1" applyBorder="1" applyAlignment="1">
      <alignment wrapText="1"/>
    </xf>
    <xf numFmtId="0" fontId="35" fillId="0" borderId="19" xfId="0" applyFont="1" applyBorder="1" applyAlignment="1">
      <alignment horizontal="left" wrapText="1"/>
    </xf>
    <xf numFmtId="0" fontId="40" fillId="0" borderId="0" xfId="2"/>
    <xf numFmtId="22" fontId="1" fillId="0" borderId="72" xfId="0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horizontal="center" vertical="center" wrapText="1"/>
    </xf>
    <xf numFmtId="22" fontId="1" fillId="0" borderId="69" xfId="0" applyNumberFormat="1" applyFont="1" applyBorder="1" applyAlignment="1">
      <alignment horizontal="left" vertical="center" wrapText="1"/>
    </xf>
    <xf numFmtId="0" fontId="13" fillId="19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1" fillId="19" borderId="88" xfId="0" applyFont="1" applyFill="1" applyBorder="1" applyAlignment="1">
      <alignment wrapText="1"/>
    </xf>
    <xf numFmtId="0" fontId="1" fillId="19" borderId="19" xfId="0" applyFont="1" applyFill="1" applyBorder="1" applyAlignment="1">
      <alignment wrapText="1"/>
    </xf>
    <xf numFmtId="0" fontId="11" fillId="19" borderId="19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82" xfId="0" applyFont="1" applyFill="1" applyBorder="1" applyAlignment="1">
      <alignment wrapText="1"/>
    </xf>
    <xf numFmtId="0" fontId="9" fillId="19" borderId="89" xfId="0" applyFont="1" applyFill="1" applyBorder="1" applyAlignment="1">
      <alignment wrapText="1"/>
    </xf>
    <xf numFmtId="0" fontId="9" fillId="19" borderId="83" xfId="0" applyFont="1" applyFill="1" applyBorder="1" applyAlignment="1">
      <alignment horizontal="center" wrapText="1"/>
    </xf>
    <xf numFmtId="0" fontId="9" fillId="19" borderId="68" xfId="0" applyFont="1" applyFill="1" applyBorder="1" applyAlignment="1">
      <alignment wrapText="1"/>
    </xf>
    <xf numFmtId="164" fontId="10" fillId="0" borderId="20" xfId="0" applyNumberFormat="1" applyFont="1" applyBorder="1" applyAlignment="1">
      <alignment horizontal="right" wrapText="1"/>
    </xf>
    <xf numFmtId="164" fontId="33" fillId="0" borderId="20" xfId="0" applyNumberFormat="1" applyFont="1" applyBorder="1" applyAlignment="1">
      <alignment horizontal="right" wrapText="1"/>
    </xf>
    <xf numFmtId="0" fontId="41" fillId="0" borderId="20" xfId="0" applyFont="1" applyBorder="1" applyAlignment="1">
      <alignment horizontal="right" wrapText="1"/>
    </xf>
    <xf numFmtId="164" fontId="33" fillId="0" borderId="20" xfId="0" applyNumberFormat="1" applyFont="1" applyBorder="1" applyAlignment="1">
      <alignment horizontal="center" wrapText="1"/>
    </xf>
    <xf numFmtId="164" fontId="7" fillId="0" borderId="20" xfId="0" applyNumberFormat="1" applyFont="1" applyBorder="1" applyAlignment="1">
      <alignment wrapText="1"/>
    </xf>
    <xf numFmtId="164" fontId="13" fillId="0" borderId="20" xfId="0" applyNumberFormat="1" applyFont="1" applyBorder="1" applyAlignment="1">
      <alignment wrapText="1"/>
    </xf>
    <xf numFmtId="22" fontId="34" fillId="0" borderId="19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wrapText="1"/>
    </xf>
    <xf numFmtId="0" fontId="39" fillId="15" borderId="20" xfId="0" applyFont="1" applyFill="1" applyBorder="1" applyAlignment="1">
      <alignment vertical="center" wrapText="1"/>
    </xf>
    <xf numFmtId="0" fontId="14" fillId="27" borderId="8" xfId="0" applyFont="1" applyFill="1" applyBorder="1" applyAlignment="1">
      <alignment horizontal="center" vertical="center" wrapText="1"/>
    </xf>
    <xf numFmtId="0" fontId="46" fillId="9" borderId="8" xfId="0" applyFont="1" applyFill="1" applyBorder="1" applyAlignment="1">
      <alignment horizontal="center" vertical="center" wrapText="1"/>
    </xf>
    <xf numFmtId="0" fontId="46" fillId="27" borderId="8" xfId="0" applyFont="1" applyFill="1" applyBorder="1" applyAlignment="1">
      <alignment horizontal="center" vertical="center" wrapText="1"/>
    </xf>
    <xf numFmtId="0" fontId="36" fillId="28" borderId="73" xfId="0" applyFont="1" applyFill="1" applyBorder="1" applyAlignment="1">
      <alignment horizontal="center" vertical="center" wrapText="1"/>
    </xf>
    <xf numFmtId="0" fontId="26" fillId="29" borderId="1" xfId="0" applyFont="1" applyFill="1" applyBorder="1" applyAlignment="1">
      <alignment horizontal="center" vertical="center" wrapText="1"/>
    </xf>
    <xf numFmtId="22" fontId="1" fillId="0" borderId="7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22" fontId="1" fillId="0" borderId="6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6" fillId="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21" borderId="1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12" fillId="6" borderId="69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3" borderId="74" xfId="0" applyFont="1" applyFill="1" applyBorder="1" applyAlignment="1">
      <alignment horizontal="center" vertical="center" wrapText="1"/>
    </xf>
    <xf numFmtId="0" fontId="30" fillId="25" borderId="67" xfId="0" applyFont="1" applyFill="1" applyBorder="1" applyAlignment="1">
      <alignment horizontal="center" vertical="center"/>
    </xf>
    <xf numFmtId="0" fontId="0" fillId="0" borderId="107" xfId="0" applyFont="1" applyBorder="1" applyAlignment="1">
      <alignment horizontal="center"/>
    </xf>
    <xf numFmtId="0" fontId="1" fillId="3" borderId="80" xfId="0" applyFont="1" applyFill="1" applyBorder="1" applyAlignment="1">
      <alignment horizontal="center" vertical="center" wrapText="1"/>
    </xf>
    <xf numFmtId="0" fontId="1" fillId="3" borderId="84" xfId="0" applyFont="1" applyFill="1" applyBorder="1" applyAlignment="1">
      <alignment horizontal="center" vertical="center" wrapText="1"/>
    </xf>
    <xf numFmtId="167" fontId="44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5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49" fontId="31" fillId="14" borderId="65" xfId="0" applyNumberFormat="1" applyFont="1" applyFill="1" applyBorder="1" applyAlignment="1">
      <alignment horizontal="center"/>
    </xf>
    <xf numFmtId="0" fontId="31" fillId="14" borderId="65" xfId="0" applyFont="1" applyFill="1" applyBorder="1" applyAlignment="1">
      <alignment horizontal="center"/>
    </xf>
    <xf numFmtId="166" fontId="13" fillId="0" borderId="50" xfId="0" applyNumberFormat="1" applyFont="1" applyBorder="1" applyAlignment="1">
      <alignment horizontal="center"/>
    </xf>
    <xf numFmtId="0" fontId="5" fillId="30" borderId="9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5" fillId="5" borderId="109" xfId="0" applyFont="1" applyFill="1" applyBorder="1" applyAlignment="1">
      <alignment vertical="center" wrapText="1"/>
    </xf>
    <xf numFmtId="0" fontId="10" fillId="5" borderId="67" xfId="0" applyFont="1" applyFill="1" applyBorder="1" applyAlignment="1">
      <alignment vertical="center" wrapText="1"/>
    </xf>
    <xf numFmtId="0" fontId="10" fillId="5" borderId="74" xfId="0" applyFont="1" applyFill="1" applyBorder="1" applyAlignment="1">
      <alignment vertical="center" wrapText="1"/>
    </xf>
    <xf numFmtId="0" fontId="10" fillId="21" borderId="74" xfId="0" applyFont="1" applyFill="1" applyBorder="1" applyAlignment="1">
      <alignment vertical="center" wrapText="1"/>
    </xf>
    <xf numFmtId="0" fontId="10" fillId="21" borderId="77" xfId="0" applyFont="1" applyFill="1" applyBorder="1" applyAlignment="1">
      <alignment vertical="center" wrapText="1"/>
    </xf>
    <xf numFmtId="0" fontId="10" fillId="5" borderId="77" xfId="0" applyFont="1" applyFill="1" applyBorder="1" applyAlignment="1">
      <alignment vertical="center" wrapText="1"/>
    </xf>
    <xf numFmtId="0" fontId="10" fillId="5" borderId="77" xfId="0" applyFont="1" applyFill="1" applyBorder="1" applyAlignment="1">
      <alignment horizontal="left" vertical="center" wrapText="1"/>
    </xf>
    <xf numFmtId="0" fontId="5" fillId="31" borderId="77" xfId="0" applyFont="1" applyFill="1" applyBorder="1" applyAlignment="1">
      <alignment horizontal="left" vertical="center" wrapText="1"/>
    </xf>
    <xf numFmtId="0" fontId="5" fillId="21" borderId="108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31" borderId="77" xfId="0" applyFont="1" applyFill="1" applyBorder="1" applyAlignment="1">
      <alignment vertical="center" wrapText="1"/>
    </xf>
    <xf numFmtId="0" fontId="5" fillId="31" borderId="106" xfId="0" applyFont="1" applyFill="1" applyBorder="1" applyAlignment="1">
      <alignment horizontal="left" vertical="center" wrapText="1"/>
    </xf>
    <xf numFmtId="0" fontId="5" fillId="21" borderId="77" xfId="0" applyFont="1" applyFill="1" applyBorder="1" applyAlignment="1">
      <alignment vertical="center" wrapText="1"/>
    </xf>
    <xf numFmtId="0" fontId="5" fillId="21" borderId="106" xfId="0" applyFont="1" applyFill="1" applyBorder="1" applyAlignment="1">
      <alignment horizontal="center" vertical="center" wrapText="1"/>
    </xf>
    <xf numFmtId="0" fontId="5" fillId="31" borderId="51" xfId="0" applyFont="1" applyFill="1" applyBorder="1" applyAlignment="1">
      <alignment vertical="center" wrapText="1"/>
    </xf>
    <xf numFmtId="0" fontId="5" fillId="31" borderId="17" xfId="0" applyFont="1" applyFill="1" applyBorder="1" applyAlignment="1">
      <alignment horizontal="center" vertical="center" wrapText="1"/>
    </xf>
    <xf numFmtId="0" fontId="5" fillId="21" borderId="108" xfId="0" applyFont="1" applyFill="1" applyBorder="1" applyAlignment="1">
      <alignment horizontal="center" vertical="center" wrapText="1"/>
    </xf>
    <xf numFmtId="0" fontId="10" fillId="21" borderId="75" xfId="0" applyFont="1" applyFill="1" applyBorder="1" applyAlignment="1">
      <alignment horizontal="center" vertical="center" wrapText="1"/>
    </xf>
    <xf numFmtId="0" fontId="10" fillId="21" borderId="79" xfId="0" applyFont="1" applyFill="1" applyBorder="1" applyAlignment="1">
      <alignment horizontal="center" vertical="center" wrapText="1"/>
    </xf>
    <xf numFmtId="0" fontId="10" fillId="21" borderId="78" xfId="0" applyFont="1" applyFill="1" applyBorder="1" applyAlignment="1">
      <alignment vertical="center" wrapText="1"/>
    </xf>
    <xf numFmtId="0" fontId="10" fillId="21" borderId="106" xfId="0" applyFont="1" applyFill="1" applyBorder="1" applyAlignment="1">
      <alignment horizontal="center" vertical="center" wrapText="1"/>
    </xf>
    <xf numFmtId="0" fontId="10" fillId="31" borderId="106" xfId="0" applyFont="1" applyFill="1" applyBorder="1" applyAlignment="1">
      <alignment horizontal="center" vertical="center" wrapText="1"/>
    </xf>
    <xf numFmtId="0" fontId="10" fillId="31" borderId="77" xfId="0" applyFont="1" applyFill="1" applyBorder="1" applyAlignment="1">
      <alignment vertical="center" wrapText="1"/>
    </xf>
    <xf numFmtId="0" fontId="5" fillId="5" borderId="67" xfId="0" applyFont="1" applyFill="1" applyBorder="1" applyAlignment="1">
      <alignment vertical="center" wrapText="1"/>
    </xf>
    <xf numFmtId="0" fontId="14" fillId="32" borderId="8" xfId="0" applyFont="1" applyFill="1" applyBorder="1" applyAlignment="1">
      <alignment horizontal="center" vertical="center" wrapText="1"/>
    </xf>
    <xf numFmtId="0" fontId="14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3" fillId="0" borderId="57" xfId="0" applyNumberFormat="1" applyFont="1" applyBorder="1" applyAlignment="1">
      <alignment horizontal="center"/>
    </xf>
    <xf numFmtId="168" fontId="13" fillId="0" borderId="57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7" fillId="0" borderId="7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18" borderId="83" xfId="0" applyFont="1" applyFill="1" applyBorder="1" applyAlignment="1">
      <alignment horizontal="center"/>
    </xf>
    <xf numFmtId="0" fontId="0" fillId="18" borderId="83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5" xfId="0" applyFont="1" applyBorder="1" applyAlignment="1">
      <alignment horizontal="center" vertical="center" wrapText="1"/>
    </xf>
    <xf numFmtId="0" fontId="4" fillId="0" borderId="66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38" fillId="4" borderId="97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14" fillId="19" borderId="69" xfId="0" applyFont="1" applyFill="1" applyBorder="1" applyAlignment="1">
      <alignment horizontal="center" wrapText="1"/>
    </xf>
    <xf numFmtId="0" fontId="4" fillId="15" borderId="83" xfId="0" applyFont="1" applyFill="1" applyBorder="1"/>
    <xf numFmtId="0" fontId="4" fillId="15" borderId="68" xfId="0" applyFont="1" applyFill="1" applyBorder="1"/>
    <xf numFmtId="0" fontId="1" fillId="7" borderId="14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2" xfId="0" applyFont="1" applyFill="1" applyBorder="1" applyAlignment="1">
      <alignment horizontal="center" wrapText="1"/>
    </xf>
    <xf numFmtId="0" fontId="1" fillId="23" borderId="14" xfId="0" applyFont="1" applyFill="1" applyBorder="1" applyAlignment="1">
      <alignment horizontal="center" wrapText="1"/>
    </xf>
    <xf numFmtId="0" fontId="48" fillId="30" borderId="44" xfId="0" applyFont="1" applyFill="1" applyBorder="1" applyAlignment="1">
      <alignment horizontal="center" vertical="center" wrapText="1"/>
    </xf>
    <xf numFmtId="0" fontId="19" fillId="13" borderId="29" xfId="0" applyFont="1" applyFill="1" applyBorder="1" applyAlignment="1">
      <alignment horizontal="center" vertical="center" wrapText="1"/>
    </xf>
    <xf numFmtId="0" fontId="20" fillId="12" borderId="20" xfId="0" applyFont="1" applyFill="1" applyBorder="1" applyAlignment="1">
      <alignment horizontal="center" vertical="center"/>
    </xf>
    <xf numFmtId="49" fontId="10" fillId="14" borderId="35" xfId="0" applyNumberFormat="1" applyFont="1" applyFill="1" applyBorder="1" applyAlignment="1">
      <alignment horizontal="center" vertical="center"/>
    </xf>
    <xf numFmtId="49" fontId="10" fillId="14" borderId="39" xfId="0" applyNumberFormat="1" applyFont="1" applyFill="1" applyBorder="1" applyAlignment="1">
      <alignment horizontal="center" vertical="center"/>
    </xf>
    <xf numFmtId="49" fontId="10" fillId="14" borderId="42" xfId="0" applyNumberFormat="1" applyFont="1" applyFill="1" applyBorder="1" applyAlignment="1">
      <alignment horizontal="center" vertical="center"/>
    </xf>
    <xf numFmtId="49" fontId="10" fillId="20" borderId="35" xfId="0" applyNumberFormat="1" applyFont="1" applyFill="1" applyBorder="1" applyAlignment="1">
      <alignment horizontal="center" vertical="center"/>
    </xf>
    <xf numFmtId="49" fontId="10" fillId="20" borderId="39" xfId="0" applyNumberFormat="1" applyFont="1" applyFill="1" applyBorder="1" applyAlignment="1">
      <alignment horizontal="center" vertical="center"/>
    </xf>
    <xf numFmtId="49" fontId="10" fillId="20" borderId="42" xfId="0" applyNumberFormat="1" applyFont="1" applyFill="1" applyBorder="1" applyAlignment="1">
      <alignment horizontal="center" vertical="center"/>
    </xf>
    <xf numFmtId="165" fontId="10" fillId="14" borderId="35" xfId="0" applyNumberFormat="1" applyFont="1" applyFill="1" applyBorder="1" applyAlignment="1">
      <alignment horizontal="center" vertical="center"/>
    </xf>
    <xf numFmtId="165" fontId="10" fillId="14" borderId="39" xfId="0" applyNumberFormat="1" applyFont="1" applyFill="1" applyBorder="1" applyAlignment="1">
      <alignment horizontal="center" vertical="center"/>
    </xf>
    <xf numFmtId="165" fontId="10" fillId="14" borderId="42" xfId="0" applyNumberFormat="1" applyFont="1" applyFill="1" applyBorder="1" applyAlignment="1">
      <alignment horizontal="center" vertical="center"/>
    </xf>
    <xf numFmtId="49" fontId="10" fillId="14" borderId="98" xfId="0" applyNumberFormat="1" applyFont="1" applyFill="1" applyBorder="1" applyAlignment="1">
      <alignment horizontal="center" vertical="center"/>
    </xf>
    <xf numFmtId="49" fontId="10" fillId="14" borderId="20" xfId="0" applyNumberFormat="1" applyFont="1" applyFill="1" applyBorder="1" applyAlignment="1">
      <alignment horizontal="center" vertical="center"/>
    </xf>
    <xf numFmtId="49" fontId="10" fillId="14" borderId="99" xfId="0" applyNumberFormat="1" applyFont="1" applyFill="1" applyBorder="1" applyAlignment="1">
      <alignment horizontal="center" vertical="center"/>
    </xf>
    <xf numFmtId="49" fontId="10" fillId="14" borderId="100" xfId="0" applyNumberFormat="1" applyFont="1" applyFill="1" applyBorder="1" applyAlignment="1">
      <alignment horizontal="center" vertical="center"/>
    </xf>
    <xf numFmtId="49" fontId="10" fillId="14" borderId="101" xfId="0" applyNumberFormat="1" applyFont="1" applyFill="1" applyBorder="1" applyAlignment="1">
      <alignment horizontal="center" vertical="center"/>
    </xf>
    <xf numFmtId="49" fontId="10" fillId="14" borderId="102" xfId="0" applyNumberFormat="1" applyFont="1" applyFill="1" applyBorder="1" applyAlignment="1">
      <alignment horizontal="center" vertical="center"/>
    </xf>
    <xf numFmtId="49" fontId="10" fillId="14" borderId="103" xfId="0" applyNumberFormat="1" applyFont="1" applyFill="1" applyBorder="1" applyAlignment="1">
      <alignment horizontal="center" vertical="center"/>
    </xf>
    <xf numFmtId="49" fontId="10" fillId="14" borderId="10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6" fontId="1" fillId="0" borderId="20" xfId="0" applyNumberFormat="1" applyFont="1" applyBorder="1" applyAlignment="1">
      <alignment horizontal="right" vertical="center"/>
    </xf>
    <xf numFmtId="0" fontId="1" fillId="3" borderId="85" xfId="0" applyFont="1" applyFill="1" applyBorder="1" applyAlignment="1">
      <alignment horizontal="center" vertical="center" wrapText="1"/>
    </xf>
    <xf numFmtId="0" fontId="1" fillId="3" borderId="105" xfId="0" applyFont="1" applyFill="1" applyBorder="1" applyAlignment="1">
      <alignment horizontal="center" vertical="center" wrapText="1"/>
    </xf>
    <xf numFmtId="167" fontId="1" fillId="0" borderId="58" xfId="0" applyNumberFormat="1" applyFont="1" applyBorder="1" applyAlignment="1">
      <alignment horizontal="center" vertical="center"/>
    </xf>
    <xf numFmtId="0" fontId="4" fillId="0" borderId="58" xfId="0" applyFont="1" applyBorder="1"/>
    <xf numFmtId="0" fontId="4" fillId="0" borderId="59" xfId="0" applyFont="1" applyBorder="1"/>
    <xf numFmtId="0" fontId="47" fillId="0" borderId="20" xfId="0" applyFont="1" applyBorder="1" applyAlignment="1">
      <alignment horizontal="right"/>
    </xf>
  </cellXfs>
  <cellStyles count="3">
    <cellStyle name="Hipervínculo" xfId="2" builtinId="8"/>
    <cellStyle name="Moneda" xfId="1" builtinId="4"/>
    <cellStyle name="Normal" xfId="0" builtinId="0"/>
  </cellStyles>
  <dxfs count="133"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>
      <tableStyleElement type="headerRow" dxfId="132"/>
      <tableStyleElement type="firstRowStripe" dxfId="131"/>
      <tableStyleElement type="secondRowStripe" dxfId="130"/>
    </tableStyle>
    <tableStyle name="Llistes-style 2" pivot="0" count="3">
      <tableStyleElement type="headerRow" dxfId="129"/>
      <tableStyleElement type="firstRowStripe" dxfId="128"/>
      <tableStyleElement type="secondRowStripe" dxfId="127"/>
    </tableStyle>
    <tableStyle name="Llistes-style 3" pivot="0" count="3">
      <tableStyleElement type="headerRow" dxfId="126"/>
      <tableStyleElement type="firstRowStripe" dxfId="125"/>
      <tableStyleElement type="secondRowStripe" dxfId="124"/>
    </tableStyle>
    <tableStyle name="Llistes-style 4" pivot="0" count="3">
      <tableStyleElement type="headerRow" dxfId="123"/>
      <tableStyleElement type="firstRowStripe" dxfId="122"/>
      <tableStyleElement type="secondRowStripe" dxfId="121"/>
    </tableStyle>
    <tableStyle name="Llistes-style 5" pivot="0" count="3">
      <tableStyleElement type="headerRow" dxfId="120"/>
      <tableStyleElement type="firstRowStripe" dxfId="119"/>
      <tableStyleElement type="secondRowStripe" dxfId="118"/>
    </tableStyle>
    <tableStyle name="Llistes-style 6" pivot="0" count="3">
      <tableStyleElement type="headerRow" dxfId="117"/>
      <tableStyleElement type="firstRowStripe" dxfId="116"/>
      <tableStyleElement type="secondRowStripe" dxfId="115"/>
    </tableStyle>
    <tableStyle name="Llistes-style 7" pivot="0" count="3">
      <tableStyleElement type="headerRow" dxfId="114"/>
      <tableStyleElement type="firstRowStripe" dxfId="113"/>
      <tableStyleElement type="secondRowStripe" dxfId="112"/>
    </tableStyle>
    <tableStyle name="Llistes-style 8" pivot="0" count="3">
      <tableStyleElement type="headerRow" dxfId="111"/>
      <tableStyleElement type="firstRowStripe" dxfId="110"/>
      <tableStyleElement type="secondRowStripe" dxfId="109"/>
    </tableStyle>
    <tableStyle name="Llistes-style 9" pivot="0" count="3">
      <tableStyleElement type="headerRow" dxfId="108"/>
      <tableStyleElement type="firstRowStripe" dxfId="107"/>
      <tableStyleElement type="secondRowStripe" dxfId="106"/>
    </tableStyle>
    <tableStyle name="Llistes-style 10" pivot="0" count="3">
      <tableStyleElement type="headerRow" dxfId="105"/>
      <tableStyleElement type="firstRowStripe" dxfId="104"/>
      <tableStyleElement type="secondRowStripe" dxfId="103"/>
    </tableStyle>
    <tableStyle name="Llistes-style 11" pivot="0" count="3">
      <tableStyleElement type="headerRow" dxfId="102"/>
      <tableStyleElement type="firstRowStripe" dxfId="101"/>
      <tableStyleElement type="secondRowStripe" dxfId="100"/>
    </tableStyle>
    <tableStyle name="Llistes-style 12" pivot="0" count="3">
      <tableStyleElement type="headerRow" dxfId="99"/>
      <tableStyleElement type="firstRowStripe" dxfId="98"/>
      <tableStyleElement type="secondRowStripe" dxfId="97"/>
    </tableStyle>
    <tableStyle name="Llistes-style 13" pivot="0" count="3">
      <tableStyleElement type="headerRow" dxfId="96"/>
      <tableStyleElement type="firstRowStripe" dxfId="95"/>
      <tableStyleElement type="secondRowStripe" dxfId="94"/>
    </tableStyle>
    <tableStyle name="Llistes-style 14" pivot="0" count="3">
      <tableStyleElement type="headerRow" dxfId="93"/>
      <tableStyleElement type="firstRowStripe" dxfId="92"/>
      <tableStyleElement type="secondRowStripe" dxfId="91"/>
    </tableStyle>
    <tableStyle name="Finançament-style" pivot="0" count="3">
      <tableStyleElement type="headerRow" dxfId="90"/>
      <tableStyleElement type="firstRowStripe" dxfId="89"/>
      <tableStyleElement type="secondRowStripe" dxfId="88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U1:U3" headerRowDxfId="65" dataDxfId="64" totalsRowDxfId="63">
  <tableColumns count="1">
    <tableColumn id="1" name="Format" dataDxfId="62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id="10" name="Table_10" displayName="Table_10" ref="I1:I8" headerRowDxfId="29" dataDxfId="28" totalsRowDxfId="27">
  <tableColumns count="1">
    <tableColumn id="1" name="Monitor" dataDxfId="26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id="11" name="Table_11" displayName="Table_11" ref="E1:E7" headerRowDxfId="25" dataDxfId="24" totalsRowDxfId="23">
  <tableColumns count="1">
    <tableColumn id="1" name="Tipus_portàtil" dataDxfId="22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id="12" name="Table_12" displayName="Table_12" ref="C1:C7" headerRowDxfId="21" dataDxfId="20" totalsRowDxfId="19">
  <tableColumns count="1">
    <tableColumn id="1" name="Tipus_equipament" dataDxfId="18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id="13" name="Table_13" displayName="Table_13" ref="G1:G8" headerRowDxfId="17" dataDxfId="16" totalsRowDxfId="15">
  <tableColumns count="1">
    <tableColumn id="1" name="Tipus_PC" dataDxfId="14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id="14" name="Table_14" displayName="Table_14" ref="Y1:Y3" headerRowDxfId="13" dataDxfId="12" totalsRowDxfId="11">
  <tableColumns count="1">
    <tableColumn id="1" name="Garantia_MacOS" dataDxfId="10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id="15" name="Table_15" displayName="Table_15" ref="A2:A75">
  <tableColumns count="1">
    <tableColumn id="1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W1:W6" headerRowDxfId="61" dataDxfId="60" totalsRowDxfId="59">
  <tableColumns count="1">
    <tableColumn id="1" name="MacOS" dataDxfId="58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O1:O3" headerRowDxfId="57" dataDxfId="56" totalsRowDxfId="55">
  <tableColumns count="1">
    <tableColumn id="1" name="Replicador_ teclat_ratoli" dataDxfId="54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Q1:Q3" headerRowDxfId="53" dataDxfId="52" totalsRowDxfId="51">
  <tableColumns count="1">
    <tableColumn id="1" name="Auricular_micro" dataDxfId="50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M1:M3" headerRowDxfId="49" dataDxfId="48" totalsRowDxfId="47">
  <tableColumns count="1">
    <tableColumn id="1" name="Sistema_operatiu" dataDxfId="46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K1:K3" headerRowDxfId="45" dataDxfId="44" totalsRowDxfId="43">
  <tableColumns count="1">
    <tableColumn id="1" name="Barra_so" dataDxfId="42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S1:S3" headerRowDxfId="41" dataDxfId="40" totalsRowDxfId="39">
  <tableColumns count="1">
    <tableColumn id="1" name="Webcam" dataDxfId="38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AA1:AA3" headerRowDxfId="37" dataDxfId="36" totalsRowDxfId="35">
  <tableColumns count="1">
    <tableColumn id="1" name="Necessites_tauleta" dataDxfId="34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A1:A7" headerRowDxfId="33" dataDxfId="32" totalsRowDxfId="31">
  <tableColumns count="1">
    <tableColumn id="1" name="Tipus_usuari" dataDxfId="30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O515"/>
  <sheetViews>
    <sheetView tabSelected="1" zoomScale="82" zoomScaleNormal="82" workbookViewId="0">
      <pane xSplit="2" ySplit="15" topLeftCell="C16" activePane="bottomRight" state="frozen"/>
      <selection pane="topRight" activeCell="C1" sqref="C1"/>
      <selection pane="bottomLeft" activeCell="A17" sqref="A17"/>
      <selection pane="bottomRight" activeCell="B2" sqref="B2:E2"/>
    </sheetView>
  </sheetViews>
  <sheetFormatPr baseColWidth="10" defaultColWidth="12.5546875" defaultRowHeight="15" customHeight="1" outlineLevelRow="1"/>
  <cols>
    <col min="1" max="1" width="12.33203125" customWidth="1"/>
    <col min="2" max="3" width="21.5546875" customWidth="1"/>
    <col min="4" max="4" width="9.88671875" customWidth="1"/>
    <col min="5" max="7" width="21.5546875" customWidth="1"/>
    <col min="8" max="9" width="43.5546875" customWidth="1"/>
    <col min="10" max="10" width="26.44140625" customWidth="1"/>
    <col min="11" max="11" width="21.5546875" customWidth="1"/>
    <col min="12" max="13" width="21.5546875" style="298" customWidth="1"/>
    <col min="14" max="14" width="38.44140625" customWidth="1"/>
    <col min="15" max="15" width="22.6640625" customWidth="1"/>
    <col min="16" max="16" width="15.6640625" customWidth="1"/>
    <col min="17" max="17" width="11" style="298" customWidth="1"/>
    <col min="18" max="18" width="10" style="298" customWidth="1"/>
    <col min="19" max="19" width="35.44140625" customWidth="1"/>
    <col min="20" max="20" width="15.109375" style="298" customWidth="1"/>
    <col min="21" max="21" width="21.5546875" customWidth="1"/>
    <col min="22" max="22" width="9.88671875" style="298" customWidth="1"/>
    <col min="23" max="23" width="21" customWidth="1"/>
    <col min="24" max="24" width="11.6640625" style="298" customWidth="1"/>
    <col min="25" max="25" width="9.33203125" style="298" customWidth="1"/>
    <col min="26" max="28" width="21.5546875" customWidth="1"/>
    <col min="29" max="40" width="8.44140625" customWidth="1"/>
    <col min="41" max="41" width="12.6640625" customWidth="1"/>
  </cols>
  <sheetData>
    <row r="1" spans="1:41" ht="15.75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292"/>
      <c r="M1" s="292"/>
      <c r="N1" s="1"/>
      <c r="O1" s="1"/>
      <c r="P1" s="1"/>
      <c r="Q1" s="292"/>
      <c r="R1" s="292"/>
      <c r="S1" s="1"/>
      <c r="T1" s="292"/>
      <c r="U1" s="1"/>
      <c r="V1" s="292"/>
      <c r="W1" s="1"/>
      <c r="X1" s="292"/>
      <c r="Y1" s="292"/>
      <c r="Z1" s="1"/>
      <c r="AA1" s="1"/>
      <c r="AB1" s="3"/>
      <c r="AC1" s="1"/>
      <c r="AD1" s="1"/>
      <c r="AE1" s="1"/>
      <c r="AF1" s="4"/>
      <c r="AG1" s="1"/>
      <c r="AH1" s="1"/>
      <c r="AI1" s="1"/>
      <c r="AJ1" s="1"/>
      <c r="AK1" s="1"/>
      <c r="AL1" s="1"/>
      <c r="AM1" s="182"/>
      <c r="AN1" s="219"/>
      <c r="AO1" s="283"/>
    </row>
    <row r="2" spans="1:41" ht="27" customHeight="1">
      <c r="A2" s="130" t="s">
        <v>380</v>
      </c>
      <c r="B2" s="355"/>
      <c r="C2" s="356"/>
      <c r="D2" s="356"/>
      <c r="E2" s="357"/>
      <c r="F2" s="8" t="str">
        <f>IF(B2="", "",VLOOKUP(B2,Finançament!A3:E75,2,FALSE))</f>
        <v/>
      </c>
      <c r="G2" s="8" t="str">
        <f>IF(B2="", "",VLOOKUP(B2,Finançament!A3:E75,3,FALSE))</f>
        <v/>
      </c>
      <c r="H2" s="9"/>
      <c r="I2" s="9"/>
      <c r="J2" s="9"/>
      <c r="K2" s="9"/>
      <c r="L2" s="14"/>
      <c r="M2" s="14"/>
      <c r="N2" s="9"/>
      <c r="O2" s="9"/>
      <c r="P2" s="9"/>
      <c r="Q2" s="14"/>
      <c r="R2" s="14"/>
      <c r="S2" s="9"/>
      <c r="T2" s="14"/>
      <c r="U2" s="9"/>
      <c r="V2" s="14"/>
      <c r="W2" s="9"/>
      <c r="X2" s="14"/>
      <c r="Y2" s="14"/>
      <c r="Z2" s="9"/>
      <c r="AA2" s="9"/>
      <c r="AB2" s="10"/>
      <c r="AC2" s="9"/>
      <c r="AD2" s="9"/>
      <c r="AE2" s="9"/>
      <c r="AF2" s="11"/>
      <c r="AG2" s="9"/>
      <c r="AH2" s="9"/>
      <c r="AI2" s="9"/>
      <c r="AJ2" s="9"/>
      <c r="AK2" s="9"/>
      <c r="AL2" s="9"/>
      <c r="AM2" s="285"/>
      <c r="AN2" s="288"/>
      <c r="AO2" s="289"/>
    </row>
    <row r="3" spans="1:41" ht="9.75" customHeight="1">
      <c r="A3" s="15"/>
      <c r="B3" s="15"/>
      <c r="C3" s="15"/>
      <c r="D3" s="15"/>
      <c r="E3" s="15"/>
      <c r="F3" s="16"/>
      <c r="G3" s="9"/>
      <c r="H3" s="17"/>
      <c r="I3" s="17"/>
      <c r="J3" s="17"/>
      <c r="K3" s="17"/>
      <c r="L3" s="293"/>
      <c r="M3" s="293"/>
      <c r="N3" s="17"/>
      <c r="O3" s="17"/>
      <c r="P3" s="17"/>
      <c r="Q3" s="293"/>
      <c r="R3" s="293"/>
      <c r="S3" s="17"/>
      <c r="T3" s="293"/>
      <c r="U3" s="17"/>
      <c r="V3" s="293"/>
      <c r="W3" s="17"/>
      <c r="X3" s="293"/>
      <c r="Y3" s="293"/>
      <c r="Z3" s="9"/>
      <c r="AA3" s="9"/>
      <c r="AB3" s="10"/>
      <c r="AC3" s="17"/>
      <c r="AD3" s="17"/>
      <c r="AE3" s="17"/>
      <c r="AF3" s="18"/>
      <c r="AG3" s="17"/>
      <c r="AH3" s="17"/>
      <c r="AI3" s="17"/>
      <c r="AJ3" s="17"/>
      <c r="AK3" s="17"/>
      <c r="AL3" s="17"/>
      <c r="AM3" s="286"/>
      <c r="AN3" s="288"/>
      <c r="AO3" s="289"/>
    </row>
    <row r="4" spans="1:41" s="203" customFormat="1" ht="44.4" customHeight="1" outlineLevel="1">
      <c r="A4" s="201"/>
      <c r="B4" s="281" t="s">
        <v>251</v>
      </c>
      <c r="C4" s="322" t="s">
        <v>1</v>
      </c>
      <c r="D4" s="200"/>
      <c r="E4" s="199"/>
      <c r="F4" s="199"/>
      <c r="G4" s="201"/>
      <c r="H4" s="323" t="s">
        <v>37</v>
      </c>
      <c r="I4" s="324" t="s">
        <v>2</v>
      </c>
      <c r="J4" s="325" t="s">
        <v>3</v>
      </c>
      <c r="K4" s="325" t="s">
        <v>4</v>
      </c>
      <c r="L4" s="325" t="s">
        <v>252</v>
      </c>
      <c r="M4" s="325" t="s">
        <v>38</v>
      </c>
      <c r="N4" s="323" t="s">
        <v>6</v>
      </c>
      <c r="O4" s="326" t="s">
        <v>3</v>
      </c>
      <c r="P4" s="326" t="s">
        <v>7</v>
      </c>
      <c r="Q4" s="327" t="s">
        <v>8</v>
      </c>
      <c r="R4" s="327" t="s">
        <v>5</v>
      </c>
      <c r="S4" s="324" t="s">
        <v>10</v>
      </c>
      <c r="T4" s="341" t="s">
        <v>11</v>
      </c>
      <c r="U4" s="343" t="s">
        <v>9</v>
      </c>
      <c r="V4" s="342" t="s">
        <v>39</v>
      </c>
      <c r="W4" s="340" t="s">
        <v>12</v>
      </c>
      <c r="X4" s="338" t="s">
        <v>8</v>
      </c>
      <c r="Y4" s="339" t="s">
        <v>5</v>
      </c>
      <c r="Z4" s="200"/>
      <c r="AA4" s="199"/>
      <c r="AB4" s="201"/>
      <c r="AC4" s="352" t="s">
        <v>16</v>
      </c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4"/>
      <c r="AO4" s="287" t="s">
        <v>17</v>
      </c>
    </row>
    <row r="5" spans="1:41" s="217" customFormat="1" ht="22.2" customHeight="1" outlineLevel="1">
      <c r="A5" s="205"/>
      <c r="B5" s="282"/>
      <c r="C5" s="206" t="s">
        <v>88</v>
      </c>
      <c r="D5" s="205"/>
      <c r="E5" s="205"/>
      <c r="F5" s="205"/>
      <c r="G5" s="205"/>
      <c r="H5" s="207" t="s">
        <v>72</v>
      </c>
      <c r="I5" s="207" t="s">
        <v>262</v>
      </c>
      <c r="J5" s="207" t="s">
        <v>21</v>
      </c>
      <c r="K5" s="207" t="s">
        <v>22</v>
      </c>
      <c r="L5" s="290" t="s">
        <v>73</v>
      </c>
      <c r="M5" s="290" t="s">
        <v>73</v>
      </c>
      <c r="N5" s="207" t="s">
        <v>23</v>
      </c>
      <c r="O5" s="207" t="s">
        <v>21</v>
      </c>
      <c r="P5" s="207" t="s">
        <v>24</v>
      </c>
      <c r="Q5" s="290" t="s">
        <v>73</v>
      </c>
      <c r="R5" s="290" t="s">
        <v>73</v>
      </c>
      <c r="S5" s="207" t="s">
        <v>266</v>
      </c>
      <c r="T5" s="290" t="s">
        <v>73</v>
      </c>
      <c r="U5" s="207" t="s">
        <v>90</v>
      </c>
      <c r="V5" s="290" t="s">
        <v>73</v>
      </c>
      <c r="W5" s="207" t="s">
        <v>271</v>
      </c>
      <c r="X5" s="290" t="s">
        <v>73</v>
      </c>
      <c r="Y5" s="290" t="s">
        <v>73</v>
      </c>
      <c r="Z5" s="205"/>
      <c r="AA5" s="205"/>
      <c r="AB5" s="205"/>
      <c r="AC5" s="205"/>
      <c r="AD5" s="205"/>
      <c r="AE5" s="205"/>
      <c r="AF5" s="208"/>
      <c r="AG5" s="209"/>
      <c r="AH5" s="209"/>
      <c r="AI5" s="209"/>
      <c r="AJ5" s="209"/>
      <c r="AK5" s="209"/>
      <c r="AL5" s="209"/>
      <c r="AM5" s="209"/>
      <c r="AN5" s="209"/>
      <c r="AO5" s="210" t="s">
        <v>25</v>
      </c>
    </row>
    <row r="6" spans="1:41" s="217" customFormat="1" ht="22.2" customHeight="1" outlineLevel="1">
      <c r="A6" s="205"/>
      <c r="B6" s="282"/>
      <c r="C6" s="206" t="s">
        <v>91</v>
      </c>
      <c r="D6" s="205"/>
      <c r="E6" s="205"/>
      <c r="F6" s="205"/>
      <c r="G6" s="205"/>
      <c r="H6" s="207" t="s">
        <v>257</v>
      </c>
      <c r="I6" s="207" t="s">
        <v>258</v>
      </c>
      <c r="J6" s="207" t="s">
        <v>94</v>
      </c>
      <c r="K6" s="207" t="s">
        <v>93</v>
      </c>
      <c r="L6" s="290" t="s">
        <v>93</v>
      </c>
      <c r="M6" s="290" t="s">
        <v>93</v>
      </c>
      <c r="N6" s="207" t="s">
        <v>96</v>
      </c>
      <c r="O6" s="207" t="s">
        <v>94</v>
      </c>
      <c r="P6" s="207" t="s">
        <v>75</v>
      </c>
      <c r="Q6" s="290" t="s">
        <v>93</v>
      </c>
      <c r="R6" s="290" t="s">
        <v>93</v>
      </c>
      <c r="S6" s="207" t="s">
        <v>267</v>
      </c>
      <c r="T6" s="290" t="s">
        <v>93</v>
      </c>
      <c r="U6" s="207" t="s">
        <v>92</v>
      </c>
      <c r="V6" s="290" t="s">
        <v>93</v>
      </c>
      <c r="W6" s="207" t="s">
        <v>93</v>
      </c>
      <c r="X6" s="290" t="s">
        <v>93</v>
      </c>
      <c r="Y6" s="290" t="s">
        <v>93</v>
      </c>
      <c r="Z6" s="205"/>
      <c r="AA6" s="205"/>
      <c r="AB6" s="205"/>
      <c r="AC6" s="205"/>
      <c r="AD6" s="205"/>
      <c r="AE6" s="205"/>
      <c r="AF6" s="208"/>
      <c r="AG6" s="209"/>
      <c r="AH6" s="209"/>
      <c r="AI6" s="209"/>
      <c r="AJ6" s="209"/>
      <c r="AK6" s="209"/>
      <c r="AL6" s="209"/>
      <c r="AM6" s="209"/>
      <c r="AN6" s="209"/>
      <c r="AO6" s="211"/>
    </row>
    <row r="7" spans="1:41" s="217" customFormat="1" ht="22.2" customHeight="1" outlineLevel="1">
      <c r="A7" s="205"/>
      <c r="B7" s="282"/>
      <c r="C7" s="206" t="s">
        <v>19</v>
      </c>
      <c r="D7" s="205"/>
      <c r="E7" s="205"/>
      <c r="F7" s="205"/>
      <c r="G7" s="205"/>
      <c r="H7" s="207" t="s">
        <v>95</v>
      </c>
      <c r="I7" s="207" t="s">
        <v>259</v>
      </c>
      <c r="J7" s="218"/>
      <c r="K7" s="207"/>
      <c r="L7" s="290"/>
      <c r="M7" s="282"/>
      <c r="N7" s="207" t="s">
        <v>98</v>
      </c>
      <c r="O7" s="218"/>
      <c r="P7" s="218"/>
      <c r="Q7" s="282"/>
      <c r="R7" s="282"/>
      <c r="S7" s="207" t="s">
        <v>268</v>
      </c>
      <c r="T7" s="282"/>
      <c r="U7" s="207"/>
      <c r="V7" s="282"/>
      <c r="W7" s="207"/>
      <c r="X7" s="282"/>
      <c r="Y7" s="282"/>
      <c r="Z7" s="205"/>
      <c r="AA7" s="205"/>
      <c r="AB7" s="205"/>
      <c r="AC7" s="205"/>
      <c r="AD7" s="205"/>
      <c r="AE7" s="205"/>
      <c r="AF7" s="208"/>
      <c r="AG7" s="209"/>
      <c r="AH7" s="209"/>
      <c r="AI7" s="209"/>
      <c r="AJ7" s="209"/>
      <c r="AK7" s="209"/>
      <c r="AL7" s="209"/>
      <c r="AM7" s="209"/>
      <c r="AN7" s="209"/>
      <c r="AO7" s="211"/>
    </row>
    <row r="8" spans="1:41" s="217" customFormat="1" ht="22.2" customHeight="1" outlineLevel="1">
      <c r="A8" s="205"/>
      <c r="B8" s="282"/>
      <c r="C8" s="206" t="s">
        <v>97</v>
      </c>
      <c r="D8" s="205"/>
      <c r="E8" s="205"/>
      <c r="F8" s="205"/>
      <c r="G8" s="205"/>
      <c r="H8" s="207" t="s">
        <v>256</v>
      </c>
      <c r="I8" s="207" t="s">
        <v>263</v>
      </c>
      <c r="J8" s="218"/>
      <c r="K8" s="207"/>
      <c r="L8" s="290"/>
      <c r="M8" s="282"/>
      <c r="N8" s="207" t="s">
        <v>99</v>
      </c>
      <c r="O8" s="218"/>
      <c r="P8" s="218"/>
      <c r="Q8" s="282"/>
      <c r="R8" s="282"/>
      <c r="S8" s="207" t="s">
        <v>269</v>
      </c>
      <c r="T8" s="282"/>
      <c r="U8" s="207" t="s">
        <v>260</v>
      </c>
      <c r="V8" s="282"/>
      <c r="W8" s="207"/>
      <c r="X8" s="282"/>
      <c r="Y8" s="282"/>
      <c r="Z8" s="205"/>
      <c r="AA8" s="205"/>
      <c r="AB8" s="205"/>
      <c r="AC8" s="205"/>
      <c r="AD8" s="205"/>
      <c r="AE8" s="205"/>
      <c r="AF8" s="208"/>
      <c r="AG8" s="209"/>
      <c r="AH8" s="209"/>
      <c r="AI8" s="209"/>
      <c r="AJ8" s="209"/>
      <c r="AK8" s="209"/>
      <c r="AL8" s="209"/>
      <c r="AM8" s="209"/>
      <c r="AN8" s="209"/>
      <c r="AO8" s="211"/>
    </row>
    <row r="9" spans="1:41" s="217" customFormat="1" ht="22.2" customHeight="1" outlineLevel="1">
      <c r="A9" s="205"/>
      <c r="B9" s="282"/>
      <c r="C9" s="206" t="s">
        <v>71</v>
      </c>
      <c r="D9" s="205"/>
      <c r="E9" s="205"/>
      <c r="F9" s="205"/>
      <c r="G9" s="205"/>
      <c r="H9" s="207" t="s">
        <v>76</v>
      </c>
      <c r="I9" s="207" t="s">
        <v>264</v>
      </c>
      <c r="J9" s="218"/>
      <c r="K9" s="207"/>
      <c r="L9" s="290"/>
      <c r="M9" s="282"/>
      <c r="N9" s="207" t="s">
        <v>101</v>
      </c>
      <c r="O9" s="218"/>
      <c r="P9" s="218"/>
      <c r="Q9" s="282"/>
      <c r="R9" s="282"/>
      <c r="S9" s="207" t="s">
        <v>270</v>
      </c>
      <c r="T9" s="282"/>
      <c r="U9" s="207" t="s">
        <v>100</v>
      </c>
      <c r="V9" s="282"/>
      <c r="W9" s="207"/>
      <c r="X9" s="282"/>
      <c r="Y9" s="282"/>
      <c r="Z9" s="205"/>
      <c r="AA9" s="205"/>
      <c r="AB9" s="205"/>
      <c r="AC9" s="205"/>
      <c r="AD9" s="205"/>
      <c r="AE9" s="205"/>
      <c r="AF9" s="208"/>
      <c r="AG9" s="209"/>
      <c r="AH9" s="209"/>
      <c r="AI9" s="209"/>
      <c r="AJ9" s="209"/>
      <c r="AK9" s="209"/>
      <c r="AL9" s="209"/>
      <c r="AM9" s="209"/>
      <c r="AN9" s="209"/>
      <c r="AO9" s="211"/>
    </row>
    <row r="10" spans="1:41" s="217" customFormat="1" ht="22.2" customHeight="1" outlineLevel="1">
      <c r="A10" s="205"/>
      <c r="B10" s="282"/>
      <c r="C10" s="206" t="s">
        <v>74</v>
      </c>
      <c r="D10" s="205"/>
      <c r="E10" s="205"/>
      <c r="F10" s="205"/>
      <c r="G10" s="205"/>
      <c r="H10" s="207" t="s">
        <v>20</v>
      </c>
      <c r="I10" s="207" t="s">
        <v>265</v>
      </c>
      <c r="J10" s="218"/>
      <c r="K10" s="207"/>
      <c r="L10" s="290"/>
      <c r="M10" s="282"/>
      <c r="N10" s="207" t="s">
        <v>102</v>
      </c>
      <c r="O10" s="218"/>
      <c r="P10" s="218"/>
      <c r="Q10" s="282"/>
      <c r="R10" s="282"/>
      <c r="S10" s="207"/>
      <c r="T10" s="282"/>
      <c r="U10" s="207" t="s">
        <v>261</v>
      </c>
      <c r="V10" s="282"/>
      <c r="W10" s="207"/>
      <c r="X10" s="282"/>
      <c r="Y10" s="282"/>
      <c r="Z10" s="205"/>
      <c r="AA10" s="205"/>
      <c r="AB10" s="205"/>
      <c r="AC10" s="205"/>
      <c r="AD10" s="205"/>
      <c r="AE10" s="205"/>
      <c r="AF10" s="208"/>
      <c r="AG10" s="209"/>
      <c r="AH10" s="209"/>
      <c r="AI10" s="209"/>
      <c r="AJ10" s="209"/>
      <c r="AK10" s="209"/>
      <c r="AL10" s="209"/>
      <c r="AM10" s="209"/>
      <c r="AN10" s="209"/>
      <c r="AO10" s="211"/>
    </row>
    <row r="11" spans="1:41" s="217" customFormat="1" ht="22.2" customHeight="1" outlineLevel="1">
      <c r="A11" s="205"/>
      <c r="B11" s="282"/>
      <c r="C11" s="206"/>
      <c r="D11" s="205"/>
      <c r="E11" s="205"/>
      <c r="F11" s="205"/>
      <c r="G11" s="205"/>
      <c r="H11" s="207"/>
      <c r="I11" s="218"/>
      <c r="J11" s="218"/>
      <c r="K11" s="207"/>
      <c r="L11" s="290"/>
      <c r="M11" s="282"/>
      <c r="N11" s="207" t="s">
        <v>104</v>
      </c>
      <c r="O11" s="218"/>
      <c r="P11" s="218"/>
      <c r="Q11" s="282"/>
      <c r="R11" s="282"/>
      <c r="S11" s="207"/>
      <c r="T11" s="282"/>
      <c r="U11" s="207" t="s">
        <v>103</v>
      </c>
      <c r="V11" s="282"/>
      <c r="W11" s="207"/>
      <c r="X11" s="282"/>
      <c r="Y11" s="282"/>
      <c r="Z11" s="205"/>
      <c r="AA11" s="205"/>
      <c r="AB11" s="205"/>
      <c r="AC11" s="205"/>
      <c r="AD11" s="205"/>
      <c r="AE11" s="205"/>
      <c r="AF11" s="208"/>
      <c r="AG11" s="209"/>
      <c r="AH11" s="209"/>
      <c r="AI11" s="209"/>
      <c r="AJ11" s="209"/>
      <c r="AK11" s="209"/>
      <c r="AL11" s="209"/>
      <c r="AM11" s="209"/>
      <c r="AN11" s="209"/>
      <c r="AO11" s="211"/>
    </row>
    <row r="12" spans="1:41" s="204" customFormat="1" ht="15.6" customHeight="1">
      <c r="A12" s="219"/>
      <c r="B12" s="283"/>
      <c r="C12" s="219"/>
      <c r="D12" s="219"/>
      <c r="E12" s="219"/>
      <c r="F12" s="219"/>
      <c r="G12" s="219"/>
      <c r="H12" s="221"/>
      <c r="I12" s="221"/>
      <c r="J12" s="221"/>
      <c r="K12" s="221"/>
      <c r="L12" s="291"/>
      <c r="M12" s="282"/>
      <c r="N12" s="221"/>
      <c r="O12" s="219"/>
      <c r="P12" s="219"/>
      <c r="Q12" s="282"/>
      <c r="R12" s="291"/>
      <c r="S12" s="219"/>
      <c r="T12" s="282"/>
      <c r="U12" s="221"/>
      <c r="V12" s="291"/>
      <c r="W12" s="219"/>
      <c r="X12" s="282"/>
      <c r="Y12" s="282"/>
      <c r="Z12" s="219"/>
      <c r="AA12" s="219"/>
      <c r="AB12" s="219"/>
      <c r="AC12" s="219"/>
      <c r="AD12" s="219"/>
      <c r="AE12" s="219"/>
      <c r="AF12" s="222"/>
      <c r="AG12" s="223"/>
      <c r="AH12" s="223"/>
      <c r="AI12" s="223"/>
      <c r="AJ12" s="223"/>
      <c r="AK12" s="223"/>
      <c r="AL12" s="223"/>
      <c r="AM12" s="223"/>
      <c r="AN12" s="223"/>
      <c r="AO12" s="224"/>
    </row>
    <row r="13" spans="1:41" s="204" customFormat="1" ht="22.2" customHeight="1">
      <c r="A13" s="255"/>
      <c r="B13" s="284" t="s">
        <v>26</v>
      </c>
      <c r="C13" s="257">
        <f>COUNTIF(C16:C505,"*")</f>
        <v>0</v>
      </c>
      <c r="D13" s="219"/>
      <c r="E13" s="219"/>
      <c r="F13" s="219"/>
      <c r="G13" s="219"/>
      <c r="H13" s="257">
        <f>COUNTIF(H16:H505,"*")</f>
        <v>0</v>
      </c>
      <c r="I13" s="257">
        <f>COUNTIF(I16:I505,"P*")</f>
        <v>0</v>
      </c>
      <c r="J13" s="219"/>
      <c r="K13" s="257">
        <f>COUNTIF(K16:K505,"S*")</f>
        <v>0</v>
      </c>
      <c r="L13" s="257">
        <f>COUNTIF(L16:L505,"S*")</f>
        <v>0</v>
      </c>
      <c r="M13" s="257">
        <f>COUNTIF(M16:M505,"S*")</f>
        <v>0</v>
      </c>
      <c r="N13" s="257">
        <f>COUNTIF(N16:N505,"*")</f>
        <v>0</v>
      </c>
      <c r="O13" s="258"/>
      <c r="P13" s="257">
        <f>COUNTIF(P16:P505,"*")</f>
        <v>0</v>
      </c>
      <c r="Q13" s="257">
        <f>COUNTIF(Q16:Q505,"S*")</f>
        <v>0</v>
      </c>
      <c r="R13" s="257">
        <f>COUNTIF(R16:R505,"S*")</f>
        <v>0</v>
      </c>
      <c r="S13" s="257">
        <f>COUNTIF(S16:S505,"*")</f>
        <v>0</v>
      </c>
      <c r="T13" s="257">
        <f>COUNTIF(T16:T505,"S*")</f>
        <v>0</v>
      </c>
      <c r="U13" s="257">
        <f>COUNTIF(U16:U505,"M*")</f>
        <v>0</v>
      </c>
      <c r="V13" s="257">
        <f>COUNTIF(V16:V505,"S*")</f>
        <v>0</v>
      </c>
      <c r="W13" s="257">
        <f>COUNTIF(W16:W505,"ETT*")</f>
        <v>0</v>
      </c>
      <c r="X13" s="257">
        <f>COUNTIF(X16:X505,"S*")</f>
        <v>0</v>
      </c>
      <c r="Y13" s="257">
        <f>COUNTIF(Y16:Y505,"S*")</f>
        <v>0</v>
      </c>
      <c r="Z13" s="258"/>
      <c r="AA13" s="258"/>
      <c r="AB13" s="258"/>
      <c r="AC13" s="259"/>
      <c r="AD13" s="260"/>
      <c r="AE13" s="260"/>
      <c r="AF13" s="261"/>
      <c r="AG13" s="262"/>
      <c r="AH13" s="262"/>
      <c r="AI13" s="262"/>
      <c r="AJ13" s="262"/>
      <c r="AK13" s="262"/>
      <c r="AL13" s="262"/>
      <c r="AM13" s="263"/>
      <c r="AN13" s="264"/>
      <c r="AO13" s="265"/>
    </row>
    <row r="14" spans="1:41" ht="15.6" customHeight="1">
      <c r="A14" s="2"/>
      <c r="B14" s="2"/>
      <c r="C14" s="2"/>
      <c r="D14" s="2"/>
      <c r="E14" s="190"/>
      <c r="F14" s="191"/>
      <c r="G14" s="191"/>
      <c r="H14" s="27"/>
      <c r="I14" s="27"/>
      <c r="J14" s="27"/>
      <c r="K14" s="27"/>
      <c r="L14" s="294"/>
      <c r="M14" s="295"/>
      <c r="N14" s="2"/>
      <c r="O14" s="2"/>
      <c r="P14" s="2"/>
      <c r="Q14" s="295"/>
      <c r="R14" s="294"/>
      <c r="S14" s="2"/>
      <c r="T14" s="295"/>
      <c r="U14" s="27"/>
      <c r="V14" s="294"/>
      <c r="W14" s="2"/>
      <c r="X14" s="295"/>
      <c r="Y14" s="295"/>
      <c r="Z14" s="2"/>
      <c r="AA14" s="2"/>
      <c r="AB14" s="190"/>
      <c r="AC14" s="232"/>
      <c r="AD14" s="1"/>
      <c r="AE14" s="1"/>
      <c r="AF14" s="22"/>
      <c r="AG14" s="23"/>
      <c r="AH14" s="23"/>
      <c r="AI14" s="23"/>
      <c r="AJ14" s="23"/>
      <c r="AK14" s="23"/>
      <c r="AL14" s="23"/>
      <c r="AM14" s="24"/>
      <c r="AN14" s="233"/>
      <c r="AO14" s="25"/>
    </row>
    <row r="15" spans="1:41" s="155" customFormat="1" ht="53.25" customHeight="1">
      <c r="A15" s="192" t="s">
        <v>31</v>
      </c>
      <c r="B15" s="193" t="s">
        <v>32</v>
      </c>
      <c r="C15" s="194" t="s">
        <v>1</v>
      </c>
      <c r="D15" s="195" t="s">
        <v>33</v>
      </c>
      <c r="E15" s="196" t="s">
        <v>34</v>
      </c>
      <c r="F15" s="197" t="s">
        <v>35</v>
      </c>
      <c r="G15" s="194" t="s">
        <v>36</v>
      </c>
      <c r="H15" s="344" t="s">
        <v>37</v>
      </c>
      <c r="I15" s="228" t="s">
        <v>2</v>
      </c>
      <c r="J15" s="229" t="s">
        <v>3</v>
      </c>
      <c r="K15" s="229" t="s">
        <v>4</v>
      </c>
      <c r="L15" s="229" t="s">
        <v>252</v>
      </c>
      <c r="M15" s="329" t="s">
        <v>38</v>
      </c>
      <c r="N15" s="330" t="s">
        <v>6</v>
      </c>
      <c r="O15" s="331" t="s">
        <v>3</v>
      </c>
      <c r="P15" s="331" t="s">
        <v>7</v>
      </c>
      <c r="Q15" s="328" t="s">
        <v>8</v>
      </c>
      <c r="R15" s="332" t="s">
        <v>5</v>
      </c>
      <c r="S15" s="333" t="s">
        <v>10</v>
      </c>
      <c r="T15" s="334" t="s">
        <v>11</v>
      </c>
      <c r="U15" s="335" t="s">
        <v>9</v>
      </c>
      <c r="V15" s="336" t="s">
        <v>39</v>
      </c>
      <c r="W15" s="230" t="s">
        <v>12</v>
      </c>
      <c r="X15" s="300" t="s">
        <v>8</v>
      </c>
      <c r="Y15" s="337" t="s">
        <v>5</v>
      </c>
      <c r="Z15" s="321" t="s">
        <v>13</v>
      </c>
      <c r="AA15" s="197" t="s">
        <v>14</v>
      </c>
      <c r="AB15" s="198" t="s">
        <v>15</v>
      </c>
      <c r="AC15" s="234" t="s">
        <v>40</v>
      </c>
      <c r="AD15" s="235" t="s">
        <v>41</v>
      </c>
      <c r="AE15" s="235" t="s">
        <v>42</v>
      </c>
      <c r="AF15" s="236" t="s">
        <v>43</v>
      </c>
      <c r="AG15" s="235" t="s">
        <v>44</v>
      </c>
      <c r="AH15" s="235" t="s">
        <v>45</v>
      </c>
      <c r="AI15" s="235" t="s">
        <v>46</v>
      </c>
      <c r="AJ15" s="235" t="s">
        <v>47</v>
      </c>
      <c r="AK15" s="235" t="s">
        <v>48</v>
      </c>
      <c r="AL15" s="235" t="s">
        <v>49</v>
      </c>
      <c r="AM15" s="237" t="s">
        <v>50</v>
      </c>
      <c r="AN15" s="238" t="s">
        <v>51</v>
      </c>
      <c r="AO15" s="19" t="s">
        <v>17</v>
      </c>
    </row>
    <row r="16" spans="1:41" ht="12.75" customHeight="1">
      <c r="A16" s="274"/>
      <c r="B16" s="239"/>
      <c r="C16" s="1"/>
      <c r="D16" s="186"/>
      <c r="E16" s="186"/>
      <c r="F16" s="186"/>
      <c r="G16" s="186"/>
      <c r="H16" s="185"/>
      <c r="I16" s="185"/>
      <c r="J16" s="33"/>
      <c r="K16" s="33"/>
      <c r="L16" s="296"/>
      <c r="M16" s="296"/>
      <c r="N16" s="33"/>
      <c r="O16" s="33"/>
      <c r="P16" s="33"/>
      <c r="Q16" s="318"/>
      <c r="R16" s="319"/>
      <c r="T16" s="299"/>
      <c r="U16" s="34"/>
      <c r="V16" s="299"/>
      <c r="W16" s="33"/>
      <c r="X16" s="296"/>
      <c r="Y16" s="296"/>
      <c r="Z16" s="186"/>
      <c r="AA16" s="186"/>
      <c r="AB16" s="320"/>
      <c r="AC16" s="34"/>
      <c r="AD16" s="34"/>
      <c r="AE16" s="34"/>
      <c r="AF16" s="35"/>
      <c r="AG16" s="36"/>
      <c r="AH16" s="36"/>
      <c r="AI16" s="36"/>
      <c r="AJ16" s="36"/>
      <c r="AK16" s="37"/>
      <c r="AL16" s="37"/>
      <c r="AM16" s="37"/>
      <c r="AN16" s="302"/>
      <c r="AO16" s="303"/>
    </row>
    <row r="17" spans="1:41" ht="12.75" customHeight="1">
      <c r="A17" s="31"/>
      <c r="B17" s="239"/>
      <c r="C17" s="1"/>
      <c r="D17" s="1"/>
      <c r="E17" s="1"/>
      <c r="F17" s="1"/>
      <c r="G17" s="1"/>
      <c r="H17" s="185"/>
      <c r="I17" s="33"/>
      <c r="J17" s="33"/>
      <c r="K17" s="33"/>
      <c r="L17" s="296"/>
      <c r="M17" s="296"/>
      <c r="N17" s="33"/>
      <c r="O17" s="33"/>
      <c r="P17" s="207"/>
      <c r="Q17" s="292"/>
      <c r="R17" s="296"/>
      <c r="T17" s="299"/>
      <c r="U17" s="34"/>
      <c r="V17" s="299"/>
      <c r="W17" s="33"/>
      <c r="X17" s="296"/>
      <c r="Y17" s="296"/>
      <c r="Z17" s="1"/>
      <c r="AA17" s="1"/>
      <c r="AB17" s="3"/>
      <c r="AC17" s="34"/>
      <c r="AD17" s="34"/>
      <c r="AE17" s="34"/>
      <c r="AF17" s="35"/>
      <c r="AG17" s="36"/>
      <c r="AH17" s="36"/>
      <c r="AI17" s="36"/>
      <c r="AJ17" s="36"/>
      <c r="AK17" s="37"/>
      <c r="AL17" s="37"/>
      <c r="AM17" s="37"/>
      <c r="AN17" s="37"/>
      <c r="AO17" s="38"/>
    </row>
    <row r="18" spans="1:41" ht="12.75" customHeight="1">
      <c r="A18" s="31"/>
      <c r="B18" s="239"/>
      <c r="C18" s="1"/>
      <c r="D18" s="1"/>
      <c r="E18" s="1"/>
      <c r="F18" s="1"/>
      <c r="G18" s="1"/>
      <c r="H18" s="185"/>
      <c r="I18" s="33"/>
      <c r="J18" s="33"/>
      <c r="K18" s="33"/>
      <c r="L18" s="290"/>
      <c r="M18" s="296"/>
      <c r="N18" s="33"/>
      <c r="O18" s="33"/>
      <c r="P18" s="33"/>
      <c r="Q18" s="292"/>
      <c r="R18" s="296"/>
      <c r="T18" s="299"/>
      <c r="U18" s="34"/>
      <c r="V18" s="299"/>
      <c r="W18" s="33"/>
      <c r="X18" s="296"/>
      <c r="Y18" s="296"/>
      <c r="Z18" s="1"/>
      <c r="AA18" s="1"/>
      <c r="AB18" s="3"/>
      <c r="AC18" s="34"/>
      <c r="AD18" s="34"/>
      <c r="AE18" s="34"/>
      <c r="AF18" s="35"/>
      <c r="AG18" s="36"/>
      <c r="AH18" s="36"/>
      <c r="AI18" s="36"/>
      <c r="AJ18" s="36"/>
      <c r="AK18" s="37"/>
      <c r="AL18" s="37"/>
      <c r="AM18" s="37"/>
      <c r="AN18" s="37"/>
      <c r="AO18" s="38"/>
    </row>
    <row r="19" spans="1:41" ht="12.75" customHeight="1">
      <c r="A19" s="31"/>
      <c r="B19" s="239"/>
      <c r="C19" s="1"/>
      <c r="D19" s="1"/>
      <c r="E19" s="1"/>
      <c r="F19" s="1"/>
      <c r="G19" s="1"/>
      <c r="H19" s="185"/>
      <c r="I19" s="33"/>
      <c r="J19" s="33"/>
      <c r="K19" s="33"/>
      <c r="L19" s="290"/>
      <c r="M19" s="296"/>
      <c r="N19" s="33"/>
      <c r="O19" s="33"/>
      <c r="P19" s="33"/>
      <c r="Q19" s="292"/>
      <c r="R19" s="296"/>
      <c r="T19" s="299"/>
      <c r="U19" s="34"/>
      <c r="V19" s="299"/>
      <c r="W19" s="33"/>
      <c r="X19" s="296"/>
      <c r="Y19" s="296"/>
      <c r="Z19" s="1"/>
      <c r="AA19" s="1"/>
      <c r="AB19" s="3"/>
      <c r="AC19" s="34"/>
      <c r="AD19" s="34"/>
      <c r="AE19" s="34"/>
      <c r="AF19" s="35"/>
      <c r="AG19" s="36"/>
      <c r="AH19" s="36"/>
      <c r="AI19" s="36"/>
      <c r="AJ19" s="36"/>
      <c r="AK19" s="37"/>
      <c r="AL19" s="37"/>
      <c r="AM19" s="37"/>
      <c r="AN19" s="37"/>
      <c r="AO19" s="38"/>
    </row>
    <row r="20" spans="1:41" ht="12.75" customHeight="1">
      <c r="A20" s="31"/>
      <c r="B20" s="239"/>
      <c r="C20" s="1"/>
      <c r="D20" s="1"/>
      <c r="E20" s="1"/>
      <c r="F20" s="1"/>
      <c r="G20" s="1"/>
      <c r="H20" s="185"/>
      <c r="I20" s="33"/>
      <c r="J20" s="33"/>
      <c r="K20" s="33"/>
      <c r="L20" s="296"/>
      <c r="M20" s="296"/>
      <c r="N20" s="33"/>
      <c r="O20" s="33"/>
      <c r="P20" s="33"/>
      <c r="Q20" s="296"/>
      <c r="R20" s="296"/>
      <c r="T20" s="299"/>
      <c r="U20" s="34"/>
      <c r="V20" s="299"/>
      <c r="W20" s="33"/>
      <c r="X20" s="296"/>
      <c r="Y20" s="296"/>
      <c r="Z20" s="1"/>
      <c r="AA20" s="1"/>
      <c r="AB20" s="3"/>
      <c r="AC20" s="34"/>
      <c r="AD20" s="34"/>
      <c r="AE20" s="34"/>
      <c r="AF20" s="35"/>
      <c r="AG20" s="36"/>
      <c r="AH20" s="36"/>
      <c r="AI20" s="36"/>
      <c r="AJ20" s="36"/>
      <c r="AK20" s="37"/>
      <c r="AL20" s="37"/>
      <c r="AM20" s="37"/>
      <c r="AN20" s="37"/>
      <c r="AO20" s="38"/>
    </row>
    <row r="21" spans="1:41" ht="12.75" customHeight="1">
      <c r="A21" s="31"/>
      <c r="B21" s="239"/>
      <c r="C21" s="1"/>
      <c r="D21" s="1"/>
      <c r="E21" s="1"/>
      <c r="F21" s="1"/>
      <c r="G21" s="1"/>
      <c r="H21" s="185"/>
      <c r="I21" s="33"/>
      <c r="J21" s="33"/>
      <c r="K21" s="33"/>
      <c r="L21" s="296"/>
      <c r="M21" s="296"/>
      <c r="N21" s="33"/>
      <c r="O21" s="33"/>
      <c r="P21" s="33"/>
      <c r="Q21" s="296"/>
      <c r="R21" s="296"/>
      <c r="T21" s="299"/>
      <c r="U21" s="34"/>
      <c r="V21" s="299"/>
      <c r="W21" s="33"/>
      <c r="X21" s="296"/>
      <c r="Y21" s="296"/>
      <c r="Z21" s="1"/>
      <c r="AA21" s="1"/>
      <c r="AB21" s="3"/>
      <c r="AC21" s="34"/>
      <c r="AD21" s="34"/>
      <c r="AE21" s="34"/>
      <c r="AF21" s="35"/>
      <c r="AG21" s="36"/>
      <c r="AH21" s="36"/>
      <c r="AI21" s="36"/>
      <c r="AJ21" s="36"/>
      <c r="AK21" s="37"/>
      <c r="AL21" s="37"/>
      <c r="AM21" s="37"/>
      <c r="AN21" s="37"/>
      <c r="AO21" s="38"/>
    </row>
    <row r="22" spans="1:41" ht="12.75" customHeight="1">
      <c r="A22" s="31"/>
      <c r="B22" s="239"/>
      <c r="C22" s="1"/>
      <c r="D22" s="1"/>
      <c r="E22" s="1"/>
      <c r="F22" s="1"/>
      <c r="G22" s="1"/>
      <c r="H22" s="185"/>
      <c r="I22" s="185"/>
      <c r="J22" s="33"/>
      <c r="K22" s="33"/>
      <c r="L22" s="296"/>
      <c r="M22" s="296"/>
      <c r="N22" s="33"/>
      <c r="O22" s="33"/>
      <c r="P22" s="33"/>
      <c r="Q22" s="292"/>
      <c r="R22" s="296"/>
      <c r="T22" s="299"/>
      <c r="U22" s="34"/>
      <c r="V22" s="299"/>
      <c r="W22" s="33"/>
      <c r="X22" s="296"/>
      <c r="Y22" s="296"/>
      <c r="Z22" s="1"/>
      <c r="AA22" s="1"/>
      <c r="AB22" s="3"/>
      <c r="AC22" s="34"/>
      <c r="AD22" s="34"/>
      <c r="AE22" s="34"/>
      <c r="AF22" s="35"/>
      <c r="AG22" s="36"/>
      <c r="AH22" s="36"/>
      <c r="AI22" s="36"/>
      <c r="AJ22" s="36"/>
      <c r="AK22" s="37"/>
      <c r="AL22" s="37"/>
      <c r="AM22" s="37"/>
      <c r="AN22" s="37"/>
      <c r="AO22" s="38"/>
    </row>
    <row r="23" spans="1:41" ht="12.75" customHeight="1">
      <c r="A23" s="31"/>
      <c r="B23" s="239"/>
      <c r="C23" s="1"/>
      <c r="D23" s="1"/>
      <c r="E23" s="1"/>
      <c r="F23" s="1"/>
      <c r="G23" s="1"/>
      <c r="H23" s="185"/>
      <c r="I23" s="33"/>
      <c r="J23" s="33"/>
      <c r="K23" s="33"/>
      <c r="L23" s="296"/>
      <c r="M23" s="296"/>
      <c r="N23" s="33"/>
      <c r="O23" s="33"/>
      <c r="P23" s="33"/>
      <c r="Q23" s="292"/>
      <c r="R23" s="296"/>
      <c r="T23" s="299"/>
      <c r="U23" s="34"/>
      <c r="V23" s="299"/>
      <c r="W23" s="33"/>
      <c r="X23" s="296"/>
      <c r="Y23" s="296"/>
      <c r="Z23" s="1"/>
      <c r="AA23" s="1"/>
      <c r="AB23" s="3"/>
      <c r="AC23" s="34"/>
      <c r="AD23" s="34"/>
      <c r="AE23" s="34"/>
      <c r="AF23" s="35"/>
      <c r="AG23" s="36"/>
      <c r="AH23" s="36"/>
      <c r="AI23" s="36"/>
      <c r="AJ23" s="36"/>
      <c r="AK23" s="37"/>
      <c r="AL23" s="37"/>
      <c r="AM23" s="37"/>
      <c r="AN23" s="37"/>
      <c r="AO23" s="38"/>
    </row>
    <row r="24" spans="1:41" ht="12.75" customHeight="1">
      <c r="A24" s="31"/>
      <c r="B24" s="239"/>
      <c r="C24" s="1"/>
      <c r="D24" s="1"/>
      <c r="E24" s="1"/>
      <c r="F24" s="1"/>
      <c r="G24" s="1"/>
      <c r="H24" s="185"/>
      <c r="I24" s="33"/>
      <c r="J24" s="33"/>
      <c r="K24" s="33"/>
      <c r="L24" s="296"/>
      <c r="M24" s="296"/>
      <c r="N24" s="33"/>
      <c r="O24" s="33"/>
      <c r="P24" s="33"/>
      <c r="Q24" s="292"/>
      <c r="R24" s="296"/>
      <c r="T24" s="299"/>
      <c r="U24" s="34"/>
      <c r="V24" s="299"/>
      <c r="W24" s="34"/>
      <c r="X24" s="299"/>
      <c r="Y24" s="299"/>
      <c r="Z24" s="1"/>
      <c r="AA24" s="1"/>
      <c r="AB24" s="3"/>
      <c r="AC24" s="34"/>
      <c r="AD24" s="34"/>
      <c r="AE24" s="34"/>
      <c r="AF24" s="35"/>
      <c r="AG24" s="36"/>
      <c r="AH24" s="36"/>
      <c r="AI24" s="36"/>
      <c r="AJ24" s="36"/>
      <c r="AK24" s="37"/>
      <c r="AL24" s="37"/>
      <c r="AM24" s="37"/>
      <c r="AN24" s="37"/>
      <c r="AO24" s="38"/>
    </row>
    <row r="25" spans="1:41" ht="12.75" customHeight="1">
      <c r="A25" s="31"/>
      <c r="B25" s="239"/>
      <c r="C25" s="186"/>
      <c r="D25" s="1"/>
      <c r="E25" s="1"/>
      <c r="F25" s="1"/>
      <c r="G25" s="1"/>
      <c r="H25" s="185"/>
      <c r="I25" s="33"/>
      <c r="J25" s="33"/>
      <c r="K25" s="33"/>
      <c r="L25" s="296"/>
      <c r="M25" s="296"/>
      <c r="N25" s="33"/>
      <c r="O25" s="33"/>
      <c r="P25" s="33"/>
      <c r="Q25" s="292"/>
      <c r="R25" s="296"/>
      <c r="T25" s="299"/>
      <c r="U25" s="34"/>
      <c r="V25" s="299"/>
      <c r="W25" s="34"/>
      <c r="X25" s="299"/>
      <c r="Y25" s="299"/>
      <c r="Z25" s="2"/>
      <c r="AA25" s="1"/>
      <c r="AB25" s="3"/>
      <c r="AC25" s="34"/>
      <c r="AD25" s="34"/>
      <c r="AE25" s="34"/>
      <c r="AF25" s="35"/>
      <c r="AG25" s="36"/>
      <c r="AH25" s="36"/>
      <c r="AI25" s="36"/>
      <c r="AJ25" s="36"/>
      <c r="AK25" s="37"/>
      <c r="AL25" s="37"/>
      <c r="AM25" s="37"/>
      <c r="AN25" s="37"/>
      <c r="AO25" s="38"/>
    </row>
    <row r="26" spans="1:41" s="183" customFormat="1" ht="12.75" customHeight="1">
      <c r="A26" s="31"/>
      <c r="B26" s="239"/>
      <c r="C26" s="186"/>
      <c r="D26" s="1"/>
      <c r="E26" s="1"/>
      <c r="F26" s="1"/>
      <c r="G26" s="1"/>
      <c r="H26" s="185"/>
      <c r="I26" s="33"/>
      <c r="J26" s="33"/>
      <c r="K26" s="33"/>
      <c r="L26" s="296"/>
      <c r="M26" s="296"/>
      <c r="N26" s="33"/>
      <c r="O26" s="33"/>
      <c r="P26" s="33"/>
      <c r="Q26" s="292"/>
      <c r="R26" s="296"/>
      <c r="T26" s="299"/>
      <c r="U26" s="34"/>
      <c r="V26" s="299"/>
      <c r="W26" s="34"/>
      <c r="X26" s="299"/>
      <c r="Y26" s="299"/>
      <c r="Z26" s="219"/>
      <c r="AA26" s="251"/>
      <c r="AB26" s="3"/>
      <c r="AC26" s="34"/>
      <c r="AD26" s="34"/>
      <c r="AE26" s="34"/>
      <c r="AF26" s="35"/>
      <c r="AG26" s="36"/>
      <c r="AH26" s="36"/>
      <c r="AI26" s="36"/>
      <c r="AJ26" s="36"/>
      <c r="AK26" s="37"/>
      <c r="AL26" s="37"/>
      <c r="AM26" s="37"/>
      <c r="AN26" s="37"/>
      <c r="AO26" s="38"/>
    </row>
    <row r="27" spans="1:41" ht="12.75" customHeight="1">
      <c r="A27" s="31"/>
      <c r="B27" s="239"/>
      <c r="C27" s="186"/>
      <c r="D27" s="1"/>
      <c r="E27" s="1"/>
      <c r="F27" s="1"/>
      <c r="G27" s="1"/>
      <c r="H27" s="185"/>
      <c r="I27" s="33"/>
      <c r="J27" s="33"/>
      <c r="K27" s="33"/>
      <c r="L27" s="296"/>
      <c r="M27" s="296"/>
      <c r="N27" s="33"/>
      <c r="O27" s="33"/>
      <c r="P27" s="33"/>
      <c r="Q27" s="292"/>
      <c r="R27" s="296"/>
      <c r="T27" s="299"/>
      <c r="U27" s="34"/>
      <c r="V27" s="299"/>
      <c r="W27" s="34"/>
      <c r="X27" s="299"/>
      <c r="Y27" s="299"/>
      <c r="Z27" s="186"/>
      <c r="AA27" s="1"/>
      <c r="AB27" s="3"/>
      <c r="AC27" s="34"/>
      <c r="AD27" s="34"/>
      <c r="AE27" s="34"/>
      <c r="AF27" s="35"/>
      <c r="AG27" s="36"/>
      <c r="AH27" s="36"/>
      <c r="AI27" s="36"/>
      <c r="AJ27" s="36"/>
      <c r="AK27" s="37"/>
      <c r="AL27" s="37"/>
      <c r="AM27" s="37"/>
      <c r="AN27" s="37"/>
      <c r="AO27" s="38"/>
    </row>
    <row r="28" spans="1:41" ht="12.75" customHeight="1">
      <c r="A28" s="31"/>
      <c r="B28" s="239"/>
      <c r="C28" s="186"/>
      <c r="D28" s="1"/>
      <c r="E28" s="1"/>
      <c r="F28" s="1"/>
      <c r="G28" s="1"/>
      <c r="H28" s="185"/>
      <c r="I28" s="185"/>
      <c r="J28" s="33"/>
      <c r="K28" s="33"/>
      <c r="L28" s="296"/>
      <c r="M28" s="296"/>
      <c r="N28" s="33"/>
      <c r="O28" s="33"/>
      <c r="P28" s="33"/>
      <c r="Q28" s="292"/>
      <c r="R28" s="296"/>
      <c r="T28" s="299"/>
      <c r="U28" s="34"/>
      <c r="V28" s="299"/>
      <c r="W28" s="34"/>
      <c r="X28" s="299"/>
      <c r="Y28" s="299"/>
      <c r="Z28" s="1"/>
      <c r="AA28" s="1"/>
      <c r="AB28" s="3"/>
      <c r="AC28" s="34"/>
      <c r="AD28" s="34"/>
      <c r="AE28" s="34"/>
      <c r="AF28" s="35"/>
      <c r="AG28" s="36"/>
      <c r="AH28" s="36"/>
      <c r="AI28" s="36"/>
      <c r="AJ28" s="36"/>
      <c r="AK28" s="37"/>
      <c r="AL28" s="37"/>
      <c r="AM28" s="37"/>
      <c r="AN28" s="37"/>
      <c r="AO28" s="38"/>
    </row>
    <row r="29" spans="1:41" ht="12.75" customHeight="1">
      <c r="A29" s="31"/>
      <c r="B29" s="239"/>
      <c r="C29" s="186"/>
      <c r="D29" s="1"/>
      <c r="E29" s="1"/>
      <c r="F29" s="1"/>
      <c r="G29" s="1"/>
      <c r="H29" s="185"/>
      <c r="I29" s="33"/>
      <c r="J29" s="33"/>
      <c r="K29" s="33"/>
      <c r="L29" s="296"/>
      <c r="M29" s="296"/>
      <c r="N29" s="33"/>
      <c r="O29" s="33"/>
      <c r="P29" s="33"/>
      <c r="Q29" s="292"/>
      <c r="R29" s="296"/>
      <c r="T29" s="299"/>
      <c r="U29" s="34"/>
      <c r="V29" s="299"/>
      <c r="W29" s="34"/>
      <c r="X29" s="299"/>
      <c r="Y29" s="299"/>
      <c r="Z29" s="1"/>
      <c r="AA29" s="1"/>
      <c r="AB29" s="3"/>
      <c r="AC29" s="34"/>
      <c r="AD29" s="34"/>
      <c r="AE29" s="34"/>
      <c r="AF29" s="35"/>
      <c r="AG29" s="36"/>
      <c r="AH29" s="36"/>
      <c r="AI29" s="36"/>
      <c r="AJ29" s="36"/>
      <c r="AK29" s="37"/>
      <c r="AL29" s="37"/>
      <c r="AM29" s="37"/>
      <c r="AN29" s="37"/>
      <c r="AO29" s="38"/>
    </row>
    <row r="30" spans="1:41" ht="12.75" customHeight="1">
      <c r="A30" s="31"/>
      <c r="B30" s="239"/>
      <c r="C30" s="186"/>
      <c r="D30" s="1"/>
      <c r="E30" s="1"/>
      <c r="F30" s="1"/>
      <c r="G30" s="1"/>
      <c r="H30" s="185"/>
      <c r="I30" s="33"/>
      <c r="J30" s="33"/>
      <c r="K30" s="33"/>
      <c r="L30" s="296"/>
      <c r="M30" s="296"/>
      <c r="N30" s="33"/>
      <c r="O30" s="33"/>
      <c r="P30" s="33"/>
      <c r="Q30" s="292"/>
      <c r="R30" s="296"/>
      <c r="T30" s="299"/>
      <c r="U30" s="34"/>
      <c r="V30" s="299"/>
      <c r="W30" s="34"/>
      <c r="X30" s="299"/>
      <c r="Y30" s="299"/>
      <c r="Z30" s="1"/>
      <c r="AA30" s="1"/>
      <c r="AB30" s="3"/>
      <c r="AC30" s="34"/>
      <c r="AD30" s="34"/>
      <c r="AE30" s="34"/>
      <c r="AF30" s="35"/>
      <c r="AG30" s="36"/>
      <c r="AH30" s="36"/>
      <c r="AI30" s="36"/>
      <c r="AJ30" s="36"/>
      <c r="AK30" s="37"/>
      <c r="AL30" s="37"/>
      <c r="AM30" s="37"/>
      <c r="AN30" s="37"/>
      <c r="AO30" s="38"/>
    </row>
    <row r="31" spans="1:41" ht="12.75" customHeight="1">
      <c r="A31" s="31"/>
      <c r="B31" s="239"/>
      <c r="C31" s="186"/>
      <c r="D31" s="1"/>
      <c r="E31" s="1"/>
      <c r="F31" s="1"/>
      <c r="G31" s="1"/>
      <c r="H31" s="21"/>
      <c r="I31" s="33"/>
      <c r="J31" s="33"/>
      <c r="K31" s="33"/>
      <c r="L31" s="296"/>
      <c r="M31" s="296"/>
      <c r="N31" s="33"/>
      <c r="O31" s="33"/>
      <c r="P31" s="33"/>
      <c r="Q31" s="292"/>
      <c r="R31" s="296"/>
      <c r="T31" s="299"/>
      <c r="U31" s="34"/>
      <c r="V31" s="299"/>
      <c r="W31" s="34"/>
      <c r="X31" s="299"/>
      <c r="Y31" s="299"/>
      <c r="Z31" s="1"/>
      <c r="AA31" s="1"/>
      <c r="AB31" s="3"/>
      <c r="AC31" s="34"/>
      <c r="AD31" s="34"/>
      <c r="AE31" s="34"/>
      <c r="AF31" s="35"/>
      <c r="AG31" s="36"/>
      <c r="AH31" s="36"/>
      <c r="AI31" s="36"/>
      <c r="AJ31" s="36"/>
      <c r="AK31" s="37"/>
      <c r="AL31" s="37"/>
      <c r="AM31" s="37"/>
      <c r="AN31" s="37"/>
      <c r="AO31" s="38"/>
    </row>
    <row r="32" spans="1:41" ht="12.75" customHeight="1">
      <c r="A32" s="31"/>
      <c r="B32" s="239"/>
      <c r="C32" s="186"/>
      <c r="D32" s="1"/>
      <c r="E32" s="1"/>
      <c r="F32" s="1"/>
      <c r="G32" s="1"/>
      <c r="H32" s="21"/>
      <c r="I32" s="33"/>
      <c r="J32" s="33"/>
      <c r="K32" s="33"/>
      <c r="L32" s="296"/>
      <c r="M32" s="296"/>
      <c r="N32" s="33"/>
      <c r="O32" s="33"/>
      <c r="P32" s="33"/>
      <c r="Q32" s="292"/>
      <c r="R32" s="296"/>
      <c r="T32" s="299"/>
      <c r="U32" s="34"/>
      <c r="V32" s="299"/>
      <c r="W32" s="34"/>
      <c r="X32" s="299"/>
      <c r="Y32" s="299"/>
      <c r="Z32" s="1"/>
      <c r="AA32" s="1"/>
      <c r="AB32" s="3"/>
      <c r="AC32" s="34"/>
      <c r="AD32" s="34"/>
      <c r="AE32" s="34"/>
      <c r="AF32" s="35"/>
      <c r="AG32" s="36"/>
      <c r="AH32" s="36"/>
      <c r="AI32" s="36"/>
      <c r="AJ32" s="36"/>
      <c r="AK32" s="37"/>
      <c r="AL32" s="37"/>
      <c r="AM32" s="37"/>
      <c r="AN32" s="37"/>
      <c r="AO32" s="38"/>
    </row>
    <row r="33" spans="1:41" ht="12.75" customHeight="1">
      <c r="A33" s="31"/>
      <c r="B33" s="239"/>
      <c r="C33" s="186"/>
      <c r="D33" s="1"/>
      <c r="E33" s="1"/>
      <c r="F33" s="1"/>
      <c r="G33" s="1"/>
      <c r="H33" s="21"/>
      <c r="I33" s="33"/>
      <c r="J33" s="33"/>
      <c r="K33" s="33"/>
      <c r="L33" s="296"/>
      <c r="M33" s="296"/>
      <c r="N33" s="33"/>
      <c r="O33" s="33"/>
      <c r="P33" s="33"/>
      <c r="Q33" s="292"/>
      <c r="R33" s="296"/>
      <c r="T33" s="299"/>
      <c r="U33" s="34"/>
      <c r="V33" s="299"/>
      <c r="W33" s="34"/>
      <c r="X33" s="299"/>
      <c r="Y33" s="299"/>
      <c r="Z33" s="1"/>
      <c r="AA33" s="1"/>
      <c r="AB33" s="3"/>
      <c r="AC33" s="34"/>
      <c r="AD33" s="34"/>
      <c r="AE33" s="34"/>
      <c r="AF33" s="35"/>
      <c r="AG33" s="36"/>
      <c r="AH33" s="36"/>
      <c r="AI33" s="36"/>
      <c r="AJ33" s="36"/>
      <c r="AK33" s="37"/>
      <c r="AL33" s="37"/>
      <c r="AM33" s="37"/>
      <c r="AN33" s="37"/>
      <c r="AO33" s="38"/>
    </row>
    <row r="34" spans="1:41" ht="12.75" customHeight="1">
      <c r="A34" s="31"/>
      <c r="B34" s="239"/>
      <c r="C34" s="1"/>
      <c r="D34" s="1"/>
      <c r="E34" s="1"/>
      <c r="F34" s="1"/>
      <c r="G34" s="1"/>
      <c r="H34" s="21"/>
      <c r="I34" s="33"/>
      <c r="J34" s="33"/>
      <c r="K34" s="33"/>
      <c r="L34" s="296"/>
      <c r="M34" s="296"/>
      <c r="N34" s="33"/>
      <c r="O34" s="33"/>
      <c r="P34" s="33"/>
      <c r="Q34" s="292"/>
      <c r="R34" s="296"/>
      <c r="T34" s="299"/>
      <c r="U34" s="34"/>
      <c r="V34" s="299"/>
      <c r="W34" s="34"/>
      <c r="X34" s="299"/>
      <c r="Y34" s="299"/>
      <c r="Z34" s="1"/>
      <c r="AA34" s="1"/>
      <c r="AB34" s="3"/>
      <c r="AC34" s="34"/>
      <c r="AD34" s="34"/>
      <c r="AE34" s="34"/>
      <c r="AF34" s="35"/>
      <c r="AG34" s="36"/>
      <c r="AH34" s="36"/>
      <c r="AI34" s="36"/>
      <c r="AJ34" s="36"/>
      <c r="AK34" s="37"/>
      <c r="AL34" s="37"/>
      <c r="AM34" s="37"/>
      <c r="AN34" s="37"/>
      <c r="AO34" s="38"/>
    </row>
    <row r="35" spans="1:41" ht="12.75" customHeight="1">
      <c r="A35" s="31"/>
      <c r="B35" s="239"/>
      <c r="C35" s="186"/>
      <c r="D35" s="1"/>
      <c r="E35" s="1"/>
      <c r="F35" s="1"/>
      <c r="G35" s="1"/>
      <c r="H35" s="21"/>
      <c r="I35" s="33"/>
      <c r="J35" s="33"/>
      <c r="K35" s="33"/>
      <c r="L35" s="296"/>
      <c r="M35" s="296"/>
      <c r="N35" s="33"/>
      <c r="O35" s="33"/>
      <c r="P35" s="33"/>
      <c r="Q35" s="292"/>
      <c r="R35" s="296"/>
      <c r="T35" s="299"/>
      <c r="U35" s="34"/>
      <c r="V35" s="299"/>
      <c r="W35" s="34"/>
      <c r="X35" s="299"/>
      <c r="Y35" s="299"/>
      <c r="Z35" s="1"/>
      <c r="AA35" s="1"/>
      <c r="AB35" s="3"/>
      <c r="AC35" s="34"/>
      <c r="AD35" s="34"/>
      <c r="AE35" s="34"/>
      <c r="AF35" s="35"/>
      <c r="AG35" s="36"/>
      <c r="AH35" s="36"/>
      <c r="AI35" s="36"/>
      <c r="AJ35" s="36"/>
      <c r="AK35" s="37"/>
      <c r="AL35" s="37"/>
      <c r="AM35" s="37"/>
      <c r="AN35" s="37"/>
      <c r="AO35" s="38"/>
    </row>
    <row r="36" spans="1:41" ht="12.75" customHeight="1">
      <c r="A36" s="31"/>
      <c r="B36" s="239"/>
      <c r="C36" s="186"/>
      <c r="D36" s="1"/>
      <c r="E36" s="1"/>
      <c r="F36" s="1"/>
      <c r="G36" s="1"/>
      <c r="H36" s="21"/>
      <c r="I36" s="33"/>
      <c r="J36" s="33"/>
      <c r="K36" s="33"/>
      <c r="L36" s="296"/>
      <c r="M36" s="296"/>
      <c r="N36" s="33"/>
      <c r="O36" s="33"/>
      <c r="P36" s="33"/>
      <c r="Q36" s="292"/>
      <c r="R36" s="296"/>
      <c r="T36" s="299"/>
      <c r="U36" s="34"/>
      <c r="V36" s="299"/>
      <c r="W36" s="34"/>
      <c r="X36" s="299"/>
      <c r="Y36" s="299"/>
      <c r="Z36" s="1"/>
      <c r="AA36" s="1"/>
      <c r="AB36" s="3"/>
      <c r="AC36" s="34"/>
      <c r="AD36" s="34"/>
      <c r="AE36" s="34"/>
      <c r="AF36" s="35"/>
      <c r="AG36" s="36"/>
      <c r="AH36" s="36"/>
      <c r="AI36" s="36"/>
      <c r="AJ36" s="36"/>
      <c r="AK36" s="37"/>
      <c r="AL36" s="37"/>
      <c r="AM36" s="37"/>
      <c r="AN36" s="37"/>
      <c r="AO36" s="38"/>
    </row>
    <row r="37" spans="1:41" ht="12.75" customHeight="1">
      <c r="A37" s="31"/>
      <c r="B37" s="239"/>
      <c r="C37" s="186"/>
      <c r="D37" s="1"/>
      <c r="E37" s="1"/>
      <c r="F37" s="1"/>
      <c r="G37" s="1"/>
      <c r="H37" s="21"/>
      <c r="I37" s="33"/>
      <c r="J37" s="33"/>
      <c r="K37" s="33"/>
      <c r="L37" s="296"/>
      <c r="M37" s="296"/>
      <c r="N37" s="33"/>
      <c r="O37" s="33"/>
      <c r="P37" s="33"/>
      <c r="Q37" s="292"/>
      <c r="R37" s="296"/>
      <c r="T37" s="299"/>
      <c r="U37" s="34"/>
      <c r="V37" s="299"/>
      <c r="W37" s="34"/>
      <c r="X37" s="299"/>
      <c r="Y37" s="299"/>
      <c r="Z37" s="1"/>
      <c r="AA37" s="1"/>
      <c r="AB37" s="3"/>
      <c r="AC37" s="34"/>
      <c r="AD37" s="34"/>
      <c r="AE37" s="34"/>
      <c r="AF37" s="35"/>
      <c r="AG37" s="36"/>
      <c r="AH37" s="36"/>
      <c r="AI37" s="36"/>
      <c r="AJ37" s="36"/>
      <c r="AK37" s="37"/>
      <c r="AL37" s="37"/>
      <c r="AM37" s="37"/>
      <c r="AN37" s="37"/>
      <c r="AO37" s="38"/>
    </row>
    <row r="38" spans="1:41" ht="12.75" customHeight="1">
      <c r="A38" s="31"/>
      <c r="B38" s="239"/>
      <c r="C38" s="186"/>
      <c r="D38" s="1"/>
      <c r="E38" s="1"/>
      <c r="F38" s="1"/>
      <c r="G38" s="1"/>
      <c r="H38" s="21"/>
      <c r="I38" s="33"/>
      <c r="J38" s="33"/>
      <c r="K38" s="33"/>
      <c r="L38" s="296"/>
      <c r="M38" s="296"/>
      <c r="N38" s="33"/>
      <c r="O38" s="33"/>
      <c r="P38" s="33"/>
      <c r="Q38" s="292"/>
      <c r="R38" s="296"/>
      <c r="T38" s="299"/>
      <c r="U38" s="34"/>
      <c r="V38" s="299"/>
      <c r="W38" s="34"/>
      <c r="X38" s="299"/>
      <c r="Y38" s="299"/>
      <c r="Z38" s="1"/>
      <c r="AA38" s="1"/>
      <c r="AB38" s="3"/>
      <c r="AC38" s="34"/>
      <c r="AD38" s="34"/>
      <c r="AE38" s="34"/>
      <c r="AF38" s="35"/>
      <c r="AG38" s="36"/>
      <c r="AH38" s="36"/>
      <c r="AI38" s="36"/>
      <c r="AJ38" s="36"/>
      <c r="AK38" s="37"/>
      <c r="AL38" s="37"/>
      <c r="AM38" s="37"/>
      <c r="AN38" s="37"/>
      <c r="AO38" s="38"/>
    </row>
    <row r="39" spans="1:41" ht="12.75" customHeight="1">
      <c r="A39" s="31"/>
      <c r="B39" s="239"/>
      <c r="C39" s="186"/>
      <c r="D39" s="1"/>
      <c r="E39" s="1"/>
      <c r="F39" s="1"/>
      <c r="G39" s="1"/>
      <c r="H39" s="21"/>
      <c r="I39" s="33"/>
      <c r="J39" s="33"/>
      <c r="K39" s="33"/>
      <c r="L39" s="296"/>
      <c r="M39" s="296"/>
      <c r="N39" s="33"/>
      <c r="O39" s="33"/>
      <c r="P39" s="33"/>
      <c r="Q39" s="292"/>
      <c r="R39" s="296"/>
      <c r="T39" s="299"/>
      <c r="U39" s="34"/>
      <c r="V39" s="299"/>
      <c r="W39" s="34"/>
      <c r="X39" s="299"/>
      <c r="Y39" s="299"/>
      <c r="Z39" s="1"/>
      <c r="AA39" s="1"/>
      <c r="AB39" s="3"/>
      <c r="AC39" s="34"/>
      <c r="AD39" s="34"/>
      <c r="AE39" s="34"/>
      <c r="AF39" s="35"/>
      <c r="AG39" s="36"/>
      <c r="AH39" s="36"/>
      <c r="AI39" s="36"/>
      <c r="AJ39" s="36"/>
      <c r="AK39" s="37"/>
      <c r="AL39" s="37"/>
      <c r="AM39" s="37"/>
      <c r="AN39" s="37"/>
      <c r="AO39" s="38"/>
    </row>
    <row r="40" spans="1:41" ht="12.75" customHeight="1">
      <c r="A40" s="31"/>
      <c r="B40" s="253"/>
      <c r="C40" s="1"/>
      <c r="D40" s="1"/>
      <c r="E40" s="1"/>
      <c r="F40" s="1"/>
      <c r="G40" s="1"/>
      <c r="H40" s="21"/>
      <c r="I40" s="33"/>
      <c r="J40" s="33"/>
      <c r="K40" s="33"/>
      <c r="L40" s="296"/>
      <c r="M40" s="296"/>
      <c r="N40" s="33"/>
      <c r="O40" s="33"/>
      <c r="P40" s="33"/>
      <c r="Q40" s="292"/>
      <c r="R40" s="296"/>
      <c r="T40" s="299"/>
      <c r="U40" s="34"/>
      <c r="V40" s="299"/>
      <c r="W40" s="33"/>
      <c r="X40" s="299"/>
      <c r="Y40" s="299"/>
      <c r="Z40" s="1"/>
      <c r="AA40" s="1"/>
      <c r="AB40" s="3"/>
      <c r="AC40" s="34"/>
      <c r="AD40" s="34"/>
      <c r="AE40" s="34"/>
      <c r="AF40" s="35"/>
      <c r="AG40" s="36"/>
      <c r="AH40" s="36"/>
      <c r="AI40" s="36"/>
      <c r="AJ40" s="36"/>
      <c r="AK40" s="37"/>
      <c r="AL40" s="37"/>
      <c r="AM40" s="37"/>
      <c r="AN40" s="37"/>
      <c r="AO40" s="38"/>
    </row>
    <row r="41" spans="1:41" ht="12.75" customHeight="1">
      <c r="A41" s="31"/>
      <c r="B41" s="253"/>
      <c r="C41" s="1"/>
      <c r="D41" s="1"/>
      <c r="E41" s="1"/>
      <c r="F41" s="1"/>
      <c r="G41" s="1"/>
      <c r="H41" s="21"/>
      <c r="I41" s="33"/>
      <c r="J41" s="33"/>
      <c r="K41" s="33"/>
      <c r="L41" s="296"/>
      <c r="M41" s="296"/>
      <c r="N41" s="33"/>
      <c r="O41" s="33"/>
      <c r="P41" s="33"/>
      <c r="Q41" s="292"/>
      <c r="R41" s="296"/>
      <c r="T41" s="299"/>
      <c r="U41" s="34"/>
      <c r="V41" s="299"/>
      <c r="W41" s="33"/>
      <c r="X41" s="296"/>
      <c r="Y41" s="296"/>
      <c r="Z41" s="1"/>
      <c r="AA41" s="1"/>
      <c r="AB41" s="3"/>
      <c r="AC41" s="34"/>
      <c r="AD41" s="34"/>
      <c r="AE41" s="34"/>
      <c r="AF41" s="35"/>
      <c r="AG41" s="36"/>
      <c r="AH41" s="36"/>
      <c r="AI41" s="36"/>
      <c r="AJ41" s="36"/>
      <c r="AK41" s="37"/>
      <c r="AL41" s="37"/>
      <c r="AM41" s="37"/>
      <c r="AN41" s="37"/>
      <c r="AO41" s="38"/>
    </row>
    <row r="42" spans="1:41" ht="12.75" customHeight="1">
      <c r="A42" s="31"/>
      <c r="B42" s="253"/>
      <c r="C42" s="1"/>
      <c r="D42" s="1"/>
      <c r="E42" s="1"/>
      <c r="F42" s="1"/>
      <c r="G42" s="1"/>
      <c r="H42" s="21"/>
      <c r="I42" s="33"/>
      <c r="J42" s="33"/>
      <c r="K42" s="33"/>
      <c r="L42" s="296"/>
      <c r="M42" s="296"/>
      <c r="N42" s="33"/>
      <c r="O42" s="33"/>
      <c r="P42" s="33"/>
      <c r="Q42" s="292"/>
      <c r="R42" s="296"/>
      <c r="T42" s="299"/>
      <c r="U42" s="34"/>
      <c r="V42" s="299"/>
      <c r="W42" s="33"/>
      <c r="X42" s="296"/>
      <c r="Y42" s="296"/>
      <c r="Z42" s="1"/>
      <c r="AA42" s="1"/>
      <c r="AB42" s="3"/>
      <c r="AC42" s="34"/>
      <c r="AD42" s="34"/>
      <c r="AE42" s="34"/>
      <c r="AF42" s="35"/>
      <c r="AG42" s="36"/>
      <c r="AH42" s="36"/>
      <c r="AI42" s="36"/>
      <c r="AJ42" s="36"/>
      <c r="AK42" s="37"/>
      <c r="AL42" s="37"/>
      <c r="AM42" s="37"/>
      <c r="AN42" s="37"/>
      <c r="AO42" s="38"/>
    </row>
    <row r="43" spans="1:41" ht="12.75" customHeight="1">
      <c r="A43" s="31"/>
      <c r="B43" s="253"/>
      <c r="C43" s="1"/>
      <c r="D43" s="1"/>
      <c r="E43" s="1"/>
      <c r="F43" s="1"/>
      <c r="G43" s="1"/>
      <c r="H43" s="21"/>
      <c r="I43" s="33"/>
      <c r="J43" s="33"/>
      <c r="K43" s="33"/>
      <c r="L43" s="296"/>
      <c r="M43" s="296"/>
      <c r="N43" s="33"/>
      <c r="O43" s="33"/>
      <c r="P43" s="33"/>
      <c r="Q43" s="292"/>
      <c r="R43" s="296"/>
      <c r="T43" s="299"/>
      <c r="U43" s="34"/>
      <c r="V43" s="299"/>
      <c r="W43" s="33"/>
      <c r="X43" s="296"/>
      <c r="Y43" s="296"/>
      <c r="Z43" s="1"/>
      <c r="AA43" s="1"/>
      <c r="AB43" s="3"/>
      <c r="AC43" s="34"/>
      <c r="AD43" s="34"/>
      <c r="AE43" s="34"/>
      <c r="AF43" s="35"/>
      <c r="AG43" s="36"/>
      <c r="AH43" s="36"/>
      <c r="AI43" s="36"/>
      <c r="AJ43" s="36"/>
      <c r="AK43" s="37"/>
      <c r="AL43" s="37"/>
      <c r="AM43" s="37"/>
      <c r="AN43" s="37"/>
      <c r="AO43" s="38"/>
    </row>
    <row r="44" spans="1:41" ht="12.75" customHeight="1">
      <c r="A44" s="31"/>
      <c r="B44" s="253"/>
      <c r="C44" s="186"/>
      <c r="D44" s="1"/>
      <c r="E44" s="1"/>
      <c r="F44" s="1"/>
      <c r="G44" s="1"/>
      <c r="H44" s="21"/>
      <c r="I44" s="33"/>
      <c r="J44" s="33"/>
      <c r="K44" s="33"/>
      <c r="L44" s="296"/>
      <c r="M44" s="296"/>
      <c r="N44" s="33"/>
      <c r="O44" s="33"/>
      <c r="P44" s="33"/>
      <c r="Q44" s="292"/>
      <c r="R44" s="296"/>
      <c r="T44" s="299"/>
      <c r="U44" s="34"/>
      <c r="V44" s="299"/>
      <c r="W44" s="33"/>
      <c r="X44" s="296"/>
      <c r="Y44" s="296"/>
      <c r="Z44" s="1"/>
      <c r="AA44" s="1"/>
      <c r="AB44" s="3"/>
      <c r="AC44" s="34"/>
      <c r="AD44" s="34"/>
      <c r="AE44" s="34"/>
      <c r="AF44" s="35"/>
      <c r="AG44" s="36"/>
      <c r="AH44" s="36"/>
      <c r="AI44" s="36"/>
      <c r="AJ44" s="36"/>
      <c r="AK44" s="37"/>
      <c r="AL44" s="37"/>
      <c r="AM44" s="37"/>
      <c r="AN44" s="37"/>
      <c r="AO44" s="38"/>
    </row>
    <row r="45" spans="1:41" ht="12.75" customHeight="1">
      <c r="A45" s="31"/>
      <c r="B45" s="253"/>
      <c r="C45" s="186"/>
      <c r="D45" s="1"/>
      <c r="E45" s="1"/>
      <c r="F45" s="1"/>
      <c r="G45" s="1"/>
      <c r="H45" s="21"/>
      <c r="I45" s="33"/>
      <c r="J45" s="33"/>
      <c r="K45" s="33"/>
      <c r="L45" s="296"/>
      <c r="M45" s="296"/>
      <c r="N45" s="33"/>
      <c r="O45" s="33"/>
      <c r="P45" s="33"/>
      <c r="Q45" s="292"/>
      <c r="R45" s="296"/>
      <c r="T45" s="299"/>
      <c r="U45" s="34"/>
      <c r="V45" s="299"/>
      <c r="W45" s="33"/>
      <c r="X45" s="296"/>
      <c r="Y45" s="296"/>
      <c r="Z45" s="1"/>
      <c r="AA45" s="1"/>
      <c r="AB45" s="3"/>
      <c r="AC45" s="34"/>
      <c r="AD45" s="34"/>
      <c r="AE45" s="34"/>
      <c r="AF45" s="35"/>
      <c r="AG45" s="36"/>
      <c r="AH45" s="36"/>
      <c r="AI45" s="36"/>
      <c r="AJ45" s="36"/>
      <c r="AK45" s="37"/>
      <c r="AL45" s="37"/>
      <c r="AM45" s="37"/>
      <c r="AN45" s="37"/>
      <c r="AO45" s="38"/>
    </row>
    <row r="46" spans="1:41" ht="12.75" customHeight="1">
      <c r="A46" s="31"/>
      <c r="B46" s="253"/>
      <c r="C46" s="186"/>
      <c r="D46" s="1"/>
      <c r="E46" s="1"/>
      <c r="F46" s="1"/>
      <c r="G46" s="1"/>
      <c r="H46" s="21"/>
      <c r="I46" s="33"/>
      <c r="J46" s="33"/>
      <c r="K46" s="33"/>
      <c r="L46" s="296"/>
      <c r="M46" s="296"/>
      <c r="N46" s="33"/>
      <c r="O46" s="33"/>
      <c r="P46" s="33"/>
      <c r="Q46" s="292"/>
      <c r="R46" s="296"/>
      <c r="T46" s="299"/>
      <c r="U46" s="34"/>
      <c r="V46" s="299"/>
      <c r="W46" s="33"/>
      <c r="X46" s="296"/>
      <c r="Y46" s="296"/>
      <c r="Z46" s="1"/>
      <c r="AA46" s="1"/>
      <c r="AB46" s="3"/>
      <c r="AC46" s="34"/>
      <c r="AD46" s="34"/>
      <c r="AE46" s="34"/>
      <c r="AF46" s="35"/>
      <c r="AG46" s="36"/>
      <c r="AH46" s="36"/>
      <c r="AI46" s="36"/>
      <c r="AJ46" s="36"/>
      <c r="AK46" s="37"/>
      <c r="AL46" s="37"/>
      <c r="AM46" s="37"/>
      <c r="AN46" s="37"/>
      <c r="AO46" s="38"/>
    </row>
    <row r="47" spans="1:41" ht="12.75" customHeight="1">
      <c r="A47" s="31"/>
      <c r="B47" s="48"/>
      <c r="C47" s="1"/>
      <c r="D47" s="1"/>
      <c r="E47" s="1"/>
      <c r="F47" s="1"/>
      <c r="G47" s="1"/>
      <c r="H47" s="21"/>
      <c r="I47" s="33"/>
      <c r="J47" s="33"/>
      <c r="K47" s="33"/>
      <c r="L47" s="296"/>
      <c r="M47" s="296"/>
      <c r="N47" s="33"/>
      <c r="O47" s="33"/>
      <c r="P47" s="33"/>
      <c r="Q47" s="292"/>
      <c r="R47" s="296"/>
      <c r="T47" s="299"/>
      <c r="U47" s="34"/>
      <c r="V47" s="299"/>
      <c r="W47" s="33"/>
      <c r="X47" s="296"/>
      <c r="Y47" s="296"/>
      <c r="Z47" s="1"/>
      <c r="AA47" s="1"/>
      <c r="AB47" s="3"/>
      <c r="AC47" s="34"/>
      <c r="AD47" s="34"/>
      <c r="AE47" s="34"/>
      <c r="AF47" s="35"/>
      <c r="AG47" s="36"/>
      <c r="AH47" s="36"/>
      <c r="AI47" s="36"/>
      <c r="AJ47" s="36"/>
      <c r="AK47" s="37"/>
      <c r="AL47" s="37"/>
      <c r="AM47" s="37"/>
      <c r="AN47" s="37"/>
      <c r="AO47" s="38"/>
    </row>
    <row r="48" spans="1:41" ht="12.75" customHeight="1">
      <c r="A48" s="31"/>
      <c r="B48" s="48"/>
      <c r="C48" s="1"/>
      <c r="D48" s="1"/>
      <c r="E48" s="1"/>
      <c r="F48" s="1"/>
      <c r="G48" s="1"/>
      <c r="H48" s="21"/>
      <c r="I48" s="33"/>
      <c r="J48" s="33"/>
      <c r="K48" s="33"/>
      <c r="L48" s="296"/>
      <c r="M48" s="296"/>
      <c r="N48" s="33"/>
      <c r="O48" s="33"/>
      <c r="P48" s="33"/>
      <c r="Q48" s="292"/>
      <c r="R48" s="296"/>
      <c r="T48" s="299"/>
      <c r="U48" s="34"/>
      <c r="V48" s="299"/>
      <c r="W48" s="33"/>
      <c r="X48" s="296"/>
      <c r="Y48" s="296"/>
      <c r="Z48" s="1"/>
      <c r="AA48" s="1"/>
      <c r="AB48" s="3"/>
      <c r="AC48" s="34"/>
      <c r="AD48" s="34"/>
      <c r="AE48" s="34"/>
      <c r="AF48" s="35"/>
      <c r="AG48" s="36"/>
      <c r="AH48" s="36"/>
      <c r="AI48" s="36"/>
      <c r="AJ48" s="36"/>
      <c r="AK48" s="37"/>
      <c r="AL48" s="37"/>
      <c r="AM48" s="37"/>
      <c r="AN48" s="37"/>
      <c r="AO48" s="38"/>
    </row>
    <row r="49" spans="1:41" ht="12.75" customHeight="1">
      <c r="A49" s="31"/>
      <c r="B49" s="48"/>
      <c r="C49" s="1"/>
      <c r="D49" s="1"/>
      <c r="E49" s="1"/>
      <c r="F49" s="1"/>
      <c r="G49" s="1"/>
      <c r="H49" s="21"/>
      <c r="I49" s="33"/>
      <c r="J49" s="33"/>
      <c r="K49" s="33"/>
      <c r="L49" s="296"/>
      <c r="M49" s="296"/>
      <c r="N49" s="33"/>
      <c r="O49" s="33"/>
      <c r="P49" s="33"/>
      <c r="Q49" s="292"/>
      <c r="R49" s="296"/>
      <c r="T49" s="299"/>
      <c r="U49" s="34"/>
      <c r="V49" s="299"/>
      <c r="W49" s="33"/>
      <c r="X49" s="296"/>
      <c r="Y49" s="296"/>
      <c r="Z49" s="1"/>
      <c r="AA49" s="1"/>
      <c r="AB49" s="3"/>
      <c r="AC49" s="34"/>
      <c r="AD49" s="34"/>
      <c r="AE49" s="34"/>
      <c r="AF49" s="35"/>
      <c r="AG49" s="36"/>
      <c r="AH49" s="36"/>
      <c r="AI49" s="36"/>
      <c r="AJ49" s="36"/>
      <c r="AK49" s="37"/>
      <c r="AL49" s="37"/>
      <c r="AM49" s="37"/>
      <c r="AN49" s="37"/>
      <c r="AO49" s="38"/>
    </row>
    <row r="50" spans="1:41" ht="12.75" customHeight="1">
      <c r="A50" s="31"/>
      <c r="B50" s="48"/>
      <c r="C50" s="1"/>
      <c r="D50" s="1"/>
      <c r="E50" s="1"/>
      <c r="F50" s="1"/>
      <c r="G50" s="1"/>
      <c r="H50" s="21"/>
      <c r="I50" s="33"/>
      <c r="J50" s="33"/>
      <c r="K50" s="33"/>
      <c r="L50" s="296"/>
      <c r="M50" s="296"/>
      <c r="N50" s="33"/>
      <c r="O50" s="33"/>
      <c r="P50" s="33"/>
      <c r="Q50" s="292"/>
      <c r="R50" s="296"/>
      <c r="T50" s="299"/>
      <c r="U50" s="34"/>
      <c r="V50" s="299"/>
      <c r="W50" s="33"/>
      <c r="X50" s="296"/>
      <c r="Y50" s="296"/>
      <c r="Z50" s="1"/>
      <c r="AA50" s="1"/>
      <c r="AB50" s="3"/>
      <c r="AC50" s="34"/>
      <c r="AD50" s="34"/>
      <c r="AE50" s="34"/>
      <c r="AF50" s="35"/>
      <c r="AG50" s="36"/>
      <c r="AH50" s="36"/>
      <c r="AI50" s="36"/>
      <c r="AJ50" s="36"/>
      <c r="AK50" s="37"/>
      <c r="AL50" s="37"/>
      <c r="AM50" s="37"/>
      <c r="AN50" s="37"/>
      <c r="AO50" s="38"/>
    </row>
    <row r="51" spans="1:41" ht="12.75" customHeight="1">
      <c r="A51" s="31"/>
      <c r="B51" s="48"/>
      <c r="C51" s="1"/>
      <c r="D51" s="1"/>
      <c r="E51" s="1"/>
      <c r="F51" s="1"/>
      <c r="G51" s="1"/>
      <c r="H51" s="21"/>
      <c r="I51" s="33"/>
      <c r="J51" s="33"/>
      <c r="K51" s="33"/>
      <c r="L51" s="296"/>
      <c r="M51" s="296"/>
      <c r="N51" s="33"/>
      <c r="O51" s="33"/>
      <c r="P51" s="33"/>
      <c r="Q51" s="292"/>
      <c r="R51" s="296"/>
      <c r="T51" s="299"/>
      <c r="U51" s="34"/>
      <c r="V51" s="299"/>
      <c r="W51" s="33"/>
      <c r="X51" s="296"/>
      <c r="Y51" s="296"/>
      <c r="Z51" s="1"/>
      <c r="AA51" s="1"/>
      <c r="AB51" s="3"/>
      <c r="AC51" s="34"/>
      <c r="AD51" s="34"/>
      <c r="AE51" s="34"/>
      <c r="AF51" s="35"/>
      <c r="AG51" s="36"/>
      <c r="AH51" s="36"/>
      <c r="AI51" s="36"/>
      <c r="AJ51" s="36"/>
      <c r="AK51" s="37"/>
      <c r="AL51" s="37"/>
      <c r="AM51" s="37"/>
      <c r="AN51" s="37"/>
      <c r="AO51" s="38"/>
    </row>
    <row r="52" spans="1:41" ht="12.75" customHeight="1">
      <c r="A52" s="31"/>
      <c r="B52" s="48"/>
      <c r="C52" s="1"/>
      <c r="D52" s="1"/>
      <c r="E52" s="1"/>
      <c r="F52" s="1"/>
      <c r="G52" s="1"/>
      <c r="H52" s="21"/>
      <c r="I52" s="33"/>
      <c r="J52" s="33"/>
      <c r="K52" s="33"/>
      <c r="L52" s="296"/>
      <c r="M52" s="296"/>
      <c r="N52" s="33"/>
      <c r="O52" s="33"/>
      <c r="P52" s="33"/>
      <c r="Q52" s="292"/>
      <c r="R52" s="296"/>
      <c r="T52" s="299"/>
      <c r="U52" s="34"/>
      <c r="V52" s="299"/>
      <c r="W52" s="33"/>
      <c r="X52" s="296"/>
      <c r="Y52" s="296"/>
      <c r="Z52" s="1"/>
      <c r="AA52" s="1"/>
      <c r="AB52" s="3"/>
      <c r="AC52" s="34"/>
      <c r="AD52" s="34"/>
      <c r="AE52" s="34"/>
      <c r="AF52" s="35"/>
      <c r="AG52" s="36"/>
      <c r="AH52" s="36"/>
      <c r="AI52" s="36"/>
      <c r="AJ52" s="36"/>
      <c r="AK52" s="37"/>
      <c r="AL52" s="37"/>
      <c r="AM52" s="37"/>
      <c r="AN52" s="37"/>
      <c r="AO52" s="38"/>
    </row>
    <row r="53" spans="1:41" ht="12.75" customHeight="1">
      <c r="A53" s="31"/>
      <c r="B53" s="48"/>
      <c r="C53" s="1"/>
      <c r="D53" s="1"/>
      <c r="E53" s="1"/>
      <c r="F53" s="1"/>
      <c r="G53" s="1"/>
      <c r="H53" s="21"/>
      <c r="I53" s="33"/>
      <c r="J53" s="33"/>
      <c r="K53" s="33"/>
      <c r="L53" s="296"/>
      <c r="M53" s="296"/>
      <c r="N53" s="33"/>
      <c r="O53" s="33"/>
      <c r="P53" s="33"/>
      <c r="Q53" s="292"/>
      <c r="R53" s="296"/>
      <c r="T53" s="299"/>
      <c r="U53" s="34"/>
      <c r="V53" s="299"/>
      <c r="W53" s="33"/>
      <c r="X53" s="296"/>
      <c r="Y53" s="296"/>
      <c r="Z53" s="1"/>
      <c r="AA53" s="1"/>
      <c r="AB53" s="3"/>
      <c r="AC53" s="34"/>
      <c r="AD53" s="34"/>
      <c r="AE53" s="34"/>
      <c r="AF53" s="35"/>
      <c r="AG53" s="36"/>
      <c r="AH53" s="36"/>
      <c r="AI53" s="36"/>
      <c r="AJ53" s="36"/>
      <c r="AK53" s="37"/>
      <c r="AL53" s="37"/>
      <c r="AM53" s="37"/>
      <c r="AN53" s="37"/>
      <c r="AO53" s="38"/>
    </row>
    <row r="54" spans="1:41" ht="12.75" customHeight="1">
      <c r="A54" s="31"/>
      <c r="B54" s="48"/>
      <c r="C54" s="186"/>
      <c r="D54" s="1"/>
      <c r="E54" s="1"/>
      <c r="F54" s="1"/>
      <c r="G54" s="1"/>
      <c r="H54" s="21"/>
      <c r="I54" s="33"/>
      <c r="J54" s="33"/>
      <c r="K54" s="33"/>
      <c r="L54" s="296"/>
      <c r="M54" s="296"/>
      <c r="N54" s="33"/>
      <c r="O54" s="33"/>
      <c r="P54" s="33"/>
      <c r="Q54" s="292"/>
      <c r="R54" s="296"/>
      <c r="T54" s="299"/>
      <c r="U54" s="34"/>
      <c r="V54" s="299"/>
      <c r="W54" s="33"/>
      <c r="X54" s="296"/>
      <c r="Y54" s="296"/>
      <c r="Z54" s="1"/>
      <c r="AA54" s="1"/>
      <c r="AB54" s="3"/>
      <c r="AC54" s="34"/>
      <c r="AD54" s="34"/>
      <c r="AE54" s="34"/>
      <c r="AF54" s="35"/>
      <c r="AG54" s="36"/>
      <c r="AH54" s="36"/>
      <c r="AI54" s="36"/>
      <c r="AJ54" s="36"/>
      <c r="AK54" s="37"/>
      <c r="AL54" s="37"/>
      <c r="AM54" s="37"/>
      <c r="AN54" s="37"/>
      <c r="AO54" s="38"/>
    </row>
    <row r="55" spans="1:41" ht="12.75" customHeight="1">
      <c r="A55" s="31"/>
      <c r="B55" s="48"/>
      <c r="C55" s="186"/>
      <c r="D55" s="1"/>
      <c r="E55" s="1"/>
      <c r="F55" s="1"/>
      <c r="G55" s="1"/>
      <c r="H55" s="21"/>
      <c r="I55" s="33"/>
      <c r="J55" s="33"/>
      <c r="K55" s="33"/>
      <c r="L55" s="296"/>
      <c r="M55" s="296"/>
      <c r="N55" s="33"/>
      <c r="O55" s="33"/>
      <c r="P55" s="33"/>
      <c r="Q55" s="292"/>
      <c r="R55" s="296"/>
      <c r="T55" s="299"/>
      <c r="U55" s="34"/>
      <c r="V55" s="299"/>
      <c r="W55" s="33"/>
      <c r="X55" s="296"/>
      <c r="Y55" s="296"/>
      <c r="Z55" s="1"/>
      <c r="AA55" s="1"/>
      <c r="AB55" s="3"/>
      <c r="AC55" s="34"/>
      <c r="AD55" s="34"/>
      <c r="AE55" s="34"/>
      <c r="AF55" s="35"/>
      <c r="AG55" s="36"/>
      <c r="AH55" s="36"/>
      <c r="AI55" s="36"/>
      <c r="AJ55" s="36"/>
      <c r="AK55" s="37"/>
      <c r="AL55" s="37"/>
      <c r="AM55" s="37"/>
      <c r="AN55" s="37"/>
      <c r="AO55" s="38"/>
    </row>
    <row r="56" spans="1:41" ht="12.75" customHeight="1">
      <c r="A56" s="31"/>
      <c r="B56" s="48"/>
      <c r="C56" s="1"/>
      <c r="D56" s="1"/>
      <c r="E56" s="1"/>
      <c r="F56" s="1"/>
      <c r="G56" s="1"/>
      <c r="H56" s="21"/>
      <c r="I56" s="33"/>
      <c r="J56" s="33"/>
      <c r="K56" s="33"/>
      <c r="L56" s="296"/>
      <c r="M56" s="296"/>
      <c r="N56" s="33"/>
      <c r="O56" s="33"/>
      <c r="P56" s="33"/>
      <c r="Q56" s="292"/>
      <c r="R56" s="296"/>
      <c r="T56" s="299"/>
      <c r="U56" s="34"/>
      <c r="V56" s="299"/>
      <c r="W56" s="33"/>
      <c r="X56" s="296"/>
      <c r="Y56" s="296"/>
      <c r="Z56" s="1"/>
      <c r="AA56" s="1"/>
      <c r="AB56" s="3"/>
      <c r="AC56" s="34"/>
      <c r="AD56" s="34"/>
      <c r="AE56" s="34"/>
      <c r="AF56" s="35"/>
      <c r="AG56" s="36"/>
      <c r="AH56" s="36"/>
      <c r="AI56" s="36"/>
      <c r="AJ56" s="36"/>
      <c r="AK56" s="37"/>
      <c r="AL56" s="37"/>
      <c r="AM56" s="37"/>
      <c r="AN56" s="37"/>
      <c r="AO56" s="38"/>
    </row>
    <row r="57" spans="1:41" ht="12.75" customHeight="1">
      <c r="A57" s="31"/>
      <c r="B57" s="48"/>
      <c r="C57" s="1"/>
      <c r="D57" s="1"/>
      <c r="E57" s="1"/>
      <c r="F57" s="1"/>
      <c r="G57" s="1"/>
      <c r="H57" s="21"/>
      <c r="I57" s="33"/>
      <c r="J57" s="33"/>
      <c r="K57" s="33"/>
      <c r="L57" s="296"/>
      <c r="M57" s="296"/>
      <c r="N57" s="33"/>
      <c r="O57" s="33"/>
      <c r="P57" s="33"/>
      <c r="Q57" s="292"/>
      <c r="R57" s="296"/>
      <c r="T57" s="299"/>
      <c r="U57" s="34"/>
      <c r="V57" s="299"/>
      <c r="W57" s="33"/>
      <c r="X57" s="296"/>
      <c r="Y57" s="296"/>
      <c r="Z57" s="1"/>
      <c r="AA57" s="1"/>
      <c r="AB57" s="3"/>
      <c r="AC57" s="34"/>
      <c r="AD57" s="34"/>
      <c r="AE57" s="34"/>
      <c r="AF57" s="35"/>
      <c r="AG57" s="36"/>
      <c r="AH57" s="36"/>
      <c r="AI57" s="36"/>
      <c r="AJ57" s="36"/>
      <c r="AK57" s="37"/>
      <c r="AL57" s="37"/>
      <c r="AM57" s="37"/>
      <c r="AN57" s="37"/>
      <c r="AO57" s="38"/>
    </row>
    <row r="58" spans="1:41" ht="12.75" customHeight="1">
      <c r="A58" s="31"/>
      <c r="B58" s="48"/>
      <c r="C58" s="186"/>
      <c r="D58" s="1"/>
      <c r="E58" s="1"/>
      <c r="F58" s="1"/>
      <c r="G58" s="1"/>
      <c r="H58" s="21"/>
      <c r="I58" s="33"/>
      <c r="J58" s="33"/>
      <c r="K58" s="33"/>
      <c r="L58" s="296"/>
      <c r="M58" s="296"/>
      <c r="N58" s="33"/>
      <c r="O58" s="33"/>
      <c r="P58" s="33"/>
      <c r="Q58" s="292"/>
      <c r="R58" s="296"/>
      <c r="T58" s="299"/>
      <c r="U58" s="34"/>
      <c r="V58" s="299"/>
      <c r="W58" s="33"/>
      <c r="X58" s="296"/>
      <c r="Y58" s="296"/>
      <c r="Z58" s="1"/>
      <c r="AA58" s="1"/>
      <c r="AB58" s="3"/>
      <c r="AC58" s="34"/>
      <c r="AD58" s="34"/>
      <c r="AE58" s="34"/>
      <c r="AF58" s="35"/>
      <c r="AG58" s="36"/>
      <c r="AH58" s="36"/>
      <c r="AI58" s="36"/>
      <c r="AJ58" s="36"/>
      <c r="AK58" s="37"/>
      <c r="AL58" s="37"/>
      <c r="AM58" s="37"/>
      <c r="AN58" s="37"/>
      <c r="AO58" s="38"/>
    </row>
    <row r="59" spans="1:41" ht="12.75" customHeight="1">
      <c r="A59" s="31"/>
      <c r="B59" s="48"/>
      <c r="C59" s="1"/>
      <c r="D59" s="1"/>
      <c r="E59" s="1"/>
      <c r="F59" s="1"/>
      <c r="G59" s="1"/>
      <c r="H59" s="21"/>
      <c r="I59" s="33"/>
      <c r="J59" s="33"/>
      <c r="K59" s="33"/>
      <c r="L59" s="296"/>
      <c r="M59" s="296"/>
      <c r="N59" s="33"/>
      <c r="O59" s="33"/>
      <c r="P59" s="33"/>
      <c r="Q59" s="292"/>
      <c r="R59" s="296"/>
      <c r="T59" s="299"/>
      <c r="U59" s="34"/>
      <c r="V59" s="299"/>
      <c r="W59" s="33"/>
      <c r="X59" s="296"/>
      <c r="Y59" s="296"/>
      <c r="Z59" s="1"/>
      <c r="AA59" s="1"/>
      <c r="AB59" s="3"/>
      <c r="AC59" s="34"/>
      <c r="AD59" s="34"/>
      <c r="AE59" s="34"/>
      <c r="AF59" s="35"/>
      <c r="AG59" s="36"/>
      <c r="AH59" s="36"/>
      <c r="AI59" s="36"/>
      <c r="AJ59" s="36"/>
      <c r="AK59" s="37"/>
      <c r="AL59" s="37"/>
      <c r="AM59" s="37"/>
      <c r="AN59" s="37"/>
      <c r="AO59" s="38"/>
    </row>
    <row r="60" spans="1:41" ht="12.75" customHeight="1">
      <c r="A60" s="31"/>
      <c r="B60" s="48"/>
      <c r="C60" s="1"/>
      <c r="D60" s="1"/>
      <c r="E60" s="1"/>
      <c r="F60" s="1"/>
      <c r="G60" s="1"/>
      <c r="H60" s="21"/>
      <c r="I60" s="33"/>
      <c r="J60" s="33"/>
      <c r="K60" s="33"/>
      <c r="L60" s="296"/>
      <c r="M60" s="296"/>
      <c r="N60" s="33"/>
      <c r="O60" s="33"/>
      <c r="P60" s="33"/>
      <c r="Q60" s="292"/>
      <c r="R60" s="296"/>
      <c r="T60" s="299"/>
      <c r="U60" s="34"/>
      <c r="V60" s="299"/>
      <c r="W60" s="33"/>
      <c r="X60" s="296"/>
      <c r="Y60" s="296"/>
      <c r="Z60" s="1"/>
      <c r="AA60" s="1"/>
      <c r="AB60" s="3"/>
      <c r="AC60" s="34"/>
      <c r="AD60" s="34"/>
      <c r="AE60" s="34"/>
      <c r="AF60" s="35"/>
      <c r="AG60" s="36"/>
      <c r="AH60" s="36"/>
      <c r="AI60" s="36"/>
      <c r="AJ60" s="36"/>
      <c r="AK60" s="37"/>
      <c r="AL60" s="37"/>
      <c r="AM60" s="37"/>
      <c r="AN60" s="37"/>
      <c r="AO60" s="38"/>
    </row>
    <row r="61" spans="1:41" ht="12.75" customHeight="1">
      <c r="A61" s="31"/>
      <c r="B61" s="48"/>
      <c r="C61" s="1"/>
      <c r="D61" s="1"/>
      <c r="E61" s="1"/>
      <c r="F61" s="1"/>
      <c r="G61" s="1"/>
      <c r="H61" s="21"/>
      <c r="I61" s="33"/>
      <c r="J61" s="33"/>
      <c r="K61" s="33"/>
      <c r="L61" s="296"/>
      <c r="M61" s="296"/>
      <c r="N61" s="33"/>
      <c r="O61" s="33"/>
      <c r="P61" s="33"/>
      <c r="Q61" s="292"/>
      <c r="R61" s="296"/>
      <c r="T61" s="299"/>
      <c r="U61" s="34"/>
      <c r="V61" s="299"/>
      <c r="W61" s="33"/>
      <c r="X61" s="296"/>
      <c r="Y61" s="296"/>
      <c r="Z61" s="1"/>
      <c r="AA61" s="1"/>
      <c r="AB61" s="3"/>
      <c r="AC61" s="34"/>
      <c r="AD61" s="34"/>
      <c r="AE61" s="34"/>
      <c r="AF61" s="35"/>
      <c r="AG61" s="36"/>
      <c r="AH61" s="36"/>
      <c r="AI61" s="36"/>
      <c r="AJ61" s="36"/>
      <c r="AK61" s="37"/>
      <c r="AL61" s="37"/>
      <c r="AM61" s="37"/>
      <c r="AN61" s="37"/>
      <c r="AO61" s="38"/>
    </row>
    <row r="62" spans="1:41" ht="12.75" customHeight="1">
      <c r="A62" s="31"/>
      <c r="B62" s="48"/>
      <c r="C62" s="1"/>
      <c r="D62" s="1"/>
      <c r="E62" s="1"/>
      <c r="F62" s="1"/>
      <c r="G62" s="1"/>
      <c r="H62" s="21"/>
      <c r="I62" s="33"/>
      <c r="J62" s="33"/>
      <c r="K62" s="33"/>
      <c r="L62" s="296"/>
      <c r="M62" s="296"/>
      <c r="N62" s="33"/>
      <c r="O62" s="33"/>
      <c r="P62" s="33"/>
      <c r="Q62" s="292"/>
      <c r="R62" s="296"/>
      <c r="T62" s="299"/>
      <c r="U62" s="34"/>
      <c r="V62" s="299"/>
      <c r="W62" s="33"/>
      <c r="X62" s="296"/>
      <c r="Y62" s="296"/>
      <c r="Z62" s="1"/>
      <c r="AA62" s="1"/>
      <c r="AB62" s="3"/>
      <c r="AC62" s="34"/>
      <c r="AD62" s="34"/>
      <c r="AE62" s="34"/>
      <c r="AF62" s="35"/>
      <c r="AG62" s="36"/>
      <c r="AH62" s="36"/>
      <c r="AI62" s="36"/>
      <c r="AJ62" s="36"/>
      <c r="AK62" s="37"/>
      <c r="AL62" s="37"/>
      <c r="AM62" s="37"/>
      <c r="AN62" s="37"/>
      <c r="AO62" s="38"/>
    </row>
    <row r="63" spans="1:41" ht="12.75" customHeight="1">
      <c r="A63" s="31"/>
      <c r="B63" s="48"/>
      <c r="C63" s="1"/>
      <c r="D63" s="1"/>
      <c r="E63" s="1"/>
      <c r="F63" s="1"/>
      <c r="G63" s="1"/>
      <c r="H63" s="21"/>
      <c r="I63" s="33"/>
      <c r="J63" s="33"/>
      <c r="K63" s="33"/>
      <c r="L63" s="296"/>
      <c r="M63" s="296"/>
      <c r="N63" s="33"/>
      <c r="O63" s="33"/>
      <c r="P63" s="33"/>
      <c r="Q63" s="292"/>
      <c r="R63" s="296"/>
      <c r="T63" s="299"/>
      <c r="U63" s="34"/>
      <c r="V63" s="299"/>
      <c r="W63" s="33"/>
      <c r="X63" s="296"/>
      <c r="Y63" s="296"/>
      <c r="Z63" s="1"/>
      <c r="AA63" s="1"/>
      <c r="AB63" s="3"/>
      <c r="AC63" s="34"/>
      <c r="AD63" s="34"/>
      <c r="AE63" s="34"/>
      <c r="AF63" s="35"/>
      <c r="AG63" s="36"/>
      <c r="AH63" s="36"/>
      <c r="AI63" s="36"/>
      <c r="AJ63" s="36"/>
      <c r="AK63" s="37"/>
      <c r="AL63" s="37"/>
      <c r="AM63" s="37"/>
      <c r="AN63" s="37"/>
      <c r="AO63" s="38"/>
    </row>
    <row r="64" spans="1:41" ht="12.75" customHeight="1">
      <c r="A64" s="31"/>
      <c r="B64" s="48"/>
      <c r="C64" s="1"/>
      <c r="D64" s="1"/>
      <c r="E64" s="1"/>
      <c r="F64" s="1"/>
      <c r="G64" s="1"/>
      <c r="H64" s="21"/>
      <c r="I64" s="33"/>
      <c r="J64" s="33"/>
      <c r="K64" s="33"/>
      <c r="L64" s="296"/>
      <c r="M64" s="296"/>
      <c r="N64" s="33"/>
      <c r="O64" s="33"/>
      <c r="P64" s="33"/>
      <c r="Q64" s="292"/>
      <c r="R64" s="296"/>
      <c r="T64" s="299"/>
      <c r="U64" s="34"/>
      <c r="V64" s="299"/>
      <c r="W64" s="33"/>
      <c r="X64" s="296"/>
      <c r="Y64" s="296"/>
      <c r="Z64" s="1"/>
      <c r="AA64" s="1"/>
      <c r="AB64" s="3"/>
      <c r="AC64" s="34"/>
      <c r="AD64" s="34"/>
      <c r="AE64" s="34"/>
      <c r="AF64" s="35"/>
      <c r="AG64" s="36"/>
      <c r="AH64" s="36"/>
      <c r="AI64" s="36"/>
      <c r="AJ64" s="36"/>
      <c r="AK64" s="37"/>
      <c r="AL64" s="37"/>
      <c r="AM64" s="37"/>
      <c r="AN64" s="37"/>
      <c r="AO64" s="38"/>
    </row>
    <row r="65" spans="1:41" ht="12.75" customHeight="1">
      <c r="A65" s="31"/>
      <c r="B65" s="48"/>
      <c r="C65" s="1"/>
      <c r="D65" s="1"/>
      <c r="E65" s="1"/>
      <c r="F65" s="1"/>
      <c r="G65" s="1"/>
      <c r="H65" s="21"/>
      <c r="I65" s="33"/>
      <c r="J65" s="33"/>
      <c r="K65" s="33"/>
      <c r="L65" s="296"/>
      <c r="M65" s="296"/>
      <c r="N65" s="33"/>
      <c r="O65" s="33"/>
      <c r="P65" s="33"/>
      <c r="Q65" s="292"/>
      <c r="R65" s="296"/>
      <c r="T65" s="299"/>
      <c r="U65" s="34"/>
      <c r="V65" s="299"/>
      <c r="W65" s="33"/>
      <c r="X65" s="296"/>
      <c r="Y65" s="296"/>
      <c r="Z65" s="1"/>
      <c r="AA65" s="1"/>
      <c r="AB65" s="3"/>
      <c r="AC65" s="34"/>
      <c r="AD65" s="34"/>
      <c r="AE65" s="34"/>
      <c r="AF65" s="35"/>
      <c r="AG65" s="36"/>
      <c r="AH65" s="36"/>
      <c r="AI65" s="36"/>
      <c r="AJ65" s="36"/>
      <c r="AK65" s="37"/>
      <c r="AL65" s="37"/>
      <c r="AM65" s="37"/>
      <c r="AN65" s="37"/>
      <c r="AO65" s="38"/>
    </row>
    <row r="66" spans="1:41" ht="12.75" customHeight="1">
      <c r="A66" s="31"/>
      <c r="B66" s="48"/>
      <c r="C66" s="1"/>
      <c r="D66" s="1"/>
      <c r="E66" s="1"/>
      <c r="F66" s="1"/>
      <c r="G66" s="1"/>
      <c r="H66" s="21"/>
      <c r="I66" s="33"/>
      <c r="J66" s="33"/>
      <c r="K66" s="33"/>
      <c r="L66" s="296"/>
      <c r="M66" s="296"/>
      <c r="N66" s="33"/>
      <c r="O66" s="33"/>
      <c r="P66" s="33"/>
      <c r="Q66" s="292"/>
      <c r="R66" s="296"/>
      <c r="T66" s="299"/>
      <c r="U66" s="34"/>
      <c r="V66" s="299"/>
      <c r="W66" s="33"/>
      <c r="X66" s="296"/>
      <c r="Y66" s="296"/>
      <c r="Z66" s="1"/>
      <c r="AA66" s="1"/>
      <c r="AB66" s="3"/>
      <c r="AC66" s="34"/>
      <c r="AD66" s="34"/>
      <c r="AE66" s="34"/>
      <c r="AF66" s="35"/>
      <c r="AG66" s="36"/>
      <c r="AH66" s="36"/>
      <c r="AI66" s="36"/>
      <c r="AJ66" s="36"/>
      <c r="AK66" s="37"/>
      <c r="AL66" s="37"/>
      <c r="AM66" s="37"/>
      <c r="AN66" s="37"/>
      <c r="AO66" s="38"/>
    </row>
    <row r="67" spans="1:41" ht="12.75" customHeight="1">
      <c r="A67" s="31"/>
      <c r="B67" s="48"/>
      <c r="C67" s="1"/>
      <c r="D67" s="1"/>
      <c r="E67" s="1"/>
      <c r="F67" s="1"/>
      <c r="G67" s="1"/>
      <c r="H67" s="21"/>
      <c r="I67" s="33"/>
      <c r="J67" s="33"/>
      <c r="K67" s="33"/>
      <c r="L67" s="296"/>
      <c r="M67" s="296"/>
      <c r="N67" s="33"/>
      <c r="O67" s="33"/>
      <c r="P67" s="33"/>
      <c r="Q67" s="292"/>
      <c r="R67" s="296"/>
      <c r="T67" s="299"/>
      <c r="U67" s="34"/>
      <c r="V67" s="299"/>
      <c r="W67" s="33"/>
      <c r="X67" s="296"/>
      <c r="Y67" s="296"/>
      <c r="Z67" s="1"/>
      <c r="AA67" s="1"/>
      <c r="AB67" s="3"/>
      <c r="AC67" s="34"/>
      <c r="AD67" s="34"/>
      <c r="AE67" s="34"/>
      <c r="AF67" s="35"/>
      <c r="AG67" s="36"/>
      <c r="AH67" s="36"/>
      <c r="AI67" s="36"/>
      <c r="AJ67" s="36"/>
      <c r="AK67" s="37"/>
      <c r="AL67" s="37"/>
      <c r="AM67" s="37"/>
      <c r="AN67" s="37"/>
      <c r="AO67" s="38"/>
    </row>
    <row r="68" spans="1:41" ht="12.75" customHeight="1">
      <c r="A68" s="31"/>
      <c r="B68" s="48"/>
      <c r="C68" s="1"/>
      <c r="D68" s="1"/>
      <c r="E68" s="1"/>
      <c r="F68" s="1"/>
      <c r="G68" s="1"/>
      <c r="H68" s="21"/>
      <c r="I68" s="33"/>
      <c r="J68" s="33"/>
      <c r="K68" s="33"/>
      <c r="L68" s="296"/>
      <c r="M68" s="296"/>
      <c r="N68" s="33"/>
      <c r="O68" s="33"/>
      <c r="P68" s="33"/>
      <c r="Q68" s="292"/>
      <c r="R68" s="296"/>
      <c r="T68" s="299"/>
      <c r="U68" s="34"/>
      <c r="V68" s="299"/>
      <c r="W68" s="33"/>
      <c r="X68" s="296"/>
      <c r="Y68" s="296"/>
      <c r="Z68" s="1"/>
      <c r="AA68" s="1"/>
      <c r="AB68" s="3"/>
      <c r="AC68" s="34"/>
      <c r="AD68" s="34"/>
      <c r="AE68" s="34"/>
      <c r="AF68" s="35"/>
      <c r="AG68" s="36"/>
      <c r="AH68" s="36"/>
      <c r="AI68" s="36"/>
      <c r="AJ68" s="36"/>
      <c r="AK68" s="37"/>
      <c r="AL68" s="37"/>
      <c r="AM68" s="37"/>
      <c r="AN68" s="37"/>
      <c r="AO68" s="38"/>
    </row>
    <row r="69" spans="1:41" ht="12.75" customHeight="1">
      <c r="A69" s="31"/>
      <c r="B69" s="48"/>
      <c r="C69" s="1"/>
      <c r="D69" s="1"/>
      <c r="E69" s="1"/>
      <c r="F69" s="1"/>
      <c r="G69" s="1"/>
      <c r="H69" s="21"/>
      <c r="I69" s="33"/>
      <c r="J69" s="33"/>
      <c r="K69" s="33"/>
      <c r="L69" s="296"/>
      <c r="M69" s="296"/>
      <c r="N69" s="33"/>
      <c r="O69" s="33"/>
      <c r="P69" s="33"/>
      <c r="Q69" s="292"/>
      <c r="R69" s="296"/>
      <c r="T69" s="299"/>
      <c r="U69" s="34"/>
      <c r="V69" s="299"/>
      <c r="W69" s="33"/>
      <c r="X69" s="296"/>
      <c r="Y69" s="296"/>
      <c r="Z69" s="1"/>
      <c r="AA69" s="1"/>
      <c r="AB69" s="3"/>
      <c r="AC69" s="34"/>
      <c r="AD69" s="34"/>
      <c r="AE69" s="34"/>
      <c r="AF69" s="35"/>
      <c r="AG69" s="36"/>
      <c r="AH69" s="36"/>
      <c r="AI69" s="36"/>
      <c r="AJ69" s="36"/>
      <c r="AK69" s="37"/>
      <c r="AL69" s="37"/>
      <c r="AM69" s="37"/>
      <c r="AN69" s="37"/>
      <c r="AO69" s="38"/>
    </row>
    <row r="70" spans="1:41" ht="12.75" customHeight="1">
      <c r="A70" s="31"/>
      <c r="B70" s="48"/>
      <c r="C70" s="1"/>
      <c r="D70" s="1"/>
      <c r="E70" s="1"/>
      <c r="F70" s="1"/>
      <c r="G70" s="1"/>
      <c r="H70" s="21"/>
      <c r="I70" s="33"/>
      <c r="J70" s="33"/>
      <c r="K70" s="33"/>
      <c r="L70" s="296"/>
      <c r="M70" s="296"/>
      <c r="N70" s="33"/>
      <c r="O70" s="33"/>
      <c r="P70" s="33"/>
      <c r="Q70" s="292"/>
      <c r="R70" s="296"/>
      <c r="T70" s="299"/>
      <c r="U70" s="34"/>
      <c r="V70" s="299"/>
      <c r="W70" s="33"/>
      <c r="X70" s="296"/>
      <c r="Y70" s="296"/>
      <c r="Z70" s="1"/>
      <c r="AA70" s="1"/>
      <c r="AB70" s="3"/>
      <c r="AC70" s="34"/>
      <c r="AD70" s="34"/>
      <c r="AE70" s="34"/>
      <c r="AF70" s="35"/>
      <c r="AG70" s="36"/>
      <c r="AH70" s="36"/>
      <c r="AI70" s="36"/>
      <c r="AJ70" s="36"/>
      <c r="AK70" s="37"/>
      <c r="AL70" s="37"/>
      <c r="AM70" s="37"/>
      <c r="AN70" s="37"/>
      <c r="AO70" s="38"/>
    </row>
    <row r="71" spans="1:41" ht="12.75" customHeight="1">
      <c r="A71" s="31"/>
      <c r="B71" s="48"/>
      <c r="C71" s="1"/>
      <c r="D71" s="1"/>
      <c r="E71" s="1"/>
      <c r="F71" s="1"/>
      <c r="G71" s="1"/>
      <c r="H71" s="21"/>
      <c r="I71" s="33"/>
      <c r="J71" s="33"/>
      <c r="K71" s="33"/>
      <c r="L71" s="296"/>
      <c r="M71" s="296"/>
      <c r="N71" s="33"/>
      <c r="O71" s="33"/>
      <c r="P71" s="33"/>
      <c r="Q71" s="292"/>
      <c r="R71" s="296"/>
      <c r="T71" s="299"/>
      <c r="U71" s="34"/>
      <c r="V71" s="299"/>
      <c r="W71" s="33"/>
      <c r="X71" s="296"/>
      <c r="Y71" s="296"/>
      <c r="Z71" s="1"/>
      <c r="AA71" s="1"/>
      <c r="AB71" s="3"/>
      <c r="AC71" s="34"/>
      <c r="AD71" s="34"/>
      <c r="AE71" s="34"/>
      <c r="AF71" s="35"/>
      <c r="AG71" s="36"/>
      <c r="AH71" s="36"/>
      <c r="AI71" s="36"/>
      <c r="AJ71" s="36"/>
      <c r="AK71" s="37"/>
      <c r="AL71" s="37"/>
      <c r="AM71" s="37"/>
      <c r="AN71" s="37"/>
      <c r="AO71" s="38"/>
    </row>
    <row r="72" spans="1:41" ht="12.75" customHeight="1">
      <c r="A72" s="31"/>
      <c r="B72" s="48"/>
      <c r="C72" s="1"/>
      <c r="D72" s="1"/>
      <c r="E72" s="1"/>
      <c r="F72" s="1"/>
      <c r="G72" s="1"/>
      <c r="H72" s="21"/>
      <c r="I72" s="33"/>
      <c r="J72" s="33"/>
      <c r="K72" s="33"/>
      <c r="L72" s="296"/>
      <c r="M72" s="296"/>
      <c r="N72" s="33"/>
      <c r="O72" s="33"/>
      <c r="P72" s="33"/>
      <c r="Q72" s="292"/>
      <c r="R72" s="296"/>
      <c r="T72" s="299"/>
      <c r="U72" s="34"/>
      <c r="V72" s="299"/>
      <c r="W72" s="33"/>
      <c r="X72" s="296"/>
      <c r="Y72" s="296"/>
      <c r="Z72" s="1"/>
      <c r="AA72" s="1"/>
      <c r="AB72" s="3"/>
      <c r="AC72" s="34"/>
      <c r="AD72" s="34"/>
      <c r="AE72" s="34"/>
      <c r="AF72" s="35"/>
      <c r="AG72" s="36"/>
      <c r="AH72" s="36"/>
      <c r="AI72" s="36"/>
      <c r="AJ72" s="36"/>
      <c r="AK72" s="37"/>
      <c r="AL72" s="37"/>
      <c r="AM72" s="37"/>
      <c r="AN72" s="37"/>
      <c r="AO72" s="38"/>
    </row>
    <row r="73" spans="1:41" ht="12.75" customHeight="1">
      <c r="A73" s="31"/>
      <c r="B73" s="48"/>
      <c r="C73" s="1"/>
      <c r="D73" s="1"/>
      <c r="E73" s="1"/>
      <c r="F73" s="1"/>
      <c r="G73" s="1"/>
      <c r="H73" s="21"/>
      <c r="I73" s="33"/>
      <c r="J73" s="33"/>
      <c r="K73" s="33"/>
      <c r="L73" s="296"/>
      <c r="M73" s="296"/>
      <c r="N73" s="33"/>
      <c r="O73" s="33"/>
      <c r="P73" s="33"/>
      <c r="Q73" s="292"/>
      <c r="R73" s="296"/>
      <c r="T73" s="299"/>
      <c r="U73" s="34"/>
      <c r="V73" s="299"/>
      <c r="W73" s="33"/>
      <c r="X73" s="296"/>
      <c r="Y73" s="296"/>
      <c r="Z73" s="1"/>
      <c r="AA73" s="1"/>
      <c r="AB73" s="3"/>
      <c r="AC73" s="34"/>
      <c r="AD73" s="34"/>
      <c r="AE73" s="34"/>
      <c r="AF73" s="35"/>
      <c r="AG73" s="36"/>
      <c r="AH73" s="36"/>
      <c r="AI73" s="36"/>
      <c r="AJ73" s="36"/>
      <c r="AK73" s="37"/>
      <c r="AL73" s="37"/>
      <c r="AM73" s="37"/>
      <c r="AN73" s="37"/>
      <c r="AO73" s="38"/>
    </row>
    <row r="74" spans="1:41" ht="12.75" customHeight="1">
      <c r="A74" s="31"/>
      <c r="B74" s="48"/>
      <c r="C74" s="1"/>
      <c r="D74" s="1"/>
      <c r="E74" s="1"/>
      <c r="F74" s="1"/>
      <c r="G74" s="1"/>
      <c r="H74" s="21"/>
      <c r="I74" s="33"/>
      <c r="J74" s="33"/>
      <c r="K74" s="33"/>
      <c r="L74" s="296"/>
      <c r="M74" s="296"/>
      <c r="N74" s="33"/>
      <c r="O74" s="33"/>
      <c r="P74" s="33"/>
      <c r="Q74" s="292"/>
      <c r="R74" s="296"/>
      <c r="T74" s="299"/>
      <c r="U74" s="34"/>
      <c r="V74" s="299"/>
      <c r="W74" s="33"/>
      <c r="X74" s="296"/>
      <c r="Y74" s="296"/>
      <c r="Z74" s="1"/>
      <c r="AA74" s="1"/>
      <c r="AB74" s="3"/>
      <c r="AC74" s="34"/>
      <c r="AD74" s="34"/>
      <c r="AE74" s="34"/>
      <c r="AF74" s="35"/>
      <c r="AG74" s="36"/>
      <c r="AH74" s="36"/>
      <c r="AI74" s="36"/>
      <c r="AJ74" s="36"/>
      <c r="AK74" s="37"/>
      <c r="AL74" s="37"/>
      <c r="AM74" s="37"/>
      <c r="AN74" s="37"/>
      <c r="AO74" s="38"/>
    </row>
    <row r="75" spans="1:41" ht="12.75" customHeight="1">
      <c r="A75" s="31"/>
      <c r="B75" s="48"/>
      <c r="C75" s="1"/>
      <c r="D75" s="1"/>
      <c r="E75" s="1"/>
      <c r="F75" s="1"/>
      <c r="G75" s="1"/>
      <c r="H75" s="21"/>
      <c r="I75" s="33"/>
      <c r="J75" s="33"/>
      <c r="K75" s="33"/>
      <c r="L75" s="296"/>
      <c r="M75" s="296"/>
      <c r="N75" s="33"/>
      <c r="O75" s="33"/>
      <c r="P75" s="33"/>
      <c r="Q75" s="292"/>
      <c r="R75" s="296"/>
      <c r="T75" s="299"/>
      <c r="U75" s="34"/>
      <c r="V75" s="299"/>
      <c r="W75" s="33"/>
      <c r="X75" s="296"/>
      <c r="Y75" s="296"/>
      <c r="Z75" s="1"/>
      <c r="AA75" s="1"/>
      <c r="AB75" s="3"/>
      <c r="AC75" s="34"/>
      <c r="AD75" s="34"/>
      <c r="AE75" s="34"/>
      <c r="AF75" s="35"/>
      <c r="AG75" s="36"/>
      <c r="AH75" s="36"/>
      <c r="AI75" s="36"/>
      <c r="AJ75" s="36"/>
      <c r="AK75" s="37"/>
      <c r="AL75" s="37"/>
      <c r="AM75" s="37"/>
      <c r="AN75" s="37"/>
      <c r="AO75" s="38"/>
    </row>
    <row r="76" spans="1:41" ht="12.75" customHeight="1">
      <c r="A76" s="31"/>
      <c r="B76" s="48"/>
      <c r="C76" s="1"/>
      <c r="D76" s="1"/>
      <c r="E76" s="1"/>
      <c r="F76" s="1"/>
      <c r="G76" s="1"/>
      <c r="H76" s="21"/>
      <c r="I76" s="33"/>
      <c r="J76" s="33"/>
      <c r="K76" s="33"/>
      <c r="L76" s="296"/>
      <c r="M76" s="296"/>
      <c r="N76" s="33"/>
      <c r="O76" s="33"/>
      <c r="P76" s="33"/>
      <c r="Q76" s="292"/>
      <c r="R76" s="296"/>
      <c r="T76" s="299"/>
      <c r="U76" s="34"/>
      <c r="V76" s="299"/>
      <c r="W76" s="33"/>
      <c r="X76" s="296"/>
      <c r="Y76" s="296"/>
      <c r="Z76" s="1"/>
      <c r="AA76" s="1"/>
      <c r="AB76" s="3"/>
      <c r="AC76" s="34"/>
      <c r="AD76" s="34"/>
      <c r="AE76" s="34"/>
      <c r="AF76" s="35"/>
      <c r="AG76" s="36"/>
      <c r="AH76" s="36"/>
      <c r="AI76" s="36"/>
      <c r="AJ76" s="36"/>
      <c r="AK76" s="37"/>
      <c r="AL76" s="37"/>
      <c r="AM76" s="37"/>
      <c r="AN76" s="37"/>
      <c r="AO76" s="38"/>
    </row>
    <row r="77" spans="1:41" ht="12.75" customHeight="1">
      <c r="A77" s="31"/>
      <c r="B77" s="48"/>
      <c r="C77" s="1"/>
      <c r="D77" s="1"/>
      <c r="E77" s="1"/>
      <c r="F77" s="1"/>
      <c r="G77" s="1"/>
      <c r="H77" s="21"/>
      <c r="I77" s="33"/>
      <c r="J77" s="33"/>
      <c r="K77" s="33"/>
      <c r="L77" s="296"/>
      <c r="M77" s="296"/>
      <c r="N77" s="33"/>
      <c r="O77" s="33"/>
      <c r="P77" s="33"/>
      <c r="Q77" s="292"/>
      <c r="R77" s="296"/>
      <c r="T77" s="299"/>
      <c r="U77" s="34"/>
      <c r="V77" s="299"/>
      <c r="W77" s="33"/>
      <c r="X77" s="296"/>
      <c r="Y77" s="296"/>
      <c r="Z77" s="1"/>
      <c r="AA77" s="1"/>
      <c r="AB77" s="3"/>
      <c r="AC77" s="34"/>
      <c r="AD77" s="34"/>
      <c r="AE77" s="34"/>
      <c r="AF77" s="35"/>
      <c r="AG77" s="36"/>
      <c r="AH77" s="36"/>
      <c r="AI77" s="36"/>
      <c r="AJ77" s="36"/>
      <c r="AK77" s="37"/>
      <c r="AL77" s="37"/>
      <c r="AM77" s="37"/>
      <c r="AN77" s="37"/>
      <c r="AO77" s="38"/>
    </row>
    <row r="78" spans="1:41" ht="12.75" customHeight="1">
      <c r="A78" s="31"/>
      <c r="B78" s="48"/>
      <c r="C78" s="1"/>
      <c r="D78" s="1"/>
      <c r="E78" s="1"/>
      <c r="F78" s="1"/>
      <c r="G78" s="1"/>
      <c r="H78" s="21"/>
      <c r="I78" s="33"/>
      <c r="J78" s="33"/>
      <c r="K78" s="33"/>
      <c r="L78" s="296"/>
      <c r="M78" s="296"/>
      <c r="N78" s="33"/>
      <c r="O78" s="33"/>
      <c r="P78" s="33"/>
      <c r="Q78" s="292"/>
      <c r="R78" s="296"/>
      <c r="T78" s="299"/>
      <c r="U78" s="34"/>
      <c r="V78" s="299"/>
      <c r="W78" s="33"/>
      <c r="X78" s="296"/>
      <c r="Y78" s="296"/>
      <c r="Z78" s="1"/>
      <c r="AA78" s="1"/>
      <c r="AB78" s="3"/>
      <c r="AC78" s="34"/>
      <c r="AD78" s="34"/>
      <c r="AE78" s="34"/>
      <c r="AF78" s="35"/>
      <c r="AG78" s="36"/>
      <c r="AH78" s="36"/>
      <c r="AI78" s="36"/>
      <c r="AJ78" s="36"/>
      <c r="AK78" s="37"/>
      <c r="AL78" s="37"/>
      <c r="AM78" s="37"/>
      <c r="AN78" s="37"/>
      <c r="AO78" s="38"/>
    </row>
    <row r="79" spans="1:41" ht="12.75" customHeight="1">
      <c r="A79" s="31"/>
      <c r="B79" s="48"/>
      <c r="C79" s="1"/>
      <c r="D79" s="1"/>
      <c r="E79" s="1"/>
      <c r="F79" s="1"/>
      <c r="G79" s="1"/>
      <c r="H79" s="21"/>
      <c r="I79" s="33"/>
      <c r="J79" s="33"/>
      <c r="K79" s="33"/>
      <c r="L79" s="296"/>
      <c r="M79" s="296"/>
      <c r="N79" s="33"/>
      <c r="O79" s="33"/>
      <c r="P79" s="33"/>
      <c r="Q79" s="292"/>
      <c r="R79" s="296"/>
      <c r="T79" s="299"/>
      <c r="U79" s="34"/>
      <c r="V79" s="299"/>
      <c r="W79" s="33"/>
      <c r="X79" s="296"/>
      <c r="Y79" s="296"/>
      <c r="Z79" s="1"/>
      <c r="AA79" s="1"/>
      <c r="AB79" s="3"/>
      <c r="AC79" s="34"/>
      <c r="AD79" s="34"/>
      <c r="AE79" s="34"/>
      <c r="AF79" s="35"/>
      <c r="AG79" s="36"/>
      <c r="AH79" s="36"/>
      <c r="AI79" s="36"/>
      <c r="AJ79" s="36"/>
      <c r="AK79" s="37"/>
      <c r="AL79" s="37"/>
      <c r="AM79" s="37"/>
      <c r="AN79" s="37"/>
      <c r="AO79" s="38"/>
    </row>
    <row r="80" spans="1:41" ht="12.75" customHeight="1">
      <c r="A80" s="31"/>
      <c r="B80" s="48"/>
      <c r="C80" s="1"/>
      <c r="D80" s="1"/>
      <c r="E80" s="1"/>
      <c r="F80" s="1"/>
      <c r="G80" s="1"/>
      <c r="H80" s="21"/>
      <c r="I80" s="33"/>
      <c r="J80" s="33"/>
      <c r="K80" s="33"/>
      <c r="L80" s="296"/>
      <c r="M80" s="296"/>
      <c r="N80" s="33"/>
      <c r="O80" s="33"/>
      <c r="P80" s="33"/>
      <c r="Q80" s="292"/>
      <c r="R80" s="296"/>
      <c r="T80" s="299"/>
      <c r="U80" s="34"/>
      <c r="V80" s="299"/>
      <c r="W80" s="33"/>
      <c r="X80" s="296"/>
      <c r="Y80" s="296"/>
      <c r="Z80" s="1"/>
      <c r="AA80" s="1"/>
      <c r="AB80" s="3"/>
      <c r="AC80" s="34"/>
      <c r="AD80" s="34"/>
      <c r="AE80" s="34"/>
      <c r="AF80" s="35"/>
      <c r="AG80" s="36"/>
      <c r="AH80" s="36"/>
      <c r="AI80" s="36"/>
      <c r="AJ80" s="36"/>
      <c r="AK80" s="37"/>
      <c r="AL80" s="37"/>
      <c r="AM80" s="37"/>
      <c r="AN80" s="37"/>
      <c r="AO80" s="38"/>
    </row>
    <row r="81" spans="1:41" ht="12.75" customHeight="1">
      <c r="A81" s="31"/>
      <c r="B81" s="48"/>
      <c r="C81" s="1"/>
      <c r="D81" s="1"/>
      <c r="E81" s="1"/>
      <c r="F81" s="1"/>
      <c r="G81" s="1"/>
      <c r="H81" s="21"/>
      <c r="I81" s="33"/>
      <c r="J81" s="33"/>
      <c r="K81" s="33"/>
      <c r="L81" s="296"/>
      <c r="M81" s="296"/>
      <c r="N81" s="33"/>
      <c r="O81" s="33"/>
      <c r="P81" s="33"/>
      <c r="Q81" s="292"/>
      <c r="R81" s="296"/>
      <c r="T81" s="299"/>
      <c r="U81" s="34"/>
      <c r="V81" s="299"/>
      <c r="W81" s="33"/>
      <c r="X81" s="296"/>
      <c r="Y81" s="296"/>
      <c r="Z81" s="1"/>
      <c r="AA81" s="1"/>
      <c r="AB81" s="3"/>
      <c r="AC81" s="34"/>
      <c r="AD81" s="34"/>
      <c r="AE81" s="34"/>
      <c r="AF81" s="35"/>
      <c r="AG81" s="36"/>
      <c r="AH81" s="36"/>
      <c r="AI81" s="36"/>
      <c r="AJ81" s="36"/>
      <c r="AK81" s="37"/>
      <c r="AL81" s="37"/>
      <c r="AM81" s="37"/>
      <c r="AN81" s="37"/>
      <c r="AO81" s="38"/>
    </row>
    <row r="82" spans="1:41" ht="12.75" customHeight="1">
      <c r="A82" s="31"/>
      <c r="B82" s="48"/>
      <c r="C82" s="1"/>
      <c r="D82" s="1"/>
      <c r="E82" s="1"/>
      <c r="F82" s="1"/>
      <c r="G82" s="1"/>
      <c r="H82" s="21"/>
      <c r="I82" s="33"/>
      <c r="J82" s="33"/>
      <c r="K82" s="33"/>
      <c r="L82" s="296"/>
      <c r="M82" s="296"/>
      <c r="N82" s="33"/>
      <c r="O82" s="33"/>
      <c r="P82" s="33"/>
      <c r="Q82" s="292"/>
      <c r="R82" s="296"/>
      <c r="T82" s="299"/>
      <c r="U82" s="34"/>
      <c r="V82" s="299"/>
      <c r="W82" s="33"/>
      <c r="X82" s="296"/>
      <c r="Y82" s="296"/>
      <c r="Z82" s="1"/>
      <c r="AA82" s="1"/>
      <c r="AB82" s="3"/>
      <c r="AC82" s="34"/>
      <c r="AD82" s="34"/>
      <c r="AE82" s="34"/>
      <c r="AF82" s="35"/>
      <c r="AG82" s="36"/>
      <c r="AH82" s="36"/>
      <c r="AI82" s="36"/>
      <c r="AJ82" s="36"/>
      <c r="AK82" s="37"/>
      <c r="AL82" s="37"/>
      <c r="AM82" s="37"/>
      <c r="AN82" s="37"/>
      <c r="AO82" s="38"/>
    </row>
    <row r="83" spans="1:41" ht="12.75" customHeight="1">
      <c r="A83" s="31"/>
      <c r="B83" s="48"/>
      <c r="C83" s="1"/>
      <c r="D83" s="1"/>
      <c r="E83" s="1"/>
      <c r="F83" s="1"/>
      <c r="G83" s="1"/>
      <c r="H83" s="21"/>
      <c r="I83" s="33"/>
      <c r="J83" s="33"/>
      <c r="K83" s="33"/>
      <c r="L83" s="296"/>
      <c r="M83" s="296"/>
      <c r="N83" s="33"/>
      <c r="O83" s="33"/>
      <c r="P83" s="33"/>
      <c r="Q83" s="292"/>
      <c r="R83" s="296"/>
      <c r="T83" s="299"/>
      <c r="U83" s="34"/>
      <c r="V83" s="299"/>
      <c r="W83" s="33"/>
      <c r="X83" s="296"/>
      <c r="Y83" s="296"/>
      <c r="Z83" s="1"/>
      <c r="AA83" s="1"/>
      <c r="AB83" s="3"/>
      <c r="AC83" s="34"/>
      <c r="AD83" s="34"/>
      <c r="AE83" s="34"/>
      <c r="AF83" s="35"/>
      <c r="AG83" s="36"/>
      <c r="AH83" s="36"/>
      <c r="AI83" s="36"/>
      <c r="AJ83" s="36"/>
      <c r="AK83" s="37"/>
      <c r="AL83" s="37"/>
      <c r="AM83" s="37"/>
      <c r="AN83" s="37"/>
      <c r="AO83" s="38"/>
    </row>
    <row r="84" spans="1:41" ht="12.75" customHeight="1">
      <c r="A84" s="31"/>
      <c r="B84" s="48"/>
      <c r="C84" s="1"/>
      <c r="D84" s="1"/>
      <c r="E84" s="1"/>
      <c r="F84" s="1"/>
      <c r="G84" s="1"/>
      <c r="H84" s="21"/>
      <c r="I84" s="33"/>
      <c r="J84" s="33"/>
      <c r="K84" s="33"/>
      <c r="L84" s="296"/>
      <c r="M84" s="296"/>
      <c r="N84" s="33"/>
      <c r="O84" s="33"/>
      <c r="P84" s="33"/>
      <c r="Q84" s="292"/>
      <c r="R84" s="296"/>
      <c r="T84" s="299"/>
      <c r="U84" s="34"/>
      <c r="V84" s="299"/>
      <c r="W84" s="33"/>
      <c r="X84" s="296"/>
      <c r="Y84" s="296"/>
      <c r="Z84" s="1"/>
      <c r="AA84" s="1"/>
      <c r="AB84" s="3"/>
      <c r="AC84" s="34"/>
      <c r="AD84" s="34"/>
      <c r="AE84" s="34"/>
      <c r="AF84" s="35"/>
      <c r="AG84" s="36"/>
      <c r="AH84" s="36"/>
      <c r="AI84" s="36"/>
      <c r="AJ84" s="36"/>
      <c r="AK84" s="37"/>
      <c r="AL84" s="37"/>
      <c r="AM84" s="37"/>
      <c r="AN84" s="37"/>
      <c r="AO84" s="38"/>
    </row>
    <row r="85" spans="1:41" ht="12.75" customHeight="1">
      <c r="A85" s="31"/>
      <c r="B85" s="48"/>
      <c r="C85" s="1"/>
      <c r="D85" s="1"/>
      <c r="E85" s="1"/>
      <c r="F85" s="1"/>
      <c r="G85" s="1"/>
      <c r="H85" s="21"/>
      <c r="I85" s="33"/>
      <c r="J85" s="33"/>
      <c r="K85" s="33"/>
      <c r="L85" s="296"/>
      <c r="M85" s="296"/>
      <c r="N85" s="33"/>
      <c r="O85" s="33"/>
      <c r="P85" s="33"/>
      <c r="Q85" s="292"/>
      <c r="R85" s="296"/>
      <c r="T85" s="299"/>
      <c r="U85" s="34"/>
      <c r="V85" s="299"/>
      <c r="W85" s="33"/>
      <c r="X85" s="296"/>
      <c r="Y85" s="296"/>
      <c r="Z85" s="1"/>
      <c r="AA85" s="1"/>
      <c r="AB85" s="3"/>
      <c r="AC85" s="34"/>
      <c r="AD85" s="34"/>
      <c r="AE85" s="34"/>
      <c r="AF85" s="35"/>
      <c r="AG85" s="36"/>
      <c r="AH85" s="36"/>
      <c r="AI85" s="36"/>
      <c r="AJ85" s="36"/>
      <c r="AK85" s="37"/>
      <c r="AL85" s="37"/>
      <c r="AM85" s="37"/>
      <c r="AN85" s="37"/>
      <c r="AO85" s="38"/>
    </row>
    <row r="86" spans="1:41" ht="12.75" customHeight="1">
      <c r="A86" s="31"/>
      <c r="B86" s="48"/>
      <c r="C86" s="1"/>
      <c r="D86" s="1"/>
      <c r="E86" s="1"/>
      <c r="F86" s="1"/>
      <c r="G86" s="1"/>
      <c r="H86" s="21"/>
      <c r="I86" s="33"/>
      <c r="J86" s="33"/>
      <c r="K86" s="33"/>
      <c r="L86" s="296"/>
      <c r="M86" s="296"/>
      <c r="N86" s="33"/>
      <c r="O86" s="33"/>
      <c r="P86" s="33"/>
      <c r="Q86" s="292"/>
      <c r="R86" s="296"/>
      <c r="T86" s="299"/>
      <c r="U86" s="34"/>
      <c r="V86" s="299"/>
      <c r="W86" s="33"/>
      <c r="X86" s="296"/>
      <c r="Y86" s="296"/>
      <c r="Z86" s="1"/>
      <c r="AA86" s="1"/>
      <c r="AB86" s="3"/>
      <c r="AC86" s="34"/>
      <c r="AD86" s="34"/>
      <c r="AE86" s="34"/>
      <c r="AF86" s="35"/>
      <c r="AG86" s="36"/>
      <c r="AH86" s="36"/>
      <c r="AI86" s="36"/>
      <c r="AJ86" s="36"/>
      <c r="AK86" s="37"/>
      <c r="AL86" s="37"/>
      <c r="AM86" s="37"/>
      <c r="AN86" s="37"/>
      <c r="AO86" s="38"/>
    </row>
    <row r="87" spans="1:41" ht="12.75" customHeight="1">
      <c r="A87" s="31"/>
      <c r="B87" s="48"/>
      <c r="C87" s="1"/>
      <c r="D87" s="1"/>
      <c r="E87" s="1"/>
      <c r="F87" s="1"/>
      <c r="G87" s="1"/>
      <c r="H87" s="21"/>
      <c r="I87" s="33"/>
      <c r="J87" s="33"/>
      <c r="K87" s="33"/>
      <c r="L87" s="296"/>
      <c r="M87" s="296"/>
      <c r="N87" s="33"/>
      <c r="O87" s="33"/>
      <c r="P87" s="33"/>
      <c r="Q87" s="292"/>
      <c r="R87" s="296"/>
      <c r="T87" s="299"/>
      <c r="U87" s="34"/>
      <c r="V87" s="299"/>
      <c r="W87" s="33"/>
      <c r="X87" s="296"/>
      <c r="Y87" s="296"/>
      <c r="Z87" s="1"/>
      <c r="AA87" s="1"/>
      <c r="AB87" s="3"/>
      <c r="AC87" s="34"/>
      <c r="AD87" s="34"/>
      <c r="AE87" s="34"/>
      <c r="AF87" s="35"/>
      <c r="AG87" s="36"/>
      <c r="AH87" s="36"/>
      <c r="AI87" s="36"/>
      <c r="AJ87" s="36"/>
      <c r="AK87" s="37"/>
      <c r="AL87" s="37"/>
      <c r="AM87" s="37"/>
      <c r="AN87" s="37"/>
      <c r="AO87" s="38"/>
    </row>
    <row r="88" spans="1:41" ht="12.75" customHeight="1">
      <c r="A88" s="31"/>
      <c r="B88" s="48"/>
      <c r="C88" s="1"/>
      <c r="D88" s="1"/>
      <c r="E88" s="1"/>
      <c r="F88" s="1"/>
      <c r="G88" s="1"/>
      <c r="H88" s="21"/>
      <c r="I88" s="33"/>
      <c r="J88" s="33"/>
      <c r="K88" s="33"/>
      <c r="L88" s="296"/>
      <c r="M88" s="296"/>
      <c r="N88" s="33"/>
      <c r="O88" s="33"/>
      <c r="P88" s="33"/>
      <c r="Q88" s="292"/>
      <c r="R88" s="296"/>
      <c r="T88" s="299"/>
      <c r="U88" s="34"/>
      <c r="V88" s="299"/>
      <c r="W88" s="33"/>
      <c r="X88" s="296"/>
      <c r="Y88" s="296"/>
      <c r="Z88" s="1"/>
      <c r="AA88" s="1"/>
      <c r="AB88" s="3"/>
      <c r="AC88" s="34"/>
      <c r="AD88" s="34"/>
      <c r="AE88" s="34"/>
      <c r="AF88" s="35"/>
      <c r="AG88" s="36"/>
      <c r="AH88" s="36"/>
      <c r="AI88" s="36"/>
      <c r="AJ88" s="36"/>
      <c r="AK88" s="37"/>
      <c r="AL88" s="37"/>
      <c r="AM88" s="37"/>
      <c r="AN88" s="37"/>
      <c r="AO88" s="38"/>
    </row>
    <row r="89" spans="1:41" ht="12.75" customHeight="1">
      <c r="A89" s="31"/>
      <c r="B89" s="48"/>
      <c r="C89" s="1"/>
      <c r="D89" s="1"/>
      <c r="E89" s="1"/>
      <c r="F89" s="1"/>
      <c r="G89" s="1"/>
      <c r="H89" s="21"/>
      <c r="I89" s="33"/>
      <c r="J89" s="33"/>
      <c r="K89" s="33"/>
      <c r="L89" s="296"/>
      <c r="M89" s="296"/>
      <c r="N89" s="33"/>
      <c r="O89" s="33"/>
      <c r="P89" s="33"/>
      <c r="Q89" s="292"/>
      <c r="R89" s="296"/>
      <c r="T89" s="299"/>
      <c r="U89" s="34"/>
      <c r="V89" s="299"/>
      <c r="W89" s="33"/>
      <c r="X89" s="296"/>
      <c r="Y89" s="296"/>
      <c r="Z89" s="1"/>
      <c r="AA89" s="1"/>
      <c r="AB89" s="3"/>
      <c r="AC89" s="34"/>
      <c r="AD89" s="34"/>
      <c r="AE89" s="34"/>
      <c r="AF89" s="35"/>
      <c r="AG89" s="36"/>
      <c r="AH89" s="36"/>
      <c r="AI89" s="36"/>
      <c r="AJ89" s="36"/>
      <c r="AK89" s="37"/>
      <c r="AL89" s="37"/>
      <c r="AM89" s="37"/>
      <c r="AN89" s="37"/>
      <c r="AO89" s="38"/>
    </row>
    <row r="90" spans="1:41" ht="12.75" customHeight="1">
      <c r="A90" s="31"/>
      <c r="B90" s="48"/>
      <c r="C90" s="1"/>
      <c r="D90" s="1"/>
      <c r="E90" s="1"/>
      <c r="F90" s="1"/>
      <c r="G90" s="1"/>
      <c r="H90" s="21"/>
      <c r="I90" s="33"/>
      <c r="J90" s="33"/>
      <c r="K90" s="33"/>
      <c r="L90" s="296"/>
      <c r="M90" s="296"/>
      <c r="N90" s="33"/>
      <c r="O90" s="33"/>
      <c r="P90" s="33"/>
      <c r="Q90" s="292"/>
      <c r="R90" s="296"/>
      <c r="T90" s="299"/>
      <c r="U90" s="34"/>
      <c r="V90" s="299"/>
      <c r="W90" s="33"/>
      <c r="X90" s="296"/>
      <c r="Y90" s="296"/>
      <c r="Z90" s="1"/>
      <c r="AA90" s="1"/>
      <c r="AB90" s="3"/>
      <c r="AC90" s="34"/>
      <c r="AD90" s="34"/>
      <c r="AE90" s="34"/>
      <c r="AF90" s="35"/>
      <c r="AG90" s="36"/>
      <c r="AH90" s="36"/>
      <c r="AI90" s="36"/>
      <c r="AJ90" s="36"/>
      <c r="AK90" s="37"/>
      <c r="AL90" s="37"/>
      <c r="AM90" s="37"/>
      <c r="AN90" s="37"/>
      <c r="AO90" s="38"/>
    </row>
    <row r="91" spans="1:41" ht="12.75" customHeight="1">
      <c r="A91" s="31"/>
      <c r="B91" s="48"/>
      <c r="C91" s="1"/>
      <c r="D91" s="1"/>
      <c r="E91" s="1"/>
      <c r="F91" s="1"/>
      <c r="G91" s="1"/>
      <c r="H91" s="21"/>
      <c r="I91" s="33"/>
      <c r="J91" s="33"/>
      <c r="K91" s="33"/>
      <c r="L91" s="296"/>
      <c r="M91" s="296"/>
      <c r="N91" s="33"/>
      <c r="O91" s="33"/>
      <c r="P91" s="33"/>
      <c r="Q91" s="292"/>
      <c r="R91" s="296"/>
      <c r="T91" s="299"/>
      <c r="U91" s="34"/>
      <c r="V91" s="299"/>
      <c r="W91" s="33"/>
      <c r="X91" s="296"/>
      <c r="Y91" s="296"/>
      <c r="Z91" s="1"/>
      <c r="AA91" s="1"/>
      <c r="AB91" s="3"/>
      <c r="AC91" s="34"/>
      <c r="AD91" s="34"/>
      <c r="AE91" s="34"/>
      <c r="AF91" s="35"/>
      <c r="AG91" s="36"/>
      <c r="AH91" s="36"/>
      <c r="AI91" s="36"/>
      <c r="AJ91" s="36"/>
      <c r="AK91" s="37"/>
      <c r="AL91" s="37"/>
      <c r="AM91" s="37"/>
      <c r="AN91" s="37"/>
      <c r="AO91" s="38"/>
    </row>
    <row r="92" spans="1:41" ht="12.75" customHeight="1">
      <c r="A92" s="31"/>
      <c r="B92" s="48"/>
      <c r="C92" s="1"/>
      <c r="D92" s="1"/>
      <c r="E92" s="1"/>
      <c r="F92" s="1"/>
      <c r="G92" s="1"/>
      <c r="H92" s="21"/>
      <c r="I92" s="33"/>
      <c r="J92" s="33"/>
      <c r="K92" s="33"/>
      <c r="L92" s="296"/>
      <c r="M92" s="296"/>
      <c r="N92" s="33"/>
      <c r="O92" s="33"/>
      <c r="P92" s="33"/>
      <c r="Q92" s="292"/>
      <c r="R92" s="296"/>
      <c r="T92" s="299"/>
      <c r="U92" s="34"/>
      <c r="V92" s="299"/>
      <c r="W92" s="33"/>
      <c r="X92" s="296"/>
      <c r="Y92" s="296"/>
      <c r="Z92" s="1"/>
      <c r="AA92" s="1"/>
      <c r="AB92" s="3"/>
      <c r="AC92" s="34"/>
      <c r="AD92" s="34"/>
      <c r="AE92" s="34"/>
      <c r="AF92" s="35"/>
      <c r="AG92" s="36"/>
      <c r="AH92" s="36"/>
      <c r="AI92" s="36"/>
      <c r="AJ92" s="36"/>
      <c r="AK92" s="37"/>
      <c r="AL92" s="37"/>
      <c r="AM92" s="37"/>
      <c r="AN92" s="37"/>
      <c r="AO92" s="38"/>
    </row>
    <row r="93" spans="1:41" ht="12.75" customHeight="1">
      <c r="A93" s="31"/>
      <c r="B93" s="48"/>
      <c r="C93" s="1"/>
      <c r="D93" s="1"/>
      <c r="E93" s="1"/>
      <c r="F93" s="1"/>
      <c r="G93" s="1"/>
      <c r="H93" s="21"/>
      <c r="I93" s="33"/>
      <c r="J93" s="33"/>
      <c r="K93" s="33"/>
      <c r="L93" s="296"/>
      <c r="M93" s="296"/>
      <c r="N93" s="33"/>
      <c r="O93" s="33"/>
      <c r="P93" s="33"/>
      <c r="Q93" s="292"/>
      <c r="R93" s="296"/>
      <c r="T93" s="299"/>
      <c r="U93" s="34"/>
      <c r="V93" s="299"/>
      <c r="W93" s="33"/>
      <c r="X93" s="296"/>
      <c r="Y93" s="296"/>
      <c r="Z93" s="1"/>
      <c r="AA93" s="1"/>
      <c r="AB93" s="3"/>
      <c r="AC93" s="34"/>
      <c r="AD93" s="34"/>
      <c r="AE93" s="34"/>
      <c r="AF93" s="35"/>
      <c r="AG93" s="36"/>
      <c r="AH93" s="36"/>
      <c r="AI93" s="36"/>
      <c r="AJ93" s="36"/>
      <c r="AK93" s="37"/>
      <c r="AL93" s="37"/>
      <c r="AM93" s="37"/>
      <c r="AN93" s="37"/>
      <c r="AO93" s="38"/>
    </row>
    <row r="94" spans="1:41" ht="12.75" customHeight="1">
      <c r="A94" s="31"/>
      <c r="B94" s="48"/>
      <c r="C94" s="1"/>
      <c r="D94" s="1"/>
      <c r="E94" s="1"/>
      <c r="F94" s="1"/>
      <c r="G94" s="1"/>
      <c r="H94" s="21"/>
      <c r="I94" s="33"/>
      <c r="J94" s="33"/>
      <c r="K94" s="33"/>
      <c r="L94" s="296"/>
      <c r="M94" s="296"/>
      <c r="N94" s="33"/>
      <c r="O94" s="33"/>
      <c r="P94" s="33"/>
      <c r="Q94" s="292"/>
      <c r="R94" s="296"/>
      <c r="T94" s="299"/>
      <c r="U94" s="34"/>
      <c r="V94" s="299"/>
      <c r="W94" s="33"/>
      <c r="X94" s="296"/>
      <c r="Y94" s="296"/>
      <c r="Z94" s="1"/>
      <c r="AA94" s="1"/>
      <c r="AB94" s="3"/>
      <c r="AC94" s="34"/>
      <c r="AD94" s="34"/>
      <c r="AE94" s="34"/>
      <c r="AF94" s="35"/>
      <c r="AG94" s="36"/>
      <c r="AH94" s="36"/>
      <c r="AI94" s="36"/>
      <c r="AJ94" s="36"/>
      <c r="AK94" s="37"/>
      <c r="AL94" s="37"/>
      <c r="AM94" s="37"/>
      <c r="AN94" s="37"/>
      <c r="AO94" s="38"/>
    </row>
    <row r="95" spans="1:41" ht="12.75" customHeight="1">
      <c r="A95" s="31"/>
      <c r="B95" s="48"/>
      <c r="C95" s="1"/>
      <c r="D95" s="1"/>
      <c r="E95" s="1"/>
      <c r="F95" s="1"/>
      <c r="G95" s="1"/>
      <c r="H95" s="21"/>
      <c r="I95" s="33"/>
      <c r="J95" s="33"/>
      <c r="K95" s="33"/>
      <c r="L95" s="296"/>
      <c r="M95" s="296"/>
      <c r="N95" s="33"/>
      <c r="O95" s="33"/>
      <c r="P95" s="33"/>
      <c r="Q95" s="292"/>
      <c r="R95" s="296"/>
      <c r="T95" s="299"/>
      <c r="U95" s="34"/>
      <c r="V95" s="299"/>
      <c r="W95" s="33"/>
      <c r="X95" s="296"/>
      <c r="Y95" s="296"/>
      <c r="Z95" s="1"/>
      <c r="AA95" s="1"/>
      <c r="AB95" s="3"/>
      <c r="AC95" s="34"/>
      <c r="AD95" s="34"/>
      <c r="AE95" s="34"/>
      <c r="AF95" s="35"/>
      <c r="AG95" s="36"/>
      <c r="AH95" s="36"/>
      <c r="AI95" s="36"/>
      <c r="AJ95" s="36"/>
      <c r="AK95" s="37"/>
      <c r="AL95" s="37"/>
      <c r="AM95" s="37"/>
      <c r="AN95" s="37"/>
      <c r="AO95" s="38"/>
    </row>
    <row r="96" spans="1:41" ht="12.75" customHeight="1">
      <c r="A96" s="31"/>
      <c r="B96" s="48"/>
      <c r="C96" s="1"/>
      <c r="D96" s="1"/>
      <c r="E96" s="1"/>
      <c r="F96" s="1"/>
      <c r="G96" s="1"/>
      <c r="H96" s="21"/>
      <c r="I96" s="33"/>
      <c r="J96" s="33"/>
      <c r="K96" s="33"/>
      <c r="L96" s="296"/>
      <c r="M96" s="296"/>
      <c r="N96" s="33"/>
      <c r="O96" s="33"/>
      <c r="P96" s="33"/>
      <c r="Q96" s="292"/>
      <c r="R96" s="296"/>
      <c r="T96" s="299"/>
      <c r="U96" s="34"/>
      <c r="V96" s="299"/>
      <c r="W96" s="33"/>
      <c r="X96" s="296"/>
      <c r="Y96" s="296"/>
      <c r="Z96" s="1"/>
      <c r="AA96" s="1"/>
      <c r="AB96" s="3"/>
      <c r="AC96" s="34"/>
      <c r="AD96" s="34"/>
      <c r="AE96" s="34"/>
      <c r="AF96" s="35"/>
      <c r="AG96" s="36"/>
      <c r="AH96" s="36"/>
      <c r="AI96" s="36"/>
      <c r="AJ96" s="36"/>
      <c r="AK96" s="37"/>
      <c r="AL96" s="37"/>
      <c r="AM96" s="37"/>
      <c r="AN96" s="37"/>
      <c r="AO96" s="38"/>
    </row>
    <row r="97" spans="1:41" ht="12.75" customHeight="1">
      <c r="A97" s="31"/>
      <c r="B97" s="48"/>
      <c r="C97" s="1"/>
      <c r="D97" s="1"/>
      <c r="E97" s="1"/>
      <c r="F97" s="1"/>
      <c r="G97" s="1"/>
      <c r="H97" s="21"/>
      <c r="I97" s="33"/>
      <c r="J97" s="33"/>
      <c r="K97" s="33"/>
      <c r="L97" s="296"/>
      <c r="M97" s="296"/>
      <c r="N97" s="33"/>
      <c r="O97" s="33"/>
      <c r="P97" s="33"/>
      <c r="Q97" s="292"/>
      <c r="R97" s="296"/>
      <c r="T97" s="299"/>
      <c r="U97" s="34"/>
      <c r="V97" s="299"/>
      <c r="W97" s="33"/>
      <c r="X97" s="296"/>
      <c r="Y97" s="296"/>
      <c r="Z97" s="1"/>
      <c r="AA97" s="1"/>
      <c r="AB97" s="3"/>
      <c r="AC97" s="34"/>
      <c r="AD97" s="34"/>
      <c r="AE97" s="34"/>
      <c r="AF97" s="35"/>
      <c r="AG97" s="36"/>
      <c r="AH97" s="36"/>
      <c r="AI97" s="36"/>
      <c r="AJ97" s="36"/>
      <c r="AK97" s="37"/>
      <c r="AL97" s="37"/>
      <c r="AM97" s="37"/>
      <c r="AN97" s="37"/>
      <c r="AO97" s="38"/>
    </row>
    <row r="98" spans="1:41" ht="12.75" customHeight="1">
      <c r="A98" s="31"/>
      <c r="B98" s="48"/>
      <c r="C98" s="1"/>
      <c r="D98" s="1"/>
      <c r="E98" s="1"/>
      <c r="F98" s="1"/>
      <c r="G98" s="1"/>
      <c r="H98" s="21"/>
      <c r="I98" s="33"/>
      <c r="J98" s="33"/>
      <c r="K98" s="33"/>
      <c r="L98" s="296"/>
      <c r="M98" s="296"/>
      <c r="N98" s="33"/>
      <c r="O98" s="33"/>
      <c r="P98" s="33"/>
      <c r="Q98" s="292"/>
      <c r="R98" s="296"/>
      <c r="T98" s="299"/>
      <c r="U98" s="34"/>
      <c r="V98" s="299"/>
      <c r="W98" s="33"/>
      <c r="X98" s="296"/>
      <c r="Y98" s="296"/>
      <c r="Z98" s="1"/>
      <c r="AA98" s="1"/>
      <c r="AB98" s="3"/>
      <c r="AC98" s="34"/>
      <c r="AD98" s="34"/>
      <c r="AE98" s="34"/>
      <c r="AF98" s="35"/>
      <c r="AG98" s="36"/>
      <c r="AH98" s="36"/>
      <c r="AI98" s="36"/>
      <c r="AJ98" s="36"/>
      <c r="AK98" s="37"/>
      <c r="AL98" s="37"/>
      <c r="AM98" s="37"/>
      <c r="AN98" s="37"/>
      <c r="AO98" s="38"/>
    </row>
    <row r="99" spans="1:41" ht="12.75" customHeight="1">
      <c r="A99" s="31"/>
      <c r="B99" s="48"/>
      <c r="C99" s="1"/>
      <c r="D99" s="1"/>
      <c r="E99" s="1"/>
      <c r="F99" s="1"/>
      <c r="G99" s="1"/>
      <c r="H99" s="21"/>
      <c r="I99" s="33"/>
      <c r="J99" s="33"/>
      <c r="K99" s="33"/>
      <c r="L99" s="296"/>
      <c r="M99" s="296"/>
      <c r="N99" s="33"/>
      <c r="O99" s="33"/>
      <c r="P99" s="33"/>
      <c r="Q99" s="292"/>
      <c r="R99" s="296"/>
      <c r="T99" s="299"/>
      <c r="U99" s="34"/>
      <c r="V99" s="299"/>
      <c r="W99" s="33"/>
      <c r="X99" s="296"/>
      <c r="Y99" s="296"/>
      <c r="Z99" s="1"/>
      <c r="AA99" s="1"/>
      <c r="AB99" s="3"/>
      <c r="AC99" s="34"/>
      <c r="AD99" s="34"/>
      <c r="AE99" s="34"/>
      <c r="AF99" s="35"/>
      <c r="AG99" s="36"/>
      <c r="AH99" s="36"/>
      <c r="AI99" s="36"/>
      <c r="AJ99" s="36"/>
      <c r="AK99" s="37"/>
      <c r="AL99" s="37"/>
      <c r="AM99" s="37"/>
      <c r="AN99" s="37"/>
      <c r="AO99" s="38"/>
    </row>
    <row r="100" spans="1:41" ht="12.75" customHeight="1">
      <c r="A100" s="31"/>
      <c r="B100" s="48"/>
      <c r="C100" s="1"/>
      <c r="D100" s="1"/>
      <c r="E100" s="1"/>
      <c r="F100" s="1"/>
      <c r="G100" s="1"/>
      <c r="H100" s="21"/>
      <c r="I100" s="33"/>
      <c r="J100" s="33"/>
      <c r="K100" s="33"/>
      <c r="L100" s="296"/>
      <c r="M100" s="296"/>
      <c r="N100" s="33"/>
      <c r="O100" s="33"/>
      <c r="P100" s="33"/>
      <c r="Q100" s="292"/>
      <c r="R100" s="296"/>
      <c r="T100" s="299"/>
      <c r="U100" s="34"/>
      <c r="V100" s="299"/>
      <c r="W100" s="33"/>
      <c r="X100" s="296"/>
      <c r="Y100" s="296"/>
      <c r="Z100" s="1"/>
      <c r="AA100" s="1"/>
      <c r="AB100" s="3"/>
      <c r="AC100" s="34"/>
      <c r="AD100" s="34"/>
      <c r="AE100" s="34"/>
      <c r="AF100" s="35"/>
      <c r="AG100" s="36"/>
      <c r="AH100" s="36"/>
      <c r="AI100" s="36"/>
      <c r="AJ100" s="36"/>
      <c r="AK100" s="37"/>
      <c r="AL100" s="37"/>
      <c r="AM100" s="37"/>
      <c r="AN100" s="37"/>
      <c r="AO100" s="38"/>
    </row>
    <row r="101" spans="1:41" ht="12.75" customHeight="1">
      <c r="A101" s="31"/>
      <c r="B101" s="48"/>
      <c r="C101" s="1"/>
      <c r="D101" s="1"/>
      <c r="E101" s="1"/>
      <c r="F101" s="1"/>
      <c r="G101" s="1"/>
      <c r="H101" s="21"/>
      <c r="I101" s="33"/>
      <c r="J101" s="33"/>
      <c r="K101" s="33"/>
      <c r="L101" s="296"/>
      <c r="M101" s="296"/>
      <c r="N101" s="33"/>
      <c r="O101" s="33"/>
      <c r="P101" s="33"/>
      <c r="Q101" s="292"/>
      <c r="R101" s="296"/>
      <c r="T101" s="299"/>
      <c r="U101" s="34"/>
      <c r="V101" s="299"/>
      <c r="W101" s="33"/>
      <c r="X101" s="296"/>
      <c r="Y101" s="296"/>
      <c r="Z101" s="1"/>
      <c r="AA101" s="1"/>
      <c r="AB101" s="3"/>
      <c r="AC101" s="34"/>
      <c r="AD101" s="34"/>
      <c r="AE101" s="34"/>
      <c r="AF101" s="35"/>
      <c r="AG101" s="36"/>
      <c r="AH101" s="36"/>
      <c r="AI101" s="36"/>
      <c r="AJ101" s="36"/>
      <c r="AK101" s="37"/>
      <c r="AL101" s="37"/>
      <c r="AM101" s="37"/>
      <c r="AN101" s="37"/>
      <c r="AO101" s="38"/>
    </row>
    <row r="102" spans="1:41" ht="12.75" customHeight="1">
      <c r="A102" s="31"/>
      <c r="B102" s="48"/>
      <c r="C102" s="1"/>
      <c r="D102" s="1"/>
      <c r="E102" s="1"/>
      <c r="F102" s="1"/>
      <c r="G102" s="1"/>
      <c r="H102" s="21"/>
      <c r="I102" s="33"/>
      <c r="J102" s="33"/>
      <c r="K102" s="33"/>
      <c r="L102" s="296"/>
      <c r="M102" s="296"/>
      <c r="N102" s="33"/>
      <c r="O102" s="33"/>
      <c r="P102" s="33"/>
      <c r="Q102" s="292"/>
      <c r="R102" s="296"/>
      <c r="T102" s="299"/>
      <c r="U102" s="34"/>
      <c r="V102" s="299"/>
      <c r="W102" s="33"/>
      <c r="X102" s="296"/>
      <c r="Y102" s="296"/>
      <c r="Z102" s="1"/>
      <c r="AA102" s="1"/>
      <c r="AB102" s="3"/>
      <c r="AC102" s="34"/>
      <c r="AD102" s="34"/>
      <c r="AE102" s="34"/>
      <c r="AF102" s="35"/>
      <c r="AG102" s="36"/>
      <c r="AH102" s="36"/>
      <c r="AI102" s="36"/>
      <c r="AJ102" s="36"/>
      <c r="AK102" s="37"/>
      <c r="AL102" s="37"/>
      <c r="AM102" s="37"/>
      <c r="AN102" s="37"/>
      <c r="AO102" s="38"/>
    </row>
    <row r="103" spans="1:41" ht="12.75" customHeight="1">
      <c r="A103" s="31"/>
      <c r="B103" s="48"/>
      <c r="C103" s="1"/>
      <c r="D103" s="1"/>
      <c r="E103" s="1"/>
      <c r="F103" s="1"/>
      <c r="G103" s="1"/>
      <c r="H103" s="21"/>
      <c r="I103" s="33"/>
      <c r="J103" s="33"/>
      <c r="K103" s="33"/>
      <c r="L103" s="296"/>
      <c r="M103" s="296"/>
      <c r="N103" s="33"/>
      <c r="O103" s="33"/>
      <c r="P103" s="33"/>
      <c r="Q103" s="292"/>
      <c r="R103" s="296"/>
      <c r="T103" s="299"/>
      <c r="U103" s="34"/>
      <c r="V103" s="299"/>
      <c r="W103" s="33"/>
      <c r="X103" s="296"/>
      <c r="Y103" s="296"/>
      <c r="Z103" s="1"/>
      <c r="AA103" s="1"/>
      <c r="AB103" s="3"/>
      <c r="AC103" s="34"/>
      <c r="AD103" s="34"/>
      <c r="AE103" s="34"/>
      <c r="AF103" s="35"/>
      <c r="AG103" s="36"/>
      <c r="AH103" s="36"/>
      <c r="AI103" s="36"/>
      <c r="AJ103" s="36"/>
      <c r="AK103" s="37"/>
      <c r="AL103" s="37"/>
      <c r="AM103" s="37"/>
      <c r="AN103" s="37"/>
      <c r="AO103" s="38"/>
    </row>
    <row r="104" spans="1:41" ht="12.75" customHeight="1">
      <c r="A104" s="31"/>
      <c r="B104" s="48"/>
      <c r="C104" s="1"/>
      <c r="D104" s="1"/>
      <c r="E104" s="1"/>
      <c r="F104" s="1"/>
      <c r="G104" s="1"/>
      <c r="H104" s="21"/>
      <c r="I104" s="33"/>
      <c r="J104" s="33"/>
      <c r="K104" s="33"/>
      <c r="L104" s="296"/>
      <c r="M104" s="296"/>
      <c r="N104" s="33"/>
      <c r="O104" s="33"/>
      <c r="P104" s="33"/>
      <c r="Q104" s="292"/>
      <c r="R104" s="296"/>
      <c r="T104" s="299"/>
      <c r="U104" s="34"/>
      <c r="V104" s="299"/>
      <c r="W104" s="33"/>
      <c r="X104" s="296"/>
      <c r="Y104" s="296"/>
      <c r="Z104" s="1"/>
      <c r="AA104" s="1"/>
      <c r="AB104" s="3"/>
      <c r="AC104" s="34"/>
      <c r="AD104" s="34"/>
      <c r="AE104" s="34"/>
      <c r="AF104" s="35"/>
      <c r="AG104" s="36"/>
      <c r="AH104" s="36"/>
      <c r="AI104" s="36"/>
      <c r="AJ104" s="36"/>
      <c r="AK104" s="37"/>
      <c r="AL104" s="37"/>
      <c r="AM104" s="37"/>
      <c r="AN104" s="37"/>
      <c r="AO104" s="38"/>
    </row>
    <row r="105" spans="1:41" ht="12.75" customHeight="1">
      <c r="A105" s="31"/>
      <c r="B105" s="48"/>
      <c r="C105" s="1"/>
      <c r="D105" s="1"/>
      <c r="E105" s="1"/>
      <c r="F105" s="1"/>
      <c r="G105" s="1"/>
      <c r="H105" s="21"/>
      <c r="I105" s="33"/>
      <c r="J105" s="33"/>
      <c r="K105" s="33"/>
      <c r="L105" s="296"/>
      <c r="M105" s="296"/>
      <c r="N105" s="33"/>
      <c r="O105" s="33"/>
      <c r="P105" s="33"/>
      <c r="Q105" s="292"/>
      <c r="R105" s="296"/>
      <c r="T105" s="299"/>
      <c r="U105" s="34"/>
      <c r="V105" s="299"/>
      <c r="W105" s="33"/>
      <c r="X105" s="296"/>
      <c r="Y105" s="296"/>
      <c r="Z105" s="1"/>
      <c r="AA105" s="1"/>
      <c r="AB105" s="3"/>
      <c r="AC105" s="34"/>
      <c r="AD105" s="34"/>
      <c r="AE105" s="34"/>
      <c r="AF105" s="35"/>
      <c r="AG105" s="36"/>
      <c r="AH105" s="36"/>
      <c r="AI105" s="36"/>
      <c r="AJ105" s="36"/>
      <c r="AK105" s="37"/>
      <c r="AL105" s="37"/>
      <c r="AM105" s="37"/>
      <c r="AN105" s="37"/>
      <c r="AO105" s="38"/>
    </row>
    <row r="106" spans="1:41" ht="12.75" customHeight="1">
      <c r="A106" s="31"/>
      <c r="B106" s="48"/>
      <c r="C106" s="1"/>
      <c r="D106" s="1"/>
      <c r="E106" s="1"/>
      <c r="F106" s="1"/>
      <c r="G106" s="1"/>
      <c r="H106" s="21"/>
      <c r="I106" s="33"/>
      <c r="J106" s="33"/>
      <c r="K106" s="33"/>
      <c r="L106" s="296"/>
      <c r="M106" s="296"/>
      <c r="N106" s="33"/>
      <c r="O106" s="33"/>
      <c r="P106" s="33"/>
      <c r="Q106" s="292"/>
      <c r="R106" s="296"/>
      <c r="T106" s="299"/>
      <c r="U106" s="34"/>
      <c r="V106" s="299"/>
      <c r="W106" s="33"/>
      <c r="X106" s="296"/>
      <c r="Y106" s="296"/>
      <c r="Z106" s="1"/>
      <c r="AA106" s="1"/>
      <c r="AB106" s="3"/>
      <c r="AC106" s="34"/>
      <c r="AD106" s="34"/>
      <c r="AE106" s="34"/>
      <c r="AF106" s="35"/>
      <c r="AG106" s="36"/>
      <c r="AH106" s="36"/>
      <c r="AI106" s="36"/>
      <c r="AJ106" s="36"/>
      <c r="AK106" s="37"/>
      <c r="AL106" s="37"/>
      <c r="AM106" s="37"/>
      <c r="AN106" s="37"/>
      <c r="AO106" s="38"/>
    </row>
    <row r="107" spans="1:41" ht="12.75" customHeight="1">
      <c r="A107" s="31"/>
      <c r="B107" s="48"/>
      <c r="C107" s="1"/>
      <c r="D107" s="1"/>
      <c r="E107" s="1"/>
      <c r="F107" s="1"/>
      <c r="G107" s="1"/>
      <c r="H107" s="21"/>
      <c r="I107" s="33"/>
      <c r="J107" s="33"/>
      <c r="K107" s="33"/>
      <c r="L107" s="296"/>
      <c r="M107" s="296"/>
      <c r="N107" s="33"/>
      <c r="O107" s="33"/>
      <c r="P107" s="33"/>
      <c r="Q107" s="292"/>
      <c r="R107" s="296"/>
      <c r="T107" s="299"/>
      <c r="U107" s="34"/>
      <c r="V107" s="299"/>
      <c r="W107" s="33"/>
      <c r="X107" s="296"/>
      <c r="Y107" s="296"/>
      <c r="Z107" s="1"/>
      <c r="AA107" s="1"/>
      <c r="AB107" s="3"/>
      <c r="AC107" s="34"/>
      <c r="AD107" s="34"/>
      <c r="AE107" s="34"/>
      <c r="AF107" s="35"/>
      <c r="AG107" s="36"/>
      <c r="AH107" s="36"/>
      <c r="AI107" s="36"/>
      <c r="AJ107" s="36"/>
      <c r="AK107" s="37"/>
      <c r="AL107" s="37"/>
      <c r="AM107" s="37"/>
      <c r="AN107" s="37"/>
      <c r="AO107" s="38"/>
    </row>
    <row r="108" spans="1:41" ht="12.75" customHeight="1">
      <c r="A108" s="31"/>
      <c r="B108" s="48"/>
      <c r="C108" s="1"/>
      <c r="D108" s="1"/>
      <c r="E108" s="1"/>
      <c r="F108" s="1"/>
      <c r="G108" s="1"/>
      <c r="H108" s="21"/>
      <c r="I108" s="33"/>
      <c r="J108" s="33"/>
      <c r="K108" s="33"/>
      <c r="L108" s="296"/>
      <c r="M108" s="296"/>
      <c r="N108" s="33"/>
      <c r="O108" s="33"/>
      <c r="P108" s="33"/>
      <c r="Q108" s="292"/>
      <c r="R108" s="296"/>
      <c r="T108" s="299"/>
      <c r="U108" s="34"/>
      <c r="V108" s="299"/>
      <c r="W108" s="33"/>
      <c r="X108" s="296"/>
      <c r="Y108" s="296"/>
      <c r="Z108" s="1"/>
      <c r="AA108" s="1"/>
      <c r="AB108" s="3"/>
      <c r="AC108" s="34"/>
      <c r="AD108" s="34"/>
      <c r="AE108" s="34"/>
      <c r="AF108" s="35"/>
      <c r="AG108" s="36"/>
      <c r="AH108" s="36"/>
      <c r="AI108" s="36"/>
      <c r="AJ108" s="36"/>
      <c r="AK108" s="37"/>
      <c r="AL108" s="37"/>
      <c r="AM108" s="37"/>
      <c r="AN108" s="37"/>
      <c r="AO108" s="38"/>
    </row>
    <row r="109" spans="1:41" ht="12.75" customHeight="1">
      <c r="A109" s="31"/>
      <c r="B109" s="48"/>
      <c r="C109" s="1"/>
      <c r="D109" s="1"/>
      <c r="E109" s="1"/>
      <c r="F109" s="1"/>
      <c r="G109" s="1"/>
      <c r="H109" s="21"/>
      <c r="I109" s="33"/>
      <c r="J109" s="33"/>
      <c r="K109" s="33"/>
      <c r="L109" s="296"/>
      <c r="M109" s="296"/>
      <c r="N109" s="33"/>
      <c r="O109" s="33"/>
      <c r="P109" s="33"/>
      <c r="Q109" s="292"/>
      <c r="R109" s="296"/>
      <c r="T109" s="299"/>
      <c r="U109" s="34"/>
      <c r="V109" s="299"/>
      <c r="W109" s="33"/>
      <c r="X109" s="296"/>
      <c r="Y109" s="296"/>
      <c r="Z109" s="1"/>
      <c r="AA109" s="1"/>
      <c r="AB109" s="3"/>
      <c r="AC109" s="34"/>
      <c r="AD109" s="34"/>
      <c r="AE109" s="34"/>
      <c r="AF109" s="35"/>
      <c r="AG109" s="36"/>
      <c r="AH109" s="36"/>
      <c r="AI109" s="36"/>
      <c r="AJ109" s="36"/>
      <c r="AK109" s="37"/>
      <c r="AL109" s="37"/>
      <c r="AM109" s="37"/>
      <c r="AN109" s="37"/>
      <c r="AO109" s="38"/>
    </row>
    <row r="110" spans="1:41" ht="12.75" customHeight="1">
      <c r="A110" s="31"/>
      <c r="B110" s="48"/>
      <c r="C110" s="1"/>
      <c r="D110" s="1"/>
      <c r="E110" s="1"/>
      <c r="F110" s="1"/>
      <c r="G110" s="1"/>
      <c r="H110" s="21"/>
      <c r="I110" s="33"/>
      <c r="J110" s="33"/>
      <c r="K110" s="33"/>
      <c r="L110" s="296"/>
      <c r="M110" s="296"/>
      <c r="N110" s="33"/>
      <c r="O110" s="33"/>
      <c r="P110" s="33"/>
      <c r="Q110" s="292"/>
      <c r="R110" s="296"/>
      <c r="T110" s="299"/>
      <c r="U110" s="34"/>
      <c r="V110" s="299"/>
      <c r="W110" s="33"/>
      <c r="X110" s="296"/>
      <c r="Y110" s="296"/>
      <c r="Z110" s="1"/>
      <c r="AA110" s="1"/>
      <c r="AB110" s="3"/>
      <c r="AC110" s="34"/>
      <c r="AD110" s="34"/>
      <c r="AE110" s="34"/>
      <c r="AF110" s="35"/>
      <c r="AG110" s="36"/>
      <c r="AH110" s="36"/>
      <c r="AI110" s="36"/>
      <c r="AJ110" s="36"/>
      <c r="AK110" s="37"/>
      <c r="AL110" s="37"/>
      <c r="AM110" s="37"/>
      <c r="AN110" s="37"/>
      <c r="AO110" s="38"/>
    </row>
    <row r="111" spans="1:41" ht="12.75" customHeight="1">
      <c r="A111" s="31"/>
      <c r="B111" s="48"/>
      <c r="C111" s="1"/>
      <c r="D111" s="1"/>
      <c r="E111" s="1"/>
      <c r="F111" s="1"/>
      <c r="G111" s="1"/>
      <c r="H111" s="21"/>
      <c r="I111" s="33"/>
      <c r="J111" s="33"/>
      <c r="K111" s="33"/>
      <c r="L111" s="296"/>
      <c r="M111" s="296"/>
      <c r="N111" s="33"/>
      <c r="O111" s="33"/>
      <c r="P111" s="33"/>
      <c r="Q111" s="292"/>
      <c r="R111" s="296"/>
      <c r="T111" s="299"/>
      <c r="U111" s="34"/>
      <c r="V111" s="299"/>
      <c r="W111" s="33"/>
      <c r="X111" s="296"/>
      <c r="Y111" s="296"/>
      <c r="Z111" s="1"/>
      <c r="AA111" s="1"/>
      <c r="AB111" s="3"/>
      <c r="AC111" s="34"/>
      <c r="AD111" s="34"/>
      <c r="AE111" s="34"/>
      <c r="AF111" s="35"/>
      <c r="AG111" s="36"/>
      <c r="AH111" s="36"/>
      <c r="AI111" s="36"/>
      <c r="AJ111" s="36"/>
      <c r="AK111" s="37"/>
      <c r="AL111" s="37"/>
      <c r="AM111" s="37"/>
      <c r="AN111" s="37"/>
      <c r="AO111" s="38"/>
    </row>
    <row r="112" spans="1:41" ht="12.75" customHeight="1">
      <c r="A112" s="31"/>
      <c r="B112" s="48"/>
      <c r="C112" s="1"/>
      <c r="D112" s="1"/>
      <c r="E112" s="1"/>
      <c r="F112" s="1"/>
      <c r="G112" s="1"/>
      <c r="H112" s="21"/>
      <c r="I112" s="33"/>
      <c r="J112" s="33"/>
      <c r="K112" s="33"/>
      <c r="L112" s="296"/>
      <c r="M112" s="296"/>
      <c r="N112" s="33"/>
      <c r="O112" s="33"/>
      <c r="P112" s="33"/>
      <c r="Q112" s="292"/>
      <c r="R112" s="296"/>
      <c r="T112" s="299"/>
      <c r="U112" s="34"/>
      <c r="V112" s="299"/>
      <c r="W112" s="33"/>
      <c r="X112" s="296"/>
      <c r="Y112" s="296"/>
      <c r="Z112" s="1"/>
      <c r="AA112" s="1"/>
      <c r="AB112" s="3"/>
      <c r="AC112" s="34"/>
      <c r="AD112" s="34"/>
      <c r="AE112" s="34"/>
      <c r="AF112" s="35"/>
      <c r="AG112" s="36"/>
      <c r="AH112" s="36"/>
      <c r="AI112" s="36"/>
      <c r="AJ112" s="36"/>
      <c r="AK112" s="37"/>
      <c r="AL112" s="37"/>
      <c r="AM112" s="37"/>
      <c r="AN112" s="37"/>
      <c r="AO112" s="38"/>
    </row>
    <row r="113" spans="1:41" ht="12.75" customHeight="1">
      <c r="A113" s="31"/>
      <c r="B113" s="48"/>
      <c r="C113" s="1"/>
      <c r="D113" s="1"/>
      <c r="E113" s="1"/>
      <c r="F113" s="1"/>
      <c r="G113" s="1"/>
      <c r="H113" s="21"/>
      <c r="I113" s="33"/>
      <c r="J113" s="33"/>
      <c r="K113" s="33"/>
      <c r="L113" s="296"/>
      <c r="M113" s="296"/>
      <c r="N113" s="33"/>
      <c r="O113" s="33"/>
      <c r="P113" s="33"/>
      <c r="Q113" s="292"/>
      <c r="R113" s="296"/>
      <c r="T113" s="299"/>
      <c r="U113" s="34"/>
      <c r="V113" s="299"/>
      <c r="W113" s="33"/>
      <c r="X113" s="296"/>
      <c r="Y113" s="296"/>
      <c r="Z113" s="1"/>
      <c r="AA113" s="1"/>
      <c r="AB113" s="3"/>
      <c r="AC113" s="34"/>
      <c r="AD113" s="34"/>
      <c r="AE113" s="34"/>
      <c r="AF113" s="35"/>
      <c r="AG113" s="36"/>
      <c r="AH113" s="36"/>
      <c r="AI113" s="36"/>
      <c r="AJ113" s="36"/>
      <c r="AK113" s="37"/>
      <c r="AL113" s="37"/>
      <c r="AM113" s="37"/>
      <c r="AN113" s="37"/>
      <c r="AO113" s="38"/>
    </row>
    <row r="114" spans="1:41" ht="12.75" customHeight="1">
      <c r="A114" s="31"/>
      <c r="B114" s="48"/>
      <c r="C114" s="1"/>
      <c r="D114" s="1"/>
      <c r="E114" s="1"/>
      <c r="F114" s="1"/>
      <c r="G114" s="1"/>
      <c r="H114" s="21"/>
      <c r="I114" s="33"/>
      <c r="J114" s="33"/>
      <c r="K114" s="33"/>
      <c r="L114" s="296"/>
      <c r="M114" s="296"/>
      <c r="N114" s="33"/>
      <c r="O114" s="33"/>
      <c r="P114" s="33"/>
      <c r="Q114" s="292"/>
      <c r="R114" s="296"/>
      <c r="T114" s="299"/>
      <c r="U114" s="34"/>
      <c r="V114" s="299"/>
      <c r="W114" s="33"/>
      <c r="X114" s="296"/>
      <c r="Y114" s="296"/>
      <c r="Z114" s="1"/>
      <c r="AA114" s="1"/>
      <c r="AB114" s="3"/>
      <c r="AC114" s="34"/>
      <c r="AD114" s="34"/>
      <c r="AE114" s="34"/>
      <c r="AF114" s="35"/>
      <c r="AG114" s="36"/>
      <c r="AH114" s="36"/>
      <c r="AI114" s="36"/>
      <c r="AJ114" s="36"/>
      <c r="AK114" s="37"/>
      <c r="AL114" s="37"/>
      <c r="AM114" s="37"/>
      <c r="AN114" s="37"/>
      <c r="AO114" s="38"/>
    </row>
    <row r="115" spans="1:41" ht="12.75" customHeight="1">
      <c r="A115" s="31"/>
      <c r="B115" s="48"/>
      <c r="C115" s="1"/>
      <c r="D115" s="1"/>
      <c r="E115" s="1"/>
      <c r="F115" s="1"/>
      <c r="G115" s="1"/>
      <c r="H115" s="21"/>
      <c r="I115" s="33"/>
      <c r="J115" s="33"/>
      <c r="K115" s="33"/>
      <c r="L115" s="296"/>
      <c r="M115" s="296"/>
      <c r="N115" s="33"/>
      <c r="O115" s="33"/>
      <c r="P115" s="33"/>
      <c r="Q115" s="292"/>
      <c r="R115" s="296"/>
      <c r="T115" s="299"/>
      <c r="U115" s="34"/>
      <c r="V115" s="299"/>
      <c r="W115" s="33"/>
      <c r="X115" s="296"/>
      <c r="Y115" s="296"/>
      <c r="Z115" s="1"/>
      <c r="AA115" s="1"/>
      <c r="AB115" s="3"/>
      <c r="AC115" s="34"/>
      <c r="AD115" s="34"/>
      <c r="AE115" s="34"/>
      <c r="AF115" s="35"/>
      <c r="AG115" s="36"/>
      <c r="AH115" s="36"/>
      <c r="AI115" s="36"/>
      <c r="AJ115" s="36"/>
      <c r="AK115" s="37"/>
      <c r="AL115" s="37"/>
      <c r="AM115" s="37"/>
      <c r="AN115" s="37"/>
      <c r="AO115" s="38"/>
    </row>
    <row r="116" spans="1:41" ht="12.75" customHeight="1">
      <c r="A116" s="31"/>
      <c r="B116" s="48"/>
      <c r="C116" s="1"/>
      <c r="D116" s="1"/>
      <c r="E116" s="1"/>
      <c r="F116" s="1"/>
      <c r="G116" s="1"/>
      <c r="H116" s="21"/>
      <c r="I116" s="33"/>
      <c r="J116" s="33"/>
      <c r="K116" s="33"/>
      <c r="L116" s="296"/>
      <c r="M116" s="296"/>
      <c r="N116" s="33"/>
      <c r="O116" s="33"/>
      <c r="P116" s="33"/>
      <c r="Q116" s="292"/>
      <c r="R116" s="296"/>
      <c r="T116" s="299"/>
      <c r="U116" s="34"/>
      <c r="V116" s="299"/>
      <c r="W116" s="33"/>
      <c r="X116" s="296"/>
      <c r="Y116" s="296"/>
      <c r="Z116" s="1"/>
      <c r="AA116" s="1"/>
      <c r="AB116" s="3"/>
      <c r="AC116" s="34"/>
      <c r="AD116" s="34"/>
      <c r="AE116" s="34"/>
      <c r="AF116" s="35"/>
      <c r="AG116" s="36"/>
      <c r="AH116" s="36"/>
      <c r="AI116" s="36"/>
      <c r="AJ116" s="36"/>
      <c r="AK116" s="37"/>
      <c r="AL116" s="37"/>
      <c r="AM116" s="37"/>
      <c r="AN116" s="37"/>
      <c r="AO116" s="38"/>
    </row>
    <row r="117" spans="1:41" ht="12.75" customHeight="1">
      <c r="A117" s="31"/>
      <c r="B117" s="48"/>
      <c r="C117" s="1"/>
      <c r="D117" s="1"/>
      <c r="E117" s="1"/>
      <c r="F117" s="1"/>
      <c r="G117" s="1"/>
      <c r="H117" s="21"/>
      <c r="I117" s="33"/>
      <c r="J117" s="33"/>
      <c r="K117" s="33"/>
      <c r="L117" s="296"/>
      <c r="M117" s="296"/>
      <c r="N117" s="33"/>
      <c r="O117" s="33"/>
      <c r="P117" s="33"/>
      <c r="Q117" s="292"/>
      <c r="R117" s="296"/>
      <c r="T117" s="299"/>
      <c r="U117" s="34"/>
      <c r="V117" s="299"/>
      <c r="W117" s="33"/>
      <c r="X117" s="296"/>
      <c r="Y117" s="296"/>
      <c r="Z117" s="1"/>
      <c r="AA117" s="1"/>
      <c r="AB117" s="3"/>
      <c r="AC117" s="34"/>
      <c r="AD117" s="34"/>
      <c r="AE117" s="34"/>
      <c r="AF117" s="35"/>
      <c r="AG117" s="36"/>
      <c r="AH117" s="36"/>
      <c r="AI117" s="36"/>
      <c r="AJ117" s="36"/>
      <c r="AK117" s="37"/>
      <c r="AL117" s="37"/>
      <c r="AM117" s="37"/>
      <c r="AN117" s="37"/>
      <c r="AO117" s="38"/>
    </row>
    <row r="118" spans="1:41" ht="12.75" customHeight="1">
      <c r="A118" s="31"/>
      <c r="B118" s="48"/>
      <c r="C118" s="1"/>
      <c r="D118" s="1"/>
      <c r="E118" s="1"/>
      <c r="F118" s="1"/>
      <c r="G118" s="1"/>
      <c r="H118" s="21"/>
      <c r="I118" s="33"/>
      <c r="J118" s="33"/>
      <c r="K118" s="33"/>
      <c r="L118" s="296"/>
      <c r="M118" s="296"/>
      <c r="N118" s="33"/>
      <c r="O118" s="33"/>
      <c r="P118" s="33"/>
      <c r="Q118" s="292"/>
      <c r="R118" s="296"/>
      <c r="T118" s="299"/>
      <c r="U118" s="34"/>
      <c r="V118" s="299"/>
      <c r="W118" s="33"/>
      <c r="X118" s="296"/>
      <c r="Y118" s="296"/>
      <c r="Z118" s="1"/>
      <c r="AA118" s="1"/>
      <c r="AB118" s="3"/>
      <c r="AC118" s="34"/>
      <c r="AD118" s="34"/>
      <c r="AE118" s="34"/>
      <c r="AF118" s="35"/>
      <c r="AG118" s="36"/>
      <c r="AH118" s="36"/>
      <c r="AI118" s="36"/>
      <c r="AJ118" s="36"/>
      <c r="AK118" s="37"/>
      <c r="AL118" s="37"/>
      <c r="AM118" s="37"/>
      <c r="AN118" s="37"/>
      <c r="AO118" s="38"/>
    </row>
    <row r="119" spans="1:41" ht="12.75" customHeight="1">
      <c r="A119" s="31"/>
      <c r="B119" s="48"/>
      <c r="C119" s="1"/>
      <c r="D119" s="1"/>
      <c r="E119" s="1"/>
      <c r="F119" s="1"/>
      <c r="G119" s="1"/>
      <c r="H119" s="21"/>
      <c r="I119" s="33"/>
      <c r="J119" s="33"/>
      <c r="K119" s="33"/>
      <c r="L119" s="296"/>
      <c r="M119" s="296"/>
      <c r="N119" s="33"/>
      <c r="O119" s="33"/>
      <c r="P119" s="33"/>
      <c r="Q119" s="292"/>
      <c r="R119" s="296"/>
      <c r="T119" s="299"/>
      <c r="U119" s="34"/>
      <c r="V119" s="299"/>
      <c r="W119" s="33"/>
      <c r="X119" s="296"/>
      <c r="Y119" s="296"/>
      <c r="Z119" s="1"/>
      <c r="AA119" s="1"/>
      <c r="AB119" s="3"/>
      <c r="AC119" s="34"/>
      <c r="AD119" s="34"/>
      <c r="AE119" s="34"/>
      <c r="AF119" s="35"/>
      <c r="AG119" s="36"/>
      <c r="AH119" s="36"/>
      <c r="AI119" s="36"/>
      <c r="AJ119" s="36"/>
      <c r="AK119" s="37"/>
      <c r="AL119" s="37"/>
      <c r="AM119" s="37"/>
      <c r="AN119" s="37"/>
      <c r="AO119" s="38"/>
    </row>
    <row r="120" spans="1:41" ht="12.75" customHeight="1">
      <c r="A120" s="31"/>
      <c r="B120" s="48"/>
      <c r="C120" s="1"/>
      <c r="D120" s="1"/>
      <c r="E120" s="1"/>
      <c r="F120" s="1"/>
      <c r="G120" s="1"/>
      <c r="H120" s="21"/>
      <c r="I120" s="33"/>
      <c r="J120" s="33"/>
      <c r="K120" s="33"/>
      <c r="L120" s="296"/>
      <c r="M120" s="296"/>
      <c r="N120" s="33"/>
      <c r="O120" s="33"/>
      <c r="P120" s="33"/>
      <c r="Q120" s="292"/>
      <c r="R120" s="296"/>
      <c r="T120" s="299"/>
      <c r="U120" s="34"/>
      <c r="V120" s="299"/>
      <c r="W120" s="33"/>
      <c r="X120" s="296"/>
      <c r="Y120" s="296"/>
      <c r="Z120" s="1"/>
      <c r="AA120" s="1"/>
      <c r="AB120" s="3"/>
      <c r="AC120" s="34"/>
      <c r="AD120" s="34"/>
      <c r="AE120" s="34"/>
      <c r="AF120" s="35"/>
      <c r="AG120" s="36"/>
      <c r="AH120" s="36"/>
      <c r="AI120" s="36"/>
      <c r="AJ120" s="36"/>
      <c r="AK120" s="37"/>
      <c r="AL120" s="37"/>
      <c r="AM120" s="37"/>
      <c r="AN120" s="37"/>
      <c r="AO120" s="38"/>
    </row>
    <row r="121" spans="1:41" ht="12.75" customHeight="1">
      <c r="A121" s="31"/>
      <c r="B121" s="48"/>
      <c r="C121" s="1"/>
      <c r="D121" s="1"/>
      <c r="E121" s="1"/>
      <c r="F121" s="1"/>
      <c r="G121" s="1"/>
      <c r="H121" s="21"/>
      <c r="I121" s="33"/>
      <c r="J121" s="33"/>
      <c r="K121" s="33"/>
      <c r="L121" s="296"/>
      <c r="M121" s="296"/>
      <c r="N121" s="33"/>
      <c r="O121" s="33"/>
      <c r="P121" s="33"/>
      <c r="Q121" s="292"/>
      <c r="R121" s="296"/>
      <c r="T121" s="299"/>
      <c r="U121" s="34"/>
      <c r="V121" s="299"/>
      <c r="W121" s="33"/>
      <c r="X121" s="296"/>
      <c r="Y121" s="296"/>
      <c r="Z121" s="1"/>
      <c r="AA121" s="1"/>
      <c r="AB121" s="3"/>
      <c r="AC121" s="34"/>
      <c r="AD121" s="34"/>
      <c r="AE121" s="34"/>
      <c r="AF121" s="35"/>
      <c r="AG121" s="36"/>
      <c r="AH121" s="36"/>
      <c r="AI121" s="36"/>
      <c r="AJ121" s="36"/>
      <c r="AK121" s="37"/>
      <c r="AL121" s="37"/>
      <c r="AM121" s="37"/>
      <c r="AN121" s="37"/>
      <c r="AO121" s="38"/>
    </row>
    <row r="122" spans="1:41" ht="12.75" customHeight="1">
      <c r="A122" s="31"/>
      <c r="B122" s="48"/>
      <c r="C122" s="1"/>
      <c r="D122" s="1"/>
      <c r="E122" s="1"/>
      <c r="F122" s="1"/>
      <c r="G122" s="1"/>
      <c r="H122" s="21"/>
      <c r="I122" s="33"/>
      <c r="J122" s="33"/>
      <c r="K122" s="33"/>
      <c r="L122" s="296"/>
      <c r="M122" s="296"/>
      <c r="N122" s="33"/>
      <c r="O122" s="33"/>
      <c r="P122" s="33"/>
      <c r="Q122" s="292"/>
      <c r="R122" s="296"/>
      <c r="T122" s="299"/>
      <c r="U122" s="34"/>
      <c r="V122" s="299"/>
      <c r="W122" s="33"/>
      <c r="X122" s="296"/>
      <c r="Y122" s="296"/>
      <c r="Z122" s="1"/>
      <c r="AA122" s="1"/>
      <c r="AB122" s="3"/>
      <c r="AC122" s="34"/>
      <c r="AD122" s="34"/>
      <c r="AE122" s="34"/>
      <c r="AF122" s="35"/>
      <c r="AG122" s="36"/>
      <c r="AH122" s="36"/>
      <c r="AI122" s="36"/>
      <c r="AJ122" s="36"/>
      <c r="AK122" s="37"/>
      <c r="AL122" s="37"/>
      <c r="AM122" s="37"/>
      <c r="AN122" s="37"/>
      <c r="AO122" s="38"/>
    </row>
    <row r="123" spans="1:41" ht="12.75" customHeight="1">
      <c r="A123" s="31"/>
      <c r="B123" s="48"/>
      <c r="C123" s="1"/>
      <c r="D123" s="1"/>
      <c r="E123" s="1"/>
      <c r="F123" s="1"/>
      <c r="G123" s="1"/>
      <c r="H123" s="21"/>
      <c r="I123" s="33"/>
      <c r="J123" s="33"/>
      <c r="K123" s="33"/>
      <c r="L123" s="296"/>
      <c r="M123" s="296"/>
      <c r="N123" s="33"/>
      <c r="O123" s="33"/>
      <c r="P123" s="33"/>
      <c r="Q123" s="292"/>
      <c r="R123" s="296"/>
      <c r="T123" s="299"/>
      <c r="U123" s="34"/>
      <c r="V123" s="299"/>
      <c r="W123" s="33"/>
      <c r="X123" s="296"/>
      <c r="Y123" s="296"/>
      <c r="Z123" s="1"/>
      <c r="AA123" s="1"/>
      <c r="AB123" s="3"/>
      <c r="AC123" s="34"/>
      <c r="AD123" s="34"/>
      <c r="AE123" s="34"/>
      <c r="AF123" s="35"/>
      <c r="AG123" s="36"/>
      <c r="AH123" s="36"/>
      <c r="AI123" s="36"/>
      <c r="AJ123" s="36"/>
      <c r="AK123" s="37"/>
      <c r="AL123" s="37"/>
      <c r="AM123" s="37"/>
      <c r="AN123" s="37"/>
      <c r="AO123" s="38"/>
    </row>
    <row r="124" spans="1:41" ht="12.75" customHeight="1">
      <c r="A124" s="31"/>
      <c r="B124" s="48"/>
      <c r="C124" s="1"/>
      <c r="D124" s="1"/>
      <c r="E124" s="1"/>
      <c r="F124" s="1"/>
      <c r="G124" s="1"/>
      <c r="H124" s="21"/>
      <c r="I124" s="33"/>
      <c r="J124" s="33"/>
      <c r="K124" s="33"/>
      <c r="L124" s="296"/>
      <c r="M124" s="296"/>
      <c r="N124" s="33"/>
      <c r="O124" s="33"/>
      <c r="P124" s="33"/>
      <c r="Q124" s="292"/>
      <c r="R124" s="296"/>
      <c r="T124" s="299"/>
      <c r="U124" s="34"/>
      <c r="V124" s="299"/>
      <c r="W124" s="33"/>
      <c r="X124" s="296"/>
      <c r="Y124" s="296"/>
      <c r="Z124" s="1"/>
      <c r="AA124" s="1"/>
      <c r="AB124" s="3"/>
      <c r="AC124" s="34"/>
      <c r="AD124" s="34"/>
      <c r="AE124" s="34"/>
      <c r="AF124" s="35"/>
      <c r="AG124" s="36"/>
      <c r="AH124" s="36"/>
      <c r="AI124" s="36"/>
      <c r="AJ124" s="36"/>
      <c r="AK124" s="37"/>
      <c r="AL124" s="37"/>
      <c r="AM124" s="37"/>
      <c r="AN124" s="37"/>
      <c r="AO124" s="38"/>
    </row>
    <row r="125" spans="1:41" ht="12.75" customHeight="1">
      <c r="A125" s="31"/>
      <c r="B125" s="48"/>
      <c r="C125" s="1"/>
      <c r="D125" s="1"/>
      <c r="E125" s="1"/>
      <c r="F125" s="1"/>
      <c r="G125" s="1"/>
      <c r="H125" s="21"/>
      <c r="I125" s="33"/>
      <c r="J125" s="33"/>
      <c r="K125" s="33"/>
      <c r="L125" s="296"/>
      <c r="M125" s="296"/>
      <c r="N125" s="33"/>
      <c r="O125" s="33"/>
      <c r="P125" s="33"/>
      <c r="Q125" s="292"/>
      <c r="R125" s="296"/>
      <c r="T125" s="299"/>
      <c r="U125" s="34"/>
      <c r="V125" s="299"/>
      <c r="W125" s="33"/>
      <c r="X125" s="296"/>
      <c r="Y125" s="296"/>
      <c r="Z125" s="1"/>
      <c r="AA125" s="1"/>
      <c r="AB125" s="3"/>
      <c r="AC125" s="34"/>
      <c r="AD125" s="34"/>
      <c r="AE125" s="34"/>
      <c r="AF125" s="35"/>
      <c r="AG125" s="36"/>
      <c r="AH125" s="36"/>
      <c r="AI125" s="36"/>
      <c r="AJ125" s="36"/>
      <c r="AK125" s="37"/>
      <c r="AL125" s="37"/>
      <c r="AM125" s="37"/>
      <c r="AN125" s="37"/>
      <c r="AO125" s="38"/>
    </row>
    <row r="126" spans="1:41" ht="12.75" customHeight="1">
      <c r="A126" s="31"/>
      <c r="B126" s="48"/>
      <c r="C126" s="1"/>
      <c r="D126" s="1"/>
      <c r="E126" s="1"/>
      <c r="F126" s="1"/>
      <c r="G126" s="1"/>
      <c r="H126" s="21"/>
      <c r="I126" s="33"/>
      <c r="J126" s="33"/>
      <c r="K126" s="33"/>
      <c r="L126" s="296"/>
      <c r="M126" s="296"/>
      <c r="N126" s="33"/>
      <c r="O126" s="33"/>
      <c r="P126" s="33"/>
      <c r="Q126" s="292"/>
      <c r="R126" s="296"/>
      <c r="T126" s="299"/>
      <c r="U126" s="34"/>
      <c r="V126" s="299"/>
      <c r="W126" s="33"/>
      <c r="X126" s="296"/>
      <c r="Y126" s="296"/>
      <c r="Z126" s="1"/>
      <c r="AA126" s="1"/>
      <c r="AB126" s="3"/>
      <c r="AC126" s="34"/>
      <c r="AD126" s="34"/>
      <c r="AE126" s="34"/>
      <c r="AF126" s="35"/>
      <c r="AG126" s="36"/>
      <c r="AH126" s="36"/>
      <c r="AI126" s="36"/>
      <c r="AJ126" s="36"/>
      <c r="AK126" s="37"/>
      <c r="AL126" s="37"/>
      <c r="AM126" s="37"/>
      <c r="AN126" s="37"/>
      <c r="AO126" s="38"/>
    </row>
    <row r="127" spans="1:41" ht="12.75" customHeight="1">
      <c r="A127" s="31"/>
      <c r="B127" s="48"/>
      <c r="C127" s="1"/>
      <c r="D127" s="1"/>
      <c r="E127" s="1"/>
      <c r="F127" s="1"/>
      <c r="G127" s="1"/>
      <c r="H127" s="21"/>
      <c r="I127" s="33"/>
      <c r="J127" s="33"/>
      <c r="K127" s="33"/>
      <c r="L127" s="296"/>
      <c r="M127" s="296"/>
      <c r="N127" s="33"/>
      <c r="O127" s="33"/>
      <c r="P127" s="33"/>
      <c r="Q127" s="292"/>
      <c r="R127" s="296"/>
      <c r="T127" s="299"/>
      <c r="U127" s="34"/>
      <c r="V127" s="299"/>
      <c r="W127" s="33"/>
      <c r="X127" s="296"/>
      <c r="Y127" s="296"/>
      <c r="Z127" s="1"/>
      <c r="AA127" s="1"/>
      <c r="AB127" s="3"/>
      <c r="AC127" s="34"/>
      <c r="AD127" s="34"/>
      <c r="AE127" s="34"/>
      <c r="AF127" s="35"/>
      <c r="AG127" s="36"/>
      <c r="AH127" s="36"/>
      <c r="AI127" s="36"/>
      <c r="AJ127" s="36"/>
      <c r="AK127" s="37"/>
      <c r="AL127" s="37"/>
      <c r="AM127" s="37"/>
      <c r="AN127" s="37"/>
      <c r="AO127" s="38"/>
    </row>
    <row r="128" spans="1:41" ht="12.75" customHeight="1">
      <c r="A128" s="31"/>
      <c r="B128" s="48"/>
      <c r="C128" s="1"/>
      <c r="D128" s="1"/>
      <c r="E128" s="1"/>
      <c r="F128" s="1"/>
      <c r="G128" s="1"/>
      <c r="H128" s="21"/>
      <c r="I128" s="33"/>
      <c r="J128" s="33"/>
      <c r="K128" s="33"/>
      <c r="L128" s="296"/>
      <c r="M128" s="296"/>
      <c r="N128" s="33"/>
      <c r="O128" s="33"/>
      <c r="P128" s="33"/>
      <c r="Q128" s="292"/>
      <c r="R128" s="296"/>
      <c r="T128" s="299"/>
      <c r="U128" s="34"/>
      <c r="V128" s="299"/>
      <c r="W128" s="33"/>
      <c r="X128" s="296"/>
      <c r="Y128" s="296"/>
      <c r="Z128" s="1"/>
      <c r="AA128" s="1"/>
      <c r="AB128" s="3"/>
      <c r="AC128" s="34"/>
      <c r="AD128" s="34"/>
      <c r="AE128" s="34"/>
      <c r="AF128" s="35"/>
      <c r="AG128" s="36"/>
      <c r="AH128" s="36"/>
      <c r="AI128" s="36"/>
      <c r="AJ128" s="36"/>
      <c r="AK128" s="37"/>
      <c r="AL128" s="37"/>
      <c r="AM128" s="37"/>
      <c r="AN128" s="37"/>
      <c r="AO128" s="38"/>
    </row>
    <row r="129" spans="1:41" ht="12.75" customHeight="1">
      <c r="A129" s="31"/>
      <c r="B129" s="48"/>
      <c r="C129" s="1"/>
      <c r="D129" s="1"/>
      <c r="E129" s="1"/>
      <c r="F129" s="1"/>
      <c r="G129" s="1"/>
      <c r="H129" s="21"/>
      <c r="I129" s="33"/>
      <c r="J129" s="33"/>
      <c r="K129" s="33"/>
      <c r="L129" s="296"/>
      <c r="M129" s="296"/>
      <c r="N129" s="33"/>
      <c r="O129" s="33"/>
      <c r="P129" s="33"/>
      <c r="Q129" s="292"/>
      <c r="R129" s="296"/>
      <c r="T129" s="299"/>
      <c r="U129" s="34"/>
      <c r="V129" s="299"/>
      <c r="W129" s="33"/>
      <c r="X129" s="296"/>
      <c r="Y129" s="296"/>
      <c r="Z129" s="1"/>
      <c r="AA129" s="1"/>
      <c r="AB129" s="3"/>
      <c r="AC129" s="34"/>
      <c r="AD129" s="34"/>
      <c r="AE129" s="34"/>
      <c r="AF129" s="35"/>
      <c r="AG129" s="36"/>
      <c r="AH129" s="36"/>
      <c r="AI129" s="36"/>
      <c r="AJ129" s="36"/>
      <c r="AK129" s="37"/>
      <c r="AL129" s="37"/>
      <c r="AM129" s="37"/>
      <c r="AN129" s="37"/>
      <c r="AO129" s="38"/>
    </row>
    <row r="130" spans="1:41" ht="12.75" customHeight="1">
      <c r="A130" s="31"/>
      <c r="B130" s="48"/>
      <c r="C130" s="1"/>
      <c r="D130" s="1"/>
      <c r="E130" s="1"/>
      <c r="F130" s="1"/>
      <c r="G130" s="1"/>
      <c r="H130" s="21"/>
      <c r="I130" s="33"/>
      <c r="J130" s="33"/>
      <c r="K130" s="33"/>
      <c r="L130" s="296"/>
      <c r="M130" s="296"/>
      <c r="N130" s="33"/>
      <c r="O130" s="33"/>
      <c r="P130" s="33"/>
      <c r="Q130" s="292"/>
      <c r="R130" s="296"/>
      <c r="T130" s="299"/>
      <c r="U130" s="34"/>
      <c r="V130" s="299"/>
      <c r="W130" s="33"/>
      <c r="X130" s="296"/>
      <c r="Y130" s="296"/>
      <c r="Z130" s="1"/>
      <c r="AA130" s="1"/>
      <c r="AB130" s="3"/>
      <c r="AC130" s="34"/>
      <c r="AD130" s="34"/>
      <c r="AE130" s="34"/>
      <c r="AF130" s="35"/>
      <c r="AG130" s="36"/>
      <c r="AH130" s="36"/>
      <c r="AI130" s="36"/>
      <c r="AJ130" s="36"/>
      <c r="AK130" s="37"/>
      <c r="AL130" s="37"/>
      <c r="AM130" s="37"/>
      <c r="AN130" s="37"/>
      <c r="AO130" s="38"/>
    </row>
    <row r="131" spans="1:41" ht="12.75" customHeight="1">
      <c r="A131" s="31"/>
      <c r="B131" s="48"/>
      <c r="C131" s="1"/>
      <c r="D131" s="1"/>
      <c r="E131" s="1"/>
      <c r="F131" s="1"/>
      <c r="G131" s="1"/>
      <c r="H131" s="21"/>
      <c r="I131" s="33"/>
      <c r="J131" s="33"/>
      <c r="K131" s="33"/>
      <c r="L131" s="296"/>
      <c r="M131" s="296"/>
      <c r="N131" s="33"/>
      <c r="O131" s="33"/>
      <c r="P131" s="33"/>
      <c r="Q131" s="292"/>
      <c r="R131" s="296"/>
      <c r="T131" s="299"/>
      <c r="U131" s="34"/>
      <c r="V131" s="299"/>
      <c r="W131" s="33"/>
      <c r="X131" s="296"/>
      <c r="Y131" s="296"/>
      <c r="Z131" s="1"/>
      <c r="AA131" s="1"/>
      <c r="AB131" s="3"/>
      <c r="AC131" s="34"/>
      <c r="AD131" s="34"/>
      <c r="AE131" s="34"/>
      <c r="AF131" s="35"/>
      <c r="AG131" s="36"/>
      <c r="AH131" s="36"/>
      <c r="AI131" s="36"/>
      <c r="AJ131" s="36"/>
      <c r="AK131" s="37"/>
      <c r="AL131" s="37"/>
      <c r="AM131" s="37"/>
      <c r="AN131" s="37"/>
      <c r="AO131" s="38"/>
    </row>
    <row r="132" spans="1:41" ht="12.75" customHeight="1">
      <c r="A132" s="31"/>
      <c r="B132" s="48"/>
      <c r="C132" s="1"/>
      <c r="D132" s="1"/>
      <c r="E132" s="1"/>
      <c r="F132" s="1"/>
      <c r="G132" s="1"/>
      <c r="H132" s="21"/>
      <c r="I132" s="33"/>
      <c r="J132" s="33"/>
      <c r="K132" s="33"/>
      <c r="L132" s="296"/>
      <c r="M132" s="296"/>
      <c r="N132" s="33"/>
      <c r="O132" s="33"/>
      <c r="P132" s="33"/>
      <c r="Q132" s="292"/>
      <c r="R132" s="296"/>
      <c r="T132" s="299"/>
      <c r="U132" s="34"/>
      <c r="V132" s="299"/>
      <c r="W132" s="33"/>
      <c r="X132" s="296"/>
      <c r="Y132" s="296"/>
      <c r="Z132" s="1"/>
      <c r="AA132" s="1"/>
      <c r="AB132" s="3"/>
      <c r="AC132" s="34"/>
      <c r="AD132" s="34"/>
      <c r="AE132" s="34"/>
      <c r="AF132" s="35"/>
      <c r="AG132" s="36"/>
      <c r="AH132" s="36"/>
      <c r="AI132" s="36"/>
      <c r="AJ132" s="36"/>
      <c r="AK132" s="37"/>
      <c r="AL132" s="37"/>
      <c r="AM132" s="37"/>
      <c r="AN132" s="37"/>
      <c r="AO132" s="38"/>
    </row>
    <row r="133" spans="1:41" ht="12.75" customHeight="1">
      <c r="A133" s="31"/>
      <c r="B133" s="48"/>
      <c r="C133" s="1"/>
      <c r="D133" s="1"/>
      <c r="E133" s="1"/>
      <c r="F133" s="1"/>
      <c r="G133" s="1"/>
      <c r="H133" s="21"/>
      <c r="I133" s="33"/>
      <c r="J133" s="33"/>
      <c r="K133" s="33"/>
      <c r="L133" s="296"/>
      <c r="M133" s="296"/>
      <c r="N133" s="33"/>
      <c r="O133" s="33"/>
      <c r="P133" s="33"/>
      <c r="Q133" s="292"/>
      <c r="R133" s="296"/>
      <c r="T133" s="299"/>
      <c r="U133" s="34"/>
      <c r="V133" s="299"/>
      <c r="W133" s="33"/>
      <c r="X133" s="296"/>
      <c r="Y133" s="296"/>
      <c r="Z133" s="1"/>
      <c r="AA133" s="1"/>
      <c r="AB133" s="3"/>
      <c r="AC133" s="34"/>
      <c r="AD133" s="34"/>
      <c r="AE133" s="34"/>
      <c r="AF133" s="35"/>
      <c r="AG133" s="36"/>
      <c r="AH133" s="36"/>
      <c r="AI133" s="36"/>
      <c r="AJ133" s="36"/>
      <c r="AK133" s="37"/>
      <c r="AL133" s="37"/>
      <c r="AM133" s="37"/>
      <c r="AN133" s="37"/>
      <c r="AO133" s="38"/>
    </row>
    <row r="134" spans="1:41" ht="12.75" customHeight="1">
      <c r="A134" s="31"/>
      <c r="B134" s="48"/>
      <c r="C134" s="1"/>
      <c r="D134" s="1"/>
      <c r="E134" s="1"/>
      <c r="F134" s="1"/>
      <c r="G134" s="1"/>
      <c r="H134" s="21"/>
      <c r="I134" s="33"/>
      <c r="J134" s="33"/>
      <c r="K134" s="33"/>
      <c r="L134" s="296"/>
      <c r="M134" s="296"/>
      <c r="N134" s="33"/>
      <c r="O134" s="33"/>
      <c r="P134" s="33"/>
      <c r="Q134" s="292"/>
      <c r="R134" s="296"/>
      <c r="T134" s="299"/>
      <c r="U134" s="34"/>
      <c r="V134" s="299"/>
      <c r="W134" s="33"/>
      <c r="X134" s="296"/>
      <c r="Y134" s="296"/>
      <c r="Z134" s="1"/>
      <c r="AA134" s="1"/>
      <c r="AB134" s="3"/>
      <c r="AC134" s="34"/>
      <c r="AD134" s="34"/>
      <c r="AE134" s="34"/>
      <c r="AF134" s="35"/>
      <c r="AG134" s="36"/>
      <c r="AH134" s="36"/>
      <c r="AI134" s="36"/>
      <c r="AJ134" s="36"/>
      <c r="AK134" s="37"/>
      <c r="AL134" s="37"/>
      <c r="AM134" s="37"/>
      <c r="AN134" s="37"/>
      <c r="AO134" s="38"/>
    </row>
    <row r="135" spans="1:41" ht="12.75" customHeight="1">
      <c r="A135" s="31"/>
      <c r="B135" s="48"/>
      <c r="C135" s="1"/>
      <c r="D135" s="1"/>
      <c r="E135" s="1"/>
      <c r="F135" s="1"/>
      <c r="G135" s="1"/>
      <c r="H135" s="21"/>
      <c r="I135" s="33"/>
      <c r="J135" s="33"/>
      <c r="K135" s="33"/>
      <c r="L135" s="296"/>
      <c r="M135" s="296"/>
      <c r="N135" s="33"/>
      <c r="O135" s="33"/>
      <c r="P135" s="33"/>
      <c r="Q135" s="292"/>
      <c r="R135" s="296"/>
      <c r="T135" s="299"/>
      <c r="U135" s="34"/>
      <c r="V135" s="299"/>
      <c r="W135" s="33"/>
      <c r="X135" s="296"/>
      <c r="Y135" s="296"/>
      <c r="Z135" s="1"/>
      <c r="AA135" s="1"/>
      <c r="AB135" s="3"/>
      <c r="AC135" s="34"/>
      <c r="AD135" s="34"/>
      <c r="AE135" s="34"/>
      <c r="AF135" s="35"/>
      <c r="AG135" s="36"/>
      <c r="AH135" s="36"/>
      <c r="AI135" s="36"/>
      <c r="AJ135" s="36"/>
      <c r="AK135" s="37"/>
      <c r="AL135" s="37"/>
      <c r="AM135" s="37"/>
      <c r="AN135" s="37"/>
      <c r="AO135" s="38"/>
    </row>
    <row r="136" spans="1:41" ht="12.75" customHeight="1">
      <c r="A136" s="31"/>
      <c r="B136" s="48"/>
      <c r="C136" s="1"/>
      <c r="D136" s="1"/>
      <c r="E136" s="1"/>
      <c r="F136" s="1"/>
      <c r="G136" s="1"/>
      <c r="H136" s="21"/>
      <c r="I136" s="33"/>
      <c r="J136" s="33"/>
      <c r="K136" s="33"/>
      <c r="L136" s="296"/>
      <c r="M136" s="296"/>
      <c r="N136" s="33"/>
      <c r="O136" s="33"/>
      <c r="P136" s="33"/>
      <c r="Q136" s="292"/>
      <c r="R136" s="296"/>
      <c r="T136" s="299"/>
      <c r="U136" s="34"/>
      <c r="V136" s="299"/>
      <c r="W136" s="33"/>
      <c r="X136" s="296"/>
      <c r="Y136" s="296"/>
      <c r="Z136" s="1"/>
      <c r="AA136" s="1"/>
      <c r="AB136" s="3"/>
      <c r="AC136" s="34"/>
      <c r="AD136" s="34"/>
      <c r="AE136" s="34"/>
      <c r="AF136" s="35"/>
      <c r="AG136" s="36"/>
      <c r="AH136" s="36"/>
      <c r="AI136" s="36"/>
      <c r="AJ136" s="36"/>
      <c r="AK136" s="37"/>
      <c r="AL136" s="37"/>
      <c r="AM136" s="37"/>
      <c r="AN136" s="37"/>
      <c r="AO136" s="38"/>
    </row>
    <row r="137" spans="1:41" ht="12.75" customHeight="1">
      <c r="A137" s="31"/>
      <c r="B137" s="48"/>
      <c r="C137" s="1"/>
      <c r="D137" s="1"/>
      <c r="E137" s="1"/>
      <c r="F137" s="1"/>
      <c r="G137" s="1"/>
      <c r="H137" s="21"/>
      <c r="I137" s="33"/>
      <c r="J137" s="33"/>
      <c r="K137" s="33"/>
      <c r="L137" s="296"/>
      <c r="M137" s="296"/>
      <c r="N137" s="33"/>
      <c r="O137" s="33"/>
      <c r="P137" s="33"/>
      <c r="Q137" s="292"/>
      <c r="R137" s="296"/>
      <c r="T137" s="299"/>
      <c r="U137" s="34"/>
      <c r="V137" s="299"/>
      <c r="W137" s="33"/>
      <c r="X137" s="296"/>
      <c r="Y137" s="296"/>
      <c r="Z137" s="1"/>
      <c r="AA137" s="1"/>
      <c r="AB137" s="3"/>
      <c r="AC137" s="34"/>
      <c r="AD137" s="34"/>
      <c r="AE137" s="34"/>
      <c r="AF137" s="35"/>
      <c r="AG137" s="36"/>
      <c r="AH137" s="36"/>
      <c r="AI137" s="36"/>
      <c r="AJ137" s="36"/>
      <c r="AK137" s="37"/>
      <c r="AL137" s="37"/>
      <c r="AM137" s="37"/>
      <c r="AN137" s="37"/>
      <c r="AO137" s="38"/>
    </row>
    <row r="138" spans="1:41" ht="12.75" customHeight="1">
      <c r="A138" s="31"/>
      <c r="B138" s="48"/>
      <c r="C138" s="1"/>
      <c r="D138" s="1"/>
      <c r="E138" s="1"/>
      <c r="F138" s="1"/>
      <c r="G138" s="1"/>
      <c r="H138" s="21"/>
      <c r="I138" s="33"/>
      <c r="J138" s="33"/>
      <c r="K138" s="33"/>
      <c r="L138" s="296"/>
      <c r="M138" s="296"/>
      <c r="N138" s="33"/>
      <c r="O138" s="33"/>
      <c r="P138" s="33"/>
      <c r="Q138" s="292"/>
      <c r="R138" s="296"/>
      <c r="T138" s="299"/>
      <c r="U138" s="34"/>
      <c r="V138" s="299"/>
      <c r="W138" s="33"/>
      <c r="X138" s="296"/>
      <c r="Y138" s="296"/>
      <c r="Z138" s="1"/>
      <c r="AA138" s="1"/>
      <c r="AB138" s="3"/>
      <c r="AC138" s="34"/>
      <c r="AD138" s="34"/>
      <c r="AE138" s="34"/>
      <c r="AF138" s="35"/>
      <c r="AG138" s="36"/>
      <c r="AH138" s="36"/>
      <c r="AI138" s="36"/>
      <c r="AJ138" s="36"/>
      <c r="AK138" s="37"/>
      <c r="AL138" s="37"/>
      <c r="AM138" s="37"/>
      <c r="AN138" s="37"/>
      <c r="AO138" s="38"/>
    </row>
    <row r="139" spans="1:41" ht="12.75" customHeight="1">
      <c r="A139" s="31"/>
      <c r="B139" s="48"/>
      <c r="C139" s="1"/>
      <c r="D139" s="1"/>
      <c r="E139" s="1"/>
      <c r="F139" s="1"/>
      <c r="G139" s="1"/>
      <c r="H139" s="21"/>
      <c r="I139" s="33"/>
      <c r="J139" s="33"/>
      <c r="K139" s="33"/>
      <c r="L139" s="296"/>
      <c r="M139" s="296"/>
      <c r="N139" s="33"/>
      <c r="O139" s="33"/>
      <c r="P139" s="33"/>
      <c r="Q139" s="292"/>
      <c r="R139" s="296"/>
      <c r="T139" s="299"/>
      <c r="U139" s="34"/>
      <c r="V139" s="299"/>
      <c r="W139" s="33"/>
      <c r="X139" s="296"/>
      <c r="Y139" s="296"/>
      <c r="Z139" s="1"/>
      <c r="AA139" s="1"/>
      <c r="AB139" s="3"/>
      <c r="AC139" s="34"/>
      <c r="AD139" s="34"/>
      <c r="AE139" s="34"/>
      <c r="AF139" s="35"/>
      <c r="AG139" s="36"/>
      <c r="AH139" s="36"/>
      <c r="AI139" s="36"/>
      <c r="AJ139" s="36"/>
      <c r="AK139" s="37"/>
      <c r="AL139" s="37"/>
      <c r="AM139" s="37"/>
      <c r="AN139" s="37"/>
      <c r="AO139" s="38"/>
    </row>
    <row r="140" spans="1:41" ht="12.75" customHeight="1">
      <c r="A140" s="31"/>
      <c r="B140" s="48"/>
      <c r="C140" s="1"/>
      <c r="D140" s="1"/>
      <c r="E140" s="1"/>
      <c r="F140" s="1"/>
      <c r="G140" s="1"/>
      <c r="H140" s="21"/>
      <c r="I140" s="33"/>
      <c r="J140" s="33"/>
      <c r="K140" s="33"/>
      <c r="L140" s="296"/>
      <c r="M140" s="296"/>
      <c r="N140" s="33"/>
      <c r="O140" s="33"/>
      <c r="P140" s="33"/>
      <c r="Q140" s="292"/>
      <c r="R140" s="296"/>
      <c r="T140" s="299"/>
      <c r="U140" s="34"/>
      <c r="V140" s="299"/>
      <c r="W140" s="33"/>
      <c r="X140" s="296"/>
      <c r="Y140" s="296"/>
      <c r="Z140" s="1"/>
      <c r="AA140" s="1"/>
      <c r="AB140" s="3"/>
      <c r="AC140" s="34"/>
      <c r="AD140" s="34"/>
      <c r="AE140" s="34"/>
      <c r="AF140" s="35"/>
      <c r="AG140" s="36"/>
      <c r="AH140" s="36"/>
      <c r="AI140" s="36"/>
      <c r="AJ140" s="36"/>
      <c r="AK140" s="37"/>
      <c r="AL140" s="37"/>
      <c r="AM140" s="37"/>
      <c r="AN140" s="37"/>
      <c r="AO140" s="38"/>
    </row>
    <row r="141" spans="1:41" ht="12.75" customHeight="1">
      <c r="A141" s="31"/>
      <c r="B141" s="48"/>
      <c r="C141" s="1"/>
      <c r="D141" s="1"/>
      <c r="E141" s="1"/>
      <c r="F141" s="1"/>
      <c r="G141" s="1"/>
      <c r="H141" s="21"/>
      <c r="I141" s="33"/>
      <c r="J141" s="33"/>
      <c r="K141" s="33"/>
      <c r="L141" s="296"/>
      <c r="M141" s="296"/>
      <c r="N141" s="33"/>
      <c r="O141" s="33"/>
      <c r="P141" s="33"/>
      <c r="Q141" s="292"/>
      <c r="R141" s="296"/>
      <c r="T141" s="299"/>
      <c r="U141" s="34"/>
      <c r="V141" s="299"/>
      <c r="W141" s="33"/>
      <c r="X141" s="296"/>
      <c r="Y141" s="296"/>
      <c r="Z141" s="1"/>
      <c r="AA141" s="1"/>
      <c r="AB141" s="3"/>
      <c r="AC141" s="34"/>
      <c r="AD141" s="34"/>
      <c r="AE141" s="34"/>
      <c r="AF141" s="35"/>
      <c r="AG141" s="36"/>
      <c r="AH141" s="36"/>
      <c r="AI141" s="36"/>
      <c r="AJ141" s="36"/>
      <c r="AK141" s="37"/>
      <c r="AL141" s="37"/>
      <c r="AM141" s="37"/>
      <c r="AN141" s="37"/>
      <c r="AO141" s="38"/>
    </row>
    <row r="142" spans="1:41" ht="12.75" customHeight="1">
      <c r="A142" s="31"/>
      <c r="B142" s="48"/>
      <c r="C142" s="1"/>
      <c r="D142" s="1"/>
      <c r="E142" s="1"/>
      <c r="F142" s="1"/>
      <c r="G142" s="1"/>
      <c r="H142" s="21"/>
      <c r="I142" s="33"/>
      <c r="J142" s="33"/>
      <c r="K142" s="33"/>
      <c r="L142" s="296"/>
      <c r="M142" s="296"/>
      <c r="N142" s="33"/>
      <c r="O142" s="33"/>
      <c r="P142" s="33"/>
      <c r="Q142" s="292"/>
      <c r="R142" s="296"/>
      <c r="T142" s="299"/>
      <c r="U142" s="34"/>
      <c r="V142" s="299"/>
      <c r="W142" s="33"/>
      <c r="X142" s="296"/>
      <c r="Y142" s="296"/>
      <c r="Z142" s="1"/>
      <c r="AA142" s="1"/>
      <c r="AB142" s="3"/>
      <c r="AC142" s="34"/>
      <c r="AD142" s="34"/>
      <c r="AE142" s="34"/>
      <c r="AF142" s="35"/>
      <c r="AG142" s="36"/>
      <c r="AH142" s="36"/>
      <c r="AI142" s="36"/>
      <c r="AJ142" s="36"/>
      <c r="AK142" s="37"/>
      <c r="AL142" s="37"/>
      <c r="AM142" s="37"/>
      <c r="AN142" s="37"/>
      <c r="AO142" s="38"/>
    </row>
    <row r="143" spans="1:41" ht="12.75" customHeight="1">
      <c r="A143" s="31"/>
      <c r="B143" s="48"/>
      <c r="C143" s="1"/>
      <c r="D143" s="1"/>
      <c r="E143" s="1"/>
      <c r="F143" s="1"/>
      <c r="G143" s="1"/>
      <c r="H143" s="21"/>
      <c r="I143" s="33"/>
      <c r="J143" s="33"/>
      <c r="K143" s="33"/>
      <c r="L143" s="296"/>
      <c r="M143" s="296"/>
      <c r="N143" s="33"/>
      <c r="O143" s="33"/>
      <c r="P143" s="33"/>
      <c r="Q143" s="292"/>
      <c r="R143" s="296"/>
      <c r="T143" s="299"/>
      <c r="U143" s="34"/>
      <c r="V143" s="299"/>
      <c r="W143" s="33"/>
      <c r="X143" s="296"/>
      <c r="Y143" s="296"/>
      <c r="Z143" s="1"/>
      <c r="AA143" s="1"/>
      <c r="AB143" s="3"/>
      <c r="AC143" s="34"/>
      <c r="AD143" s="34"/>
      <c r="AE143" s="34"/>
      <c r="AF143" s="35"/>
      <c r="AG143" s="36"/>
      <c r="AH143" s="36"/>
      <c r="AI143" s="36"/>
      <c r="AJ143" s="36"/>
      <c r="AK143" s="37"/>
      <c r="AL143" s="37"/>
      <c r="AM143" s="37"/>
      <c r="AN143" s="37"/>
      <c r="AO143" s="38"/>
    </row>
    <row r="144" spans="1:41" ht="12.75" customHeight="1">
      <c r="A144" s="31"/>
      <c r="B144" s="48"/>
      <c r="C144" s="1"/>
      <c r="D144" s="1"/>
      <c r="E144" s="1"/>
      <c r="F144" s="1"/>
      <c r="G144" s="1"/>
      <c r="H144" s="21"/>
      <c r="I144" s="33"/>
      <c r="J144" s="33"/>
      <c r="K144" s="33"/>
      <c r="L144" s="296"/>
      <c r="M144" s="296"/>
      <c r="N144" s="33"/>
      <c r="O144" s="33"/>
      <c r="P144" s="33"/>
      <c r="Q144" s="292"/>
      <c r="R144" s="296"/>
      <c r="T144" s="299"/>
      <c r="U144" s="34"/>
      <c r="V144" s="299"/>
      <c r="W144" s="33"/>
      <c r="X144" s="296"/>
      <c r="Y144" s="296"/>
      <c r="Z144" s="1"/>
      <c r="AA144" s="1"/>
      <c r="AB144" s="3"/>
      <c r="AC144" s="34"/>
      <c r="AD144" s="34"/>
      <c r="AE144" s="34"/>
      <c r="AF144" s="35"/>
      <c r="AG144" s="36"/>
      <c r="AH144" s="36"/>
      <c r="AI144" s="36"/>
      <c r="AJ144" s="36"/>
      <c r="AK144" s="37"/>
      <c r="AL144" s="37"/>
      <c r="AM144" s="37"/>
      <c r="AN144" s="37"/>
      <c r="AO144" s="38"/>
    </row>
    <row r="145" spans="1:41" ht="12.75" customHeight="1">
      <c r="A145" s="31"/>
      <c r="B145" s="48"/>
      <c r="C145" s="1"/>
      <c r="D145" s="1"/>
      <c r="E145" s="1"/>
      <c r="F145" s="1"/>
      <c r="G145" s="1"/>
      <c r="H145" s="21"/>
      <c r="I145" s="33"/>
      <c r="J145" s="33"/>
      <c r="K145" s="33"/>
      <c r="L145" s="296"/>
      <c r="M145" s="296"/>
      <c r="N145" s="33"/>
      <c r="O145" s="33"/>
      <c r="P145" s="33"/>
      <c r="Q145" s="292"/>
      <c r="R145" s="296"/>
      <c r="T145" s="299"/>
      <c r="U145" s="34"/>
      <c r="V145" s="299"/>
      <c r="W145" s="33"/>
      <c r="X145" s="296"/>
      <c r="Y145" s="296"/>
      <c r="Z145" s="1"/>
      <c r="AA145" s="1"/>
      <c r="AB145" s="3"/>
      <c r="AC145" s="34"/>
      <c r="AD145" s="34"/>
      <c r="AE145" s="34"/>
      <c r="AF145" s="35"/>
      <c r="AG145" s="36"/>
      <c r="AH145" s="36"/>
      <c r="AI145" s="36"/>
      <c r="AJ145" s="36"/>
      <c r="AK145" s="37"/>
      <c r="AL145" s="37"/>
      <c r="AM145" s="37"/>
      <c r="AN145" s="37"/>
      <c r="AO145" s="38"/>
    </row>
    <row r="146" spans="1:41" ht="12.75" customHeight="1">
      <c r="A146" s="31"/>
      <c r="B146" s="48"/>
      <c r="C146" s="1"/>
      <c r="D146" s="1"/>
      <c r="E146" s="1"/>
      <c r="F146" s="1"/>
      <c r="G146" s="1"/>
      <c r="H146" s="21"/>
      <c r="I146" s="33"/>
      <c r="J146" s="33"/>
      <c r="K146" s="33"/>
      <c r="L146" s="296"/>
      <c r="M146" s="296"/>
      <c r="N146" s="33"/>
      <c r="O146" s="33"/>
      <c r="P146" s="33"/>
      <c r="Q146" s="292"/>
      <c r="R146" s="296"/>
      <c r="T146" s="299"/>
      <c r="U146" s="34"/>
      <c r="V146" s="299"/>
      <c r="W146" s="33"/>
      <c r="X146" s="296"/>
      <c r="Y146" s="296"/>
      <c r="Z146" s="1"/>
      <c r="AA146" s="1"/>
      <c r="AB146" s="3"/>
      <c r="AC146" s="34"/>
      <c r="AD146" s="34"/>
      <c r="AE146" s="34"/>
      <c r="AF146" s="35"/>
      <c r="AG146" s="36"/>
      <c r="AH146" s="36"/>
      <c r="AI146" s="36"/>
      <c r="AJ146" s="36"/>
      <c r="AK146" s="37"/>
      <c r="AL146" s="37"/>
      <c r="AM146" s="37"/>
      <c r="AN146" s="37"/>
      <c r="AO146" s="38"/>
    </row>
    <row r="147" spans="1:41" ht="12.75" customHeight="1">
      <c r="A147" s="31"/>
      <c r="B147" s="48"/>
      <c r="C147" s="1"/>
      <c r="D147" s="1"/>
      <c r="E147" s="1"/>
      <c r="F147" s="1"/>
      <c r="G147" s="1"/>
      <c r="H147" s="21"/>
      <c r="I147" s="33"/>
      <c r="J147" s="33"/>
      <c r="K147" s="33"/>
      <c r="L147" s="296"/>
      <c r="M147" s="296"/>
      <c r="N147" s="33"/>
      <c r="O147" s="33"/>
      <c r="P147" s="33"/>
      <c r="Q147" s="292"/>
      <c r="R147" s="296"/>
      <c r="T147" s="299"/>
      <c r="U147" s="34"/>
      <c r="V147" s="299"/>
      <c r="W147" s="33"/>
      <c r="X147" s="296"/>
      <c r="Y147" s="296"/>
      <c r="Z147" s="1"/>
      <c r="AA147" s="1"/>
      <c r="AB147" s="3"/>
      <c r="AC147" s="34"/>
      <c r="AD147" s="34"/>
      <c r="AE147" s="34"/>
      <c r="AF147" s="35"/>
      <c r="AG147" s="36"/>
      <c r="AH147" s="36"/>
      <c r="AI147" s="36"/>
      <c r="AJ147" s="36"/>
      <c r="AK147" s="37"/>
      <c r="AL147" s="37"/>
      <c r="AM147" s="37"/>
      <c r="AN147" s="37"/>
      <c r="AO147" s="38"/>
    </row>
    <row r="148" spans="1:41" ht="12.75" customHeight="1">
      <c r="A148" s="31"/>
      <c r="B148" s="48"/>
      <c r="C148" s="1"/>
      <c r="D148" s="1"/>
      <c r="E148" s="1"/>
      <c r="F148" s="1"/>
      <c r="G148" s="1"/>
      <c r="H148" s="21"/>
      <c r="I148" s="33"/>
      <c r="J148" s="33"/>
      <c r="K148" s="33"/>
      <c r="L148" s="296"/>
      <c r="M148" s="296"/>
      <c r="N148" s="33"/>
      <c r="O148" s="33"/>
      <c r="P148" s="33"/>
      <c r="Q148" s="292"/>
      <c r="R148" s="296"/>
      <c r="T148" s="299"/>
      <c r="U148" s="34"/>
      <c r="V148" s="299"/>
      <c r="W148" s="33"/>
      <c r="X148" s="296"/>
      <c r="Y148" s="296"/>
      <c r="Z148" s="1"/>
      <c r="AA148" s="1"/>
      <c r="AB148" s="3"/>
      <c r="AC148" s="34"/>
      <c r="AD148" s="34"/>
      <c r="AE148" s="34"/>
      <c r="AF148" s="35"/>
      <c r="AG148" s="36"/>
      <c r="AH148" s="36"/>
      <c r="AI148" s="36"/>
      <c r="AJ148" s="36"/>
      <c r="AK148" s="37"/>
      <c r="AL148" s="37"/>
      <c r="AM148" s="37"/>
      <c r="AN148" s="37"/>
      <c r="AO148" s="38"/>
    </row>
    <row r="149" spans="1:41" ht="12.75" customHeight="1">
      <c r="A149" s="31"/>
      <c r="B149" s="48"/>
      <c r="C149" s="1"/>
      <c r="D149" s="1"/>
      <c r="E149" s="1"/>
      <c r="F149" s="1"/>
      <c r="G149" s="1"/>
      <c r="H149" s="21"/>
      <c r="I149" s="33"/>
      <c r="J149" s="33"/>
      <c r="K149" s="33"/>
      <c r="L149" s="296"/>
      <c r="M149" s="296"/>
      <c r="N149" s="33"/>
      <c r="O149" s="33"/>
      <c r="P149" s="33"/>
      <c r="Q149" s="292"/>
      <c r="R149" s="296"/>
      <c r="T149" s="299"/>
      <c r="U149" s="34"/>
      <c r="V149" s="299"/>
      <c r="W149" s="33"/>
      <c r="X149" s="296"/>
      <c r="Y149" s="296"/>
      <c r="Z149" s="1"/>
      <c r="AA149" s="1"/>
      <c r="AB149" s="3"/>
      <c r="AC149" s="34"/>
      <c r="AD149" s="34"/>
      <c r="AE149" s="34"/>
      <c r="AF149" s="35"/>
      <c r="AG149" s="36"/>
      <c r="AH149" s="36"/>
      <c r="AI149" s="36"/>
      <c r="AJ149" s="36"/>
      <c r="AK149" s="37"/>
      <c r="AL149" s="37"/>
      <c r="AM149" s="37"/>
      <c r="AN149" s="37"/>
      <c r="AO149" s="38"/>
    </row>
    <row r="150" spans="1:41" ht="12.75" customHeight="1">
      <c r="A150" s="31"/>
      <c r="B150" s="48"/>
      <c r="C150" s="1"/>
      <c r="D150" s="1"/>
      <c r="E150" s="1"/>
      <c r="F150" s="1"/>
      <c r="G150" s="1"/>
      <c r="H150" s="21"/>
      <c r="I150" s="33"/>
      <c r="J150" s="33"/>
      <c r="K150" s="33"/>
      <c r="L150" s="296"/>
      <c r="M150" s="296"/>
      <c r="N150" s="33"/>
      <c r="O150" s="33"/>
      <c r="P150" s="33"/>
      <c r="Q150" s="292"/>
      <c r="R150" s="296"/>
      <c r="T150" s="299"/>
      <c r="U150" s="34"/>
      <c r="V150" s="299"/>
      <c r="W150" s="33"/>
      <c r="X150" s="296"/>
      <c r="Y150" s="296"/>
      <c r="Z150" s="1"/>
      <c r="AA150" s="1"/>
      <c r="AB150" s="3"/>
      <c r="AC150" s="34"/>
      <c r="AD150" s="34"/>
      <c r="AE150" s="34"/>
      <c r="AF150" s="35"/>
      <c r="AG150" s="36"/>
      <c r="AH150" s="36"/>
      <c r="AI150" s="36"/>
      <c r="AJ150" s="36"/>
      <c r="AK150" s="37"/>
      <c r="AL150" s="37"/>
      <c r="AM150" s="37"/>
      <c r="AN150" s="37"/>
      <c r="AO150" s="38"/>
    </row>
    <row r="151" spans="1:41" ht="12.75" customHeight="1">
      <c r="A151" s="31"/>
      <c r="B151" s="48"/>
      <c r="C151" s="1"/>
      <c r="D151" s="1"/>
      <c r="E151" s="1"/>
      <c r="F151" s="1"/>
      <c r="G151" s="1"/>
      <c r="H151" s="21"/>
      <c r="I151" s="33"/>
      <c r="J151" s="33"/>
      <c r="K151" s="33"/>
      <c r="L151" s="296"/>
      <c r="M151" s="296"/>
      <c r="N151" s="33"/>
      <c r="O151" s="33"/>
      <c r="P151" s="33"/>
      <c r="Q151" s="292"/>
      <c r="R151" s="296"/>
      <c r="T151" s="299"/>
      <c r="U151" s="34"/>
      <c r="V151" s="299"/>
      <c r="W151" s="33"/>
      <c r="X151" s="296"/>
      <c r="Y151" s="296"/>
      <c r="Z151" s="1"/>
      <c r="AA151" s="1"/>
      <c r="AB151" s="3"/>
      <c r="AC151" s="34"/>
      <c r="AD151" s="34"/>
      <c r="AE151" s="34"/>
      <c r="AF151" s="35"/>
      <c r="AG151" s="36"/>
      <c r="AH151" s="36"/>
      <c r="AI151" s="36"/>
      <c r="AJ151" s="36"/>
      <c r="AK151" s="37"/>
      <c r="AL151" s="37"/>
      <c r="AM151" s="37"/>
      <c r="AN151" s="37"/>
      <c r="AO151" s="38"/>
    </row>
    <row r="152" spans="1:41" ht="12.75" customHeight="1">
      <c r="A152" s="31"/>
      <c r="B152" s="48"/>
      <c r="C152" s="1"/>
      <c r="D152" s="1"/>
      <c r="E152" s="1"/>
      <c r="F152" s="1"/>
      <c r="G152" s="1"/>
      <c r="H152" s="21"/>
      <c r="I152" s="33"/>
      <c r="J152" s="33"/>
      <c r="K152" s="33"/>
      <c r="L152" s="296"/>
      <c r="M152" s="296"/>
      <c r="N152" s="33"/>
      <c r="O152" s="33"/>
      <c r="P152" s="33"/>
      <c r="Q152" s="292"/>
      <c r="R152" s="296"/>
      <c r="T152" s="299"/>
      <c r="U152" s="34"/>
      <c r="V152" s="299"/>
      <c r="W152" s="33"/>
      <c r="X152" s="296"/>
      <c r="Y152" s="296"/>
      <c r="Z152" s="1"/>
      <c r="AA152" s="1"/>
      <c r="AB152" s="3"/>
      <c r="AC152" s="34"/>
      <c r="AD152" s="34"/>
      <c r="AE152" s="34"/>
      <c r="AF152" s="35"/>
      <c r="AG152" s="36"/>
      <c r="AH152" s="36"/>
      <c r="AI152" s="36"/>
      <c r="AJ152" s="36"/>
      <c r="AK152" s="37"/>
      <c r="AL152" s="37"/>
      <c r="AM152" s="37"/>
      <c r="AN152" s="37"/>
      <c r="AO152" s="38"/>
    </row>
    <row r="153" spans="1:41" ht="12.75" customHeight="1">
      <c r="A153" s="31"/>
      <c r="B153" s="48"/>
      <c r="C153" s="1"/>
      <c r="D153" s="1"/>
      <c r="E153" s="1"/>
      <c r="F153" s="1"/>
      <c r="G153" s="1"/>
      <c r="H153" s="21"/>
      <c r="I153" s="33"/>
      <c r="J153" s="33"/>
      <c r="K153" s="33"/>
      <c r="L153" s="296"/>
      <c r="M153" s="296"/>
      <c r="N153" s="33"/>
      <c r="O153" s="33"/>
      <c r="P153" s="33"/>
      <c r="Q153" s="292"/>
      <c r="R153" s="296"/>
      <c r="T153" s="299"/>
      <c r="U153" s="34"/>
      <c r="V153" s="299"/>
      <c r="W153" s="33"/>
      <c r="X153" s="296"/>
      <c r="Y153" s="296"/>
      <c r="Z153" s="1"/>
      <c r="AA153" s="1"/>
      <c r="AB153" s="3"/>
      <c r="AC153" s="34"/>
      <c r="AD153" s="34"/>
      <c r="AE153" s="34"/>
      <c r="AF153" s="35"/>
      <c r="AG153" s="36"/>
      <c r="AH153" s="36"/>
      <c r="AI153" s="36"/>
      <c r="AJ153" s="36"/>
      <c r="AK153" s="37"/>
      <c r="AL153" s="37"/>
      <c r="AM153" s="37"/>
      <c r="AN153" s="37"/>
      <c r="AO153" s="38"/>
    </row>
    <row r="154" spans="1:41" ht="12.75" customHeight="1">
      <c r="A154" s="31"/>
      <c r="B154" s="48"/>
      <c r="C154" s="1"/>
      <c r="D154" s="1"/>
      <c r="E154" s="1"/>
      <c r="F154" s="1"/>
      <c r="G154" s="1"/>
      <c r="H154" s="21"/>
      <c r="I154" s="33"/>
      <c r="J154" s="33"/>
      <c r="K154" s="33"/>
      <c r="L154" s="296"/>
      <c r="M154" s="296"/>
      <c r="N154" s="33"/>
      <c r="O154" s="33"/>
      <c r="P154" s="33"/>
      <c r="Q154" s="292"/>
      <c r="R154" s="296"/>
      <c r="T154" s="299"/>
      <c r="U154" s="34"/>
      <c r="V154" s="299"/>
      <c r="W154" s="33"/>
      <c r="X154" s="296"/>
      <c r="Y154" s="296"/>
      <c r="Z154" s="1"/>
      <c r="AA154" s="1"/>
      <c r="AB154" s="3"/>
      <c r="AC154" s="34"/>
      <c r="AD154" s="34"/>
      <c r="AE154" s="34"/>
      <c r="AF154" s="35"/>
      <c r="AG154" s="36"/>
      <c r="AH154" s="36"/>
      <c r="AI154" s="36"/>
      <c r="AJ154" s="36"/>
      <c r="AK154" s="37"/>
      <c r="AL154" s="37"/>
      <c r="AM154" s="37"/>
      <c r="AN154" s="37"/>
      <c r="AO154" s="38"/>
    </row>
    <row r="155" spans="1:41" ht="12.75" customHeight="1">
      <c r="A155" s="31"/>
      <c r="B155" s="48"/>
      <c r="C155" s="1"/>
      <c r="D155" s="1"/>
      <c r="E155" s="1"/>
      <c r="F155" s="1"/>
      <c r="G155" s="1"/>
      <c r="H155" s="21"/>
      <c r="I155" s="33"/>
      <c r="J155" s="33"/>
      <c r="K155" s="33"/>
      <c r="L155" s="296"/>
      <c r="M155" s="296"/>
      <c r="N155" s="33"/>
      <c r="O155" s="33"/>
      <c r="P155" s="33"/>
      <c r="Q155" s="292"/>
      <c r="R155" s="296"/>
      <c r="T155" s="299"/>
      <c r="U155" s="34"/>
      <c r="V155" s="299"/>
      <c r="W155" s="33"/>
      <c r="X155" s="296"/>
      <c r="Y155" s="296"/>
      <c r="Z155" s="1"/>
      <c r="AA155" s="1"/>
      <c r="AB155" s="3"/>
      <c r="AC155" s="34"/>
      <c r="AD155" s="34"/>
      <c r="AE155" s="34"/>
      <c r="AF155" s="35"/>
      <c r="AG155" s="36"/>
      <c r="AH155" s="36"/>
      <c r="AI155" s="36"/>
      <c r="AJ155" s="36"/>
      <c r="AK155" s="37"/>
      <c r="AL155" s="37"/>
      <c r="AM155" s="37"/>
      <c r="AN155" s="37"/>
      <c r="AO155" s="38"/>
    </row>
    <row r="156" spans="1:41" ht="12.75" customHeight="1">
      <c r="A156" s="31"/>
      <c r="B156" s="48"/>
      <c r="C156" s="1"/>
      <c r="D156" s="1"/>
      <c r="E156" s="1"/>
      <c r="F156" s="1"/>
      <c r="G156" s="1"/>
      <c r="H156" s="21"/>
      <c r="I156" s="33"/>
      <c r="J156" s="33"/>
      <c r="K156" s="33"/>
      <c r="L156" s="296"/>
      <c r="M156" s="296"/>
      <c r="N156" s="33"/>
      <c r="O156" s="33"/>
      <c r="P156" s="33"/>
      <c r="Q156" s="292"/>
      <c r="R156" s="296"/>
      <c r="T156" s="299"/>
      <c r="U156" s="34"/>
      <c r="V156" s="299"/>
      <c r="W156" s="33"/>
      <c r="X156" s="296"/>
      <c r="Y156" s="296"/>
      <c r="Z156" s="1"/>
      <c r="AA156" s="1"/>
      <c r="AB156" s="3"/>
      <c r="AC156" s="34"/>
      <c r="AD156" s="34"/>
      <c r="AE156" s="34"/>
      <c r="AF156" s="35"/>
      <c r="AG156" s="36"/>
      <c r="AH156" s="36"/>
      <c r="AI156" s="36"/>
      <c r="AJ156" s="36"/>
      <c r="AK156" s="37"/>
      <c r="AL156" s="37"/>
      <c r="AM156" s="37"/>
      <c r="AN156" s="37"/>
      <c r="AO156" s="38"/>
    </row>
    <row r="157" spans="1:41" ht="12.75" customHeight="1">
      <c r="A157" s="31"/>
      <c r="B157" s="48"/>
      <c r="C157" s="1"/>
      <c r="D157" s="1"/>
      <c r="E157" s="1"/>
      <c r="F157" s="1"/>
      <c r="G157" s="1"/>
      <c r="H157" s="21"/>
      <c r="I157" s="33"/>
      <c r="J157" s="33"/>
      <c r="K157" s="33"/>
      <c r="L157" s="296"/>
      <c r="M157" s="296"/>
      <c r="N157" s="33"/>
      <c r="O157" s="33"/>
      <c r="P157" s="33"/>
      <c r="Q157" s="292"/>
      <c r="R157" s="296"/>
      <c r="T157" s="299"/>
      <c r="U157" s="34"/>
      <c r="V157" s="299"/>
      <c r="W157" s="33"/>
      <c r="X157" s="296"/>
      <c r="Y157" s="296"/>
      <c r="Z157" s="1"/>
      <c r="AA157" s="1"/>
      <c r="AB157" s="3"/>
      <c r="AC157" s="34"/>
      <c r="AD157" s="34"/>
      <c r="AE157" s="34"/>
      <c r="AF157" s="35"/>
      <c r="AG157" s="36"/>
      <c r="AH157" s="36"/>
      <c r="AI157" s="36"/>
      <c r="AJ157" s="36"/>
      <c r="AK157" s="37"/>
      <c r="AL157" s="37"/>
      <c r="AM157" s="37"/>
      <c r="AN157" s="37"/>
      <c r="AO157" s="38"/>
    </row>
    <row r="158" spans="1:41" ht="12.75" customHeight="1">
      <c r="A158" s="31"/>
      <c r="B158" s="48"/>
      <c r="C158" s="1"/>
      <c r="D158" s="1"/>
      <c r="E158" s="1"/>
      <c r="F158" s="1"/>
      <c r="G158" s="1"/>
      <c r="H158" s="21"/>
      <c r="I158" s="33"/>
      <c r="J158" s="33"/>
      <c r="K158" s="33"/>
      <c r="L158" s="296"/>
      <c r="M158" s="296"/>
      <c r="N158" s="33"/>
      <c r="O158" s="33"/>
      <c r="P158" s="33"/>
      <c r="Q158" s="292"/>
      <c r="R158" s="296"/>
      <c r="T158" s="299"/>
      <c r="U158" s="34"/>
      <c r="V158" s="299"/>
      <c r="W158" s="33"/>
      <c r="X158" s="296"/>
      <c r="Y158" s="296"/>
      <c r="Z158" s="1"/>
      <c r="AA158" s="1"/>
      <c r="AB158" s="3"/>
      <c r="AC158" s="34"/>
      <c r="AD158" s="34"/>
      <c r="AE158" s="34"/>
      <c r="AF158" s="35"/>
      <c r="AG158" s="36"/>
      <c r="AH158" s="36"/>
      <c r="AI158" s="36"/>
      <c r="AJ158" s="36"/>
      <c r="AK158" s="37"/>
      <c r="AL158" s="37"/>
      <c r="AM158" s="37"/>
      <c r="AN158" s="37"/>
      <c r="AO158" s="38"/>
    </row>
    <row r="159" spans="1:41" ht="12.75" customHeight="1">
      <c r="A159" s="31"/>
      <c r="B159" s="48"/>
      <c r="C159" s="1"/>
      <c r="D159" s="1"/>
      <c r="E159" s="1"/>
      <c r="F159" s="1"/>
      <c r="G159" s="1"/>
      <c r="H159" s="21"/>
      <c r="I159" s="33"/>
      <c r="J159" s="33"/>
      <c r="K159" s="33"/>
      <c r="L159" s="296"/>
      <c r="M159" s="296"/>
      <c r="N159" s="33"/>
      <c r="O159" s="33"/>
      <c r="P159" s="33"/>
      <c r="Q159" s="292"/>
      <c r="R159" s="296"/>
      <c r="T159" s="299"/>
      <c r="U159" s="34"/>
      <c r="V159" s="299"/>
      <c r="W159" s="33"/>
      <c r="X159" s="296"/>
      <c r="Y159" s="296"/>
      <c r="Z159" s="1"/>
      <c r="AA159" s="1"/>
      <c r="AB159" s="3"/>
      <c r="AC159" s="34"/>
      <c r="AD159" s="34"/>
      <c r="AE159" s="34"/>
      <c r="AF159" s="35"/>
      <c r="AG159" s="36"/>
      <c r="AH159" s="36"/>
      <c r="AI159" s="36"/>
      <c r="AJ159" s="36"/>
      <c r="AK159" s="37"/>
      <c r="AL159" s="37"/>
      <c r="AM159" s="37"/>
      <c r="AN159" s="37"/>
      <c r="AO159" s="38"/>
    </row>
    <row r="160" spans="1:41" ht="12.75" customHeight="1">
      <c r="A160" s="31"/>
      <c r="B160" s="48"/>
      <c r="C160" s="1"/>
      <c r="D160" s="1"/>
      <c r="E160" s="1"/>
      <c r="F160" s="1"/>
      <c r="G160" s="1"/>
      <c r="H160" s="21"/>
      <c r="I160" s="33"/>
      <c r="J160" s="33"/>
      <c r="K160" s="33"/>
      <c r="L160" s="296"/>
      <c r="M160" s="296"/>
      <c r="N160" s="33"/>
      <c r="O160" s="33"/>
      <c r="P160" s="33"/>
      <c r="Q160" s="292"/>
      <c r="R160" s="296"/>
      <c r="T160" s="299"/>
      <c r="U160" s="34"/>
      <c r="V160" s="299"/>
      <c r="W160" s="33"/>
      <c r="X160" s="296"/>
      <c r="Y160" s="296"/>
      <c r="Z160" s="1"/>
      <c r="AA160" s="1"/>
      <c r="AB160" s="3"/>
      <c r="AC160" s="34"/>
      <c r="AD160" s="34"/>
      <c r="AE160" s="34"/>
      <c r="AF160" s="35"/>
      <c r="AG160" s="36"/>
      <c r="AH160" s="36"/>
      <c r="AI160" s="36"/>
      <c r="AJ160" s="36"/>
      <c r="AK160" s="37"/>
      <c r="AL160" s="37"/>
      <c r="AM160" s="37"/>
      <c r="AN160" s="37"/>
      <c r="AO160" s="38"/>
    </row>
    <row r="161" spans="1:41" ht="12.75" customHeight="1">
      <c r="A161" s="31"/>
      <c r="B161" s="48"/>
      <c r="C161" s="1"/>
      <c r="D161" s="1"/>
      <c r="E161" s="1"/>
      <c r="F161" s="1"/>
      <c r="G161" s="1"/>
      <c r="H161" s="21"/>
      <c r="I161" s="33"/>
      <c r="J161" s="33"/>
      <c r="K161" s="33"/>
      <c r="L161" s="296"/>
      <c r="M161" s="296"/>
      <c r="N161" s="33"/>
      <c r="O161" s="33"/>
      <c r="P161" s="33"/>
      <c r="Q161" s="292"/>
      <c r="R161" s="296"/>
      <c r="T161" s="299"/>
      <c r="U161" s="34"/>
      <c r="V161" s="299"/>
      <c r="W161" s="33"/>
      <c r="X161" s="296"/>
      <c r="Y161" s="296"/>
      <c r="Z161" s="1"/>
      <c r="AA161" s="1"/>
      <c r="AB161" s="3"/>
      <c r="AC161" s="34"/>
      <c r="AD161" s="34"/>
      <c r="AE161" s="34"/>
      <c r="AF161" s="35"/>
      <c r="AG161" s="36"/>
      <c r="AH161" s="36"/>
      <c r="AI161" s="36"/>
      <c r="AJ161" s="36"/>
      <c r="AK161" s="37"/>
      <c r="AL161" s="37"/>
      <c r="AM161" s="37"/>
      <c r="AN161" s="37"/>
      <c r="AO161" s="38"/>
    </row>
    <row r="162" spans="1:41" ht="12.75" customHeight="1">
      <c r="A162" s="31"/>
      <c r="B162" s="48"/>
      <c r="C162" s="1"/>
      <c r="D162" s="1"/>
      <c r="E162" s="1"/>
      <c r="F162" s="1"/>
      <c r="G162" s="1"/>
      <c r="H162" s="21"/>
      <c r="I162" s="33"/>
      <c r="J162" s="33"/>
      <c r="K162" s="33"/>
      <c r="L162" s="296"/>
      <c r="M162" s="296"/>
      <c r="N162" s="33"/>
      <c r="O162" s="33"/>
      <c r="P162" s="33"/>
      <c r="Q162" s="292"/>
      <c r="R162" s="296"/>
      <c r="T162" s="299"/>
      <c r="U162" s="34"/>
      <c r="V162" s="299"/>
      <c r="W162" s="33"/>
      <c r="X162" s="296"/>
      <c r="Y162" s="296"/>
      <c r="Z162" s="1"/>
      <c r="AA162" s="1"/>
      <c r="AB162" s="3"/>
      <c r="AC162" s="34"/>
      <c r="AD162" s="34"/>
      <c r="AE162" s="34"/>
      <c r="AF162" s="35"/>
      <c r="AG162" s="36"/>
      <c r="AH162" s="36"/>
      <c r="AI162" s="36"/>
      <c r="AJ162" s="36"/>
      <c r="AK162" s="37"/>
      <c r="AL162" s="37"/>
      <c r="AM162" s="37"/>
      <c r="AN162" s="37"/>
      <c r="AO162" s="38"/>
    </row>
    <row r="163" spans="1:41" ht="12.75" customHeight="1">
      <c r="A163" s="31"/>
      <c r="B163" s="48"/>
      <c r="C163" s="1"/>
      <c r="D163" s="1"/>
      <c r="E163" s="1"/>
      <c r="F163" s="1"/>
      <c r="G163" s="1"/>
      <c r="H163" s="21"/>
      <c r="I163" s="33"/>
      <c r="J163" s="33"/>
      <c r="K163" s="33"/>
      <c r="L163" s="296"/>
      <c r="M163" s="296"/>
      <c r="N163" s="33"/>
      <c r="O163" s="33"/>
      <c r="P163" s="33"/>
      <c r="Q163" s="292"/>
      <c r="R163" s="296"/>
      <c r="T163" s="299"/>
      <c r="U163" s="34"/>
      <c r="V163" s="299"/>
      <c r="W163" s="33"/>
      <c r="X163" s="296"/>
      <c r="Y163" s="296"/>
      <c r="Z163" s="1"/>
      <c r="AA163" s="1"/>
      <c r="AB163" s="3"/>
      <c r="AC163" s="34"/>
      <c r="AD163" s="34"/>
      <c r="AE163" s="34"/>
      <c r="AF163" s="35"/>
      <c r="AG163" s="36"/>
      <c r="AH163" s="36"/>
      <c r="AI163" s="36"/>
      <c r="AJ163" s="36"/>
      <c r="AK163" s="37"/>
      <c r="AL163" s="37"/>
      <c r="AM163" s="37"/>
      <c r="AN163" s="37"/>
      <c r="AO163" s="38"/>
    </row>
    <row r="164" spans="1:41" ht="12.75" customHeight="1">
      <c r="A164" s="31"/>
      <c r="B164" s="48"/>
      <c r="C164" s="1"/>
      <c r="D164" s="1"/>
      <c r="E164" s="1"/>
      <c r="F164" s="1"/>
      <c r="G164" s="1"/>
      <c r="H164" s="21"/>
      <c r="I164" s="33"/>
      <c r="J164" s="33"/>
      <c r="K164" s="33"/>
      <c r="L164" s="296"/>
      <c r="M164" s="296"/>
      <c r="N164" s="33"/>
      <c r="O164" s="33"/>
      <c r="P164" s="33"/>
      <c r="Q164" s="292"/>
      <c r="R164" s="296"/>
      <c r="T164" s="299"/>
      <c r="U164" s="34"/>
      <c r="V164" s="299"/>
      <c r="W164" s="33"/>
      <c r="X164" s="296"/>
      <c r="Y164" s="296"/>
      <c r="Z164" s="1"/>
      <c r="AA164" s="1"/>
      <c r="AB164" s="3"/>
      <c r="AC164" s="34"/>
      <c r="AD164" s="34"/>
      <c r="AE164" s="34"/>
      <c r="AF164" s="35"/>
      <c r="AG164" s="36"/>
      <c r="AH164" s="36"/>
      <c r="AI164" s="36"/>
      <c r="AJ164" s="36"/>
      <c r="AK164" s="37"/>
      <c r="AL164" s="37"/>
      <c r="AM164" s="37"/>
      <c r="AN164" s="37"/>
      <c r="AO164" s="38"/>
    </row>
    <row r="165" spans="1:41" ht="12.75" customHeight="1">
      <c r="A165" s="31"/>
      <c r="B165" s="48"/>
      <c r="C165" s="1"/>
      <c r="D165" s="1"/>
      <c r="E165" s="1"/>
      <c r="F165" s="1"/>
      <c r="G165" s="1"/>
      <c r="H165" s="21"/>
      <c r="I165" s="33"/>
      <c r="J165" s="33"/>
      <c r="K165" s="33"/>
      <c r="L165" s="296"/>
      <c r="M165" s="296"/>
      <c r="N165" s="33"/>
      <c r="O165" s="33"/>
      <c r="P165" s="33"/>
      <c r="Q165" s="292"/>
      <c r="R165" s="296"/>
      <c r="T165" s="299"/>
      <c r="U165" s="34"/>
      <c r="V165" s="299"/>
      <c r="W165" s="33"/>
      <c r="X165" s="296"/>
      <c r="Y165" s="296"/>
      <c r="Z165" s="1"/>
      <c r="AA165" s="1"/>
      <c r="AB165" s="3"/>
      <c r="AC165" s="34"/>
      <c r="AD165" s="34"/>
      <c r="AE165" s="34"/>
      <c r="AF165" s="35"/>
      <c r="AG165" s="36"/>
      <c r="AH165" s="36"/>
      <c r="AI165" s="36"/>
      <c r="AJ165" s="36"/>
      <c r="AK165" s="37"/>
      <c r="AL165" s="37"/>
      <c r="AM165" s="37"/>
      <c r="AN165" s="37"/>
      <c r="AO165" s="38"/>
    </row>
    <row r="166" spans="1:41" ht="12.75" customHeight="1">
      <c r="A166" s="31"/>
      <c r="B166" s="48"/>
      <c r="C166" s="1"/>
      <c r="D166" s="1"/>
      <c r="E166" s="1"/>
      <c r="F166" s="1"/>
      <c r="G166" s="1"/>
      <c r="H166" s="21"/>
      <c r="I166" s="33"/>
      <c r="J166" s="33"/>
      <c r="K166" s="33"/>
      <c r="L166" s="296"/>
      <c r="M166" s="296"/>
      <c r="N166" s="33"/>
      <c r="O166" s="33"/>
      <c r="P166" s="33"/>
      <c r="Q166" s="292"/>
      <c r="R166" s="296"/>
      <c r="T166" s="299"/>
      <c r="U166" s="34"/>
      <c r="V166" s="299"/>
      <c r="W166" s="33"/>
      <c r="X166" s="296"/>
      <c r="Y166" s="296"/>
      <c r="Z166" s="1"/>
      <c r="AA166" s="1"/>
      <c r="AB166" s="3"/>
      <c r="AC166" s="34"/>
      <c r="AD166" s="34"/>
      <c r="AE166" s="34"/>
      <c r="AF166" s="35"/>
      <c r="AG166" s="36"/>
      <c r="AH166" s="36"/>
      <c r="AI166" s="36"/>
      <c r="AJ166" s="36"/>
      <c r="AK166" s="37"/>
      <c r="AL166" s="37"/>
      <c r="AM166" s="37"/>
      <c r="AN166" s="37"/>
      <c r="AO166" s="38"/>
    </row>
    <row r="167" spans="1:41" ht="12.75" customHeight="1">
      <c r="A167" s="31"/>
      <c r="B167" s="48"/>
      <c r="C167" s="1"/>
      <c r="D167" s="1"/>
      <c r="E167" s="1"/>
      <c r="F167" s="1"/>
      <c r="G167" s="1"/>
      <c r="H167" s="21"/>
      <c r="I167" s="33"/>
      <c r="J167" s="33"/>
      <c r="K167" s="33"/>
      <c r="L167" s="296"/>
      <c r="M167" s="296"/>
      <c r="N167" s="33"/>
      <c r="O167" s="33"/>
      <c r="P167" s="33"/>
      <c r="Q167" s="292"/>
      <c r="R167" s="296"/>
      <c r="T167" s="299"/>
      <c r="U167" s="34"/>
      <c r="V167" s="299"/>
      <c r="W167" s="33"/>
      <c r="X167" s="296"/>
      <c r="Y167" s="296"/>
      <c r="Z167" s="1"/>
      <c r="AA167" s="1"/>
      <c r="AB167" s="3"/>
      <c r="AC167" s="34"/>
      <c r="AD167" s="34"/>
      <c r="AE167" s="34"/>
      <c r="AF167" s="35"/>
      <c r="AG167" s="36"/>
      <c r="AH167" s="36"/>
      <c r="AI167" s="36"/>
      <c r="AJ167" s="36"/>
      <c r="AK167" s="37"/>
      <c r="AL167" s="37"/>
      <c r="AM167" s="37"/>
      <c r="AN167" s="37"/>
      <c r="AO167" s="38"/>
    </row>
    <row r="168" spans="1:41" ht="12.75" customHeight="1">
      <c r="A168" s="31"/>
      <c r="B168" s="48"/>
      <c r="C168" s="1"/>
      <c r="D168" s="1"/>
      <c r="E168" s="1"/>
      <c r="F168" s="1"/>
      <c r="G168" s="1"/>
      <c r="H168" s="21"/>
      <c r="I168" s="33"/>
      <c r="J168" s="33"/>
      <c r="K168" s="33"/>
      <c r="L168" s="296"/>
      <c r="M168" s="296"/>
      <c r="N168" s="33"/>
      <c r="O168" s="33"/>
      <c r="P168" s="33"/>
      <c r="Q168" s="292"/>
      <c r="R168" s="296"/>
      <c r="T168" s="299"/>
      <c r="U168" s="34"/>
      <c r="V168" s="299"/>
      <c r="W168" s="33"/>
      <c r="X168" s="296"/>
      <c r="Y168" s="296"/>
      <c r="Z168" s="1"/>
      <c r="AA168" s="1"/>
      <c r="AB168" s="3"/>
      <c r="AC168" s="34"/>
      <c r="AD168" s="34"/>
      <c r="AE168" s="34"/>
      <c r="AF168" s="35"/>
      <c r="AG168" s="36"/>
      <c r="AH168" s="36"/>
      <c r="AI168" s="36"/>
      <c r="AJ168" s="36"/>
      <c r="AK168" s="37"/>
      <c r="AL168" s="37"/>
      <c r="AM168" s="37"/>
      <c r="AN168" s="37"/>
      <c r="AO168" s="38"/>
    </row>
    <row r="169" spans="1:41" ht="12.75" customHeight="1">
      <c r="A169" s="31"/>
      <c r="B169" s="48"/>
      <c r="C169" s="1"/>
      <c r="D169" s="1"/>
      <c r="E169" s="1"/>
      <c r="F169" s="1"/>
      <c r="G169" s="1"/>
      <c r="H169" s="21"/>
      <c r="I169" s="33"/>
      <c r="J169" s="33"/>
      <c r="K169" s="33"/>
      <c r="L169" s="296"/>
      <c r="M169" s="296"/>
      <c r="N169" s="33"/>
      <c r="O169" s="33"/>
      <c r="P169" s="33"/>
      <c r="Q169" s="292"/>
      <c r="R169" s="296"/>
      <c r="T169" s="299"/>
      <c r="U169" s="34"/>
      <c r="V169" s="299"/>
      <c r="W169" s="33"/>
      <c r="X169" s="296"/>
      <c r="Y169" s="296"/>
      <c r="Z169" s="1"/>
      <c r="AA169" s="1"/>
      <c r="AB169" s="3"/>
      <c r="AC169" s="34"/>
      <c r="AD169" s="34"/>
      <c r="AE169" s="34"/>
      <c r="AF169" s="35"/>
      <c r="AG169" s="36"/>
      <c r="AH169" s="36"/>
      <c r="AI169" s="36"/>
      <c r="AJ169" s="36"/>
      <c r="AK169" s="37"/>
      <c r="AL169" s="37"/>
      <c r="AM169" s="37"/>
      <c r="AN169" s="37"/>
      <c r="AO169" s="38"/>
    </row>
    <row r="170" spans="1:41" ht="12.75" customHeight="1">
      <c r="A170" s="31"/>
      <c r="B170" s="48"/>
      <c r="C170" s="1"/>
      <c r="D170" s="1"/>
      <c r="E170" s="1"/>
      <c r="F170" s="1"/>
      <c r="G170" s="1"/>
      <c r="H170" s="21"/>
      <c r="I170" s="33"/>
      <c r="J170" s="33"/>
      <c r="K170" s="33"/>
      <c r="L170" s="296"/>
      <c r="M170" s="296"/>
      <c r="N170" s="33"/>
      <c r="O170" s="33"/>
      <c r="P170" s="33"/>
      <c r="Q170" s="292"/>
      <c r="R170" s="296"/>
      <c r="T170" s="299"/>
      <c r="U170" s="34"/>
      <c r="V170" s="299"/>
      <c r="W170" s="33"/>
      <c r="X170" s="296"/>
      <c r="Y170" s="296"/>
      <c r="Z170" s="1"/>
      <c r="AA170" s="1"/>
      <c r="AB170" s="3"/>
      <c r="AC170" s="34"/>
      <c r="AD170" s="34"/>
      <c r="AE170" s="34"/>
      <c r="AF170" s="35"/>
      <c r="AG170" s="36"/>
      <c r="AH170" s="36"/>
      <c r="AI170" s="36"/>
      <c r="AJ170" s="36"/>
      <c r="AK170" s="37"/>
      <c r="AL170" s="37"/>
      <c r="AM170" s="37"/>
      <c r="AN170" s="37"/>
      <c r="AO170" s="38"/>
    </row>
    <row r="171" spans="1:41" ht="12.75" customHeight="1">
      <c r="A171" s="31"/>
      <c r="B171" s="48"/>
      <c r="C171" s="1"/>
      <c r="D171" s="1"/>
      <c r="E171" s="1"/>
      <c r="F171" s="1"/>
      <c r="G171" s="1"/>
      <c r="H171" s="21"/>
      <c r="I171" s="33"/>
      <c r="J171" s="33"/>
      <c r="K171" s="33"/>
      <c r="L171" s="296"/>
      <c r="M171" s="296"/>
      <c r="N171" s="33"/>
      <c r="O171" s="33"/>
      <c r="P171" s="33"/>
      <c r="Q171" s="292"/>
      <c r="R171" s="296"/>
      <c r="T171" s="299"/>
      <c r="U171" s="34"/>
      <c r="V171" s="299"/>
      <c r="W171" s="33"/>
      <c r="X171" s="296"/>
      <c r="Y171" s="296"/>
      <c r="Z171" s="1"/>
      <c r="AA171" s="1"/>
      <c r="AB171" s="3"/>
      <c r="AC171" s="34"/>
      <c r="AD171" s="34"/>
      <c r="AE171" s="34"/>
      <c r="AF171" s="35"/>
      <c r="AG171" s="36"/>
      <c r="AH171" s="36"/>
      <c r="AI171" s="36"/>
      <c r="AJ171" s="36"/>
      <c r="AK171" s="37"/>
      <c r="AL171" s="37"/>
      <c r="AM171" s="37"/>
      <c r="AN171" s="37"/>
      <c r="AO171" s="38"/>
    </row>
    <row r="172" spans="1:41" ht="12.75" customHeight="1">
      <c r="A172" s="31"/>
      <c r="B172" s="48"/>
      <c r="C172" s="1"/>
      <c r="D172" s="1"/>
      <c r="E172" s="1"/>
      <c r="F172" s="1"/>
      <c r="G172" s="1"/>
      <c r="H172" s="21"/>
      <c r="I172" s="33"/>
      <c r="J172" s="33"/>
      <c r="K172" s="33"/>
      <c r="L172" s="296"/>
      <c r="M172" s="296"/>
      <c r="N172" s="33"/>
      <c r="O172" s="33"/>
      <c r="P172" s="33"/>
      <c r="Q172" s="292"/>
      <c r="R172" s="296"/>
      <c r="T172" s="299"/>
      <c r="U172" s="34"/>
      <c r="V172" s="299"/>
      <c r="W172" s="33"/>
      <c r="X172" s="296"/>
      <c r="Y172" s="296"/>
      <c r="Z172" s="1"/>
      <c r="AA172" s="1"/>
      <c r="AB172" s="3"/>
      <c r="AC172" s="34"/>
      <c r="AD172" s="34"/>
      <c r="AE172" s="34"/>
      <c r="AF172" s="35"/>
      <c r="AG172" s="36"/>
      <c r="AH172" s="36"/>
      <c r="AI172" s="36"/>
      <c r="AJ172" s="36"/>
      <c r="AK172" s="37"/>
      <c r="AL172" s="37"/>
      <c r="AM172" s="37"/>
      <c r="AN172" s="37"/>
      <c r="AO172" s="38"/>
    </row>
    <row r="173" spans="1:41" ht="12.75" customHeight="1">
      <c r="A173" s="31"/>
      <c r="B173" s="48"/>
      <c r="C173" s="1"/>
      <c r="D173" s="1"/>
      <c r="E173" s="1"/>
      <c r="F173" s="1"/>
      <c r="G173" s="1"/>
      <c r="H173" s="21"/>
      <c r="I173" s="33"/>
      <c r="J173" s="33"/>
      <c r="K173" s="33"/>
      <c r="L173" s="296"/>
      <c r="M173" s="296"/>
      <c r="N173" s="33"/>
      <c r="O173" s="33"/>
      <c r="P173" s="33"/>
      <c r="Q173" s="292"/>
      <c r="R173" s="296"/>
      <c r="T173" s="299"/>
      <c r="U173" s="34"/>
      <c r="V173" s="299"/>
      <c r="W173" s="33"/>
      <c r="X173" s="296"/>
      <c r="Y173" s="296"/>
      <c r="Z173" s="1"/>
      <c r="AA173" s="1"/>
      <c r="AB173" s="3"/>
      <c r="AC173" s="34"/>
      <c r="AD173" s="34"/>
      <c r="AE173" s="34"/>
      <c r="AF173" s="35"/>
      <c r="AG173" s="36"/>
      <c r="AH173" s="36"/>
      <c r="AI173" s="36"/>
      <c r="AJ173" s="36"/>
      <c r="AK173" s="37"/>
      <c r="AL173" s="37"/>
      <c r="AM173" s="37"/>
      <c r="AN173" s="37"/>
      <c r="AO173" s="38"/>
    </row>
    <row r="174" spans="1:41" ht="12.75" customHeight="1">
      <c r="A174" s="31"/>
      <c r="B174" s="48"/>
      <c r="C174" s="1"/>
      <c r="D174" s="1"/>
      <c r="E174" s="1"/>
      <c r="F174" s="1"/>
      <c r="G174" s="1"/>
      <c r="H174" s="21"/>
      <c r="I174" s="33"/>
      <c r="J174" s="33"/>
      <c r="K174" s="33"/>
      <c r="L174" s="296"/>
      <c r="M174" s="296"/>
      <c r="N174" s="33"/>
      <c r="O174" s="33"/>
      <c r="P174" s="33"/>
      <c r="Q174" s="292"/>
      <c r="R174" s="296"/>
      <c r="T174" s="299"/>
      <c r="U174" s="34"/>
      <c r="V174" s="299"/>
      <c r="W174" s="33"/>
      <c r="X174" s="296"/>
      <c r="Y174" s="296"/>
      <c r="Z174" s="1"/>
      <c r="AA174" s="1"/>
      <c r="AB174" s="3"/>
      <c r="AC174" s="34"/>
      <c r="AD174" s="34"/>
      <c r="AE174" s="34"/>
      <c r="AF174" s="35"/>
      <c r="AG174" s="36"/>
      <c r="AH174" s="36"/>
      <c r="AI174" s="36"/>
      <c r="AJ174" s="36"/>
      <c r="AK174" s="37"/>
      <c r="AL174" s="37"/>
      <c r="AM174" s="37"/>
      <c r="AN174" s="37"/>
      <c r="AO174" s="38"/>
    </row>
    <row r="175" spans="1:41" ht="12.75" customHeight="1">
      <c r="A175" s="31"/>
      <c r="B175" s="48"/>
      <c r="C175" s="1"/>
      <c r="D175" s="1"/>
      <c r="E175" s="1"/>
      <c r="F175" s="1"/>
      <c r="G175" s="1"/>
      <c r="H175" s="21"/>
      <c r="I175" s="33"/>
      <c r="J175" s="33"/>
      <c r="K175" s="33"/>
      <c r="L175" s="296"/>
      <c r="M175" s="296"/>
      <c r="N175" s="33"/>
      <c r="O175" s="33"/>
      <c r="P175" s="33"/>
      <c r="Q175" s="292"/>
      <c r="R175" s="296"/>
      <c r="T175" s="299"/>
      <c r="U175" s="34"/>
      <c r="V175" s="299"/>
      <c r="W175" s="33"/>
      <c r="X175" s="296"/>
      <c r="Y175" s="296"/>
      <c r="Z175" s="1"/>
      <c r="AA175" s="1"/>
      <c r="AB175" s="3"/>
      <c r="AC175" s="34"/>
      <c r="AD175" s="34"/>
      <c r="AE175" s="34"/>
      <c r="AF175" s="35"/>
      <c r="AG175" s="36"/>
      <c r="AH175" s="36"/>
      <c r="AI175" s="36"/>
      <c r="AJ175" s="36"/>
      <c r="AK175" s="37"/>
      <c r="AL175" s="37"/>
      <c r="AM175" s="37"/>
      <c r="AN175" s="37"/>
      <c r="AO175" s="38"/>
    </row>
    <row r="176" spans="1:41" ht="12.75" customHeight="1">
      <c r="A176" s="31"/>
      <c r="B176" s="48"/>
      <c r="C176" s="1"/>
      <c r="D176" s="1"/>
      <c r="E176" s="1"/>
      <c r="F176" s="1"/>
      <c r="G176" s="1"/>
      <c r="H176" s="21"/>
      <c r="I176" s="33"/>
      <c r="J176" s="33"/>
      <c r="K176" s="33"/>
      <c r="L176" s="296"/>
      <c r="M176" s="296"/>
      <c r="N176" s="33"/>
      <c r="O176" s="33"/>
      <c r="P176" s="33"/>
      <c r="Q176" s="292"/>
      <c r="R176" s="296"/>
      <c r="T176" s="299"/>
      <c r="U176" s="34"/>
      <c r="V176" s="299"/>
      <c r="W176" s="33"/>
      <c r="X176" s="296"/>
      <c r="Y176" s="296"/>
      <c r="Z176" s="1"/>
      <c r="AA176" s="1"/>
      <c r="AB176" s="3"/>
      <c r="AC176" s="34"/>
      <c r="AD176" s="34"/>
      <c r="AE176" s="34"/>
      <c r="AF176" s="35"/>
      <c r="AG176" s="36"/>
      <c r="AH176" s="36"/>
      <c r="AI176" s="36"/>
      <c r="AJ176" s="36"/>
      <c r="AK176" s="37"/>
      <c r="AL176" s="37"/>
      <c r="AM176" s="37"/>
      <c r="AN176" s="37"/>
      <c r="AO176" s="38"/>
    </row>
    <row r="177" spans="1:41" ht="12.75" customHeight="1">
      <c r="A177" s="31"/>
      <c r="B177" s="48"/>
      <c r="C177" s="1"/>
      <c r="D177" s="1"/>
      <c r="E177" s="1"/>
      <c r="F177" s="1"/>
      <c r="G177" s="1"/>
      <c r="H177" s="21"/>
      <c r="I177" s="33"/>
      <c r="J177" s="33"/>
      <c r="K177" s="33"/>
      <c r="L177" s="296"/>
      <c r="M177" s="296"/>
      <c r="N177" s="33"/>
      <c r="O177" s="33"/>
      <c r="P177" s="33"/>
      <c r="Q177" s="292"/>
      <c r="R177" s="296"/>
      <c r="T177" s="299"/>
      <c r="U177" s="34"/>
      <c r="V177" s="299"/>
      <c r="W177" s="33"/>
      <c r="X177" s="296"/>
      <c r="Y177" s="296"/>
      <c r="Z177" s="1"/>
      <c r="AA177" s="1"/>
      <c r="AB177" s="3"/>
      <c r="AC177" s="34"/>
      <c r="AD177" s="34"/>
      <c r="AE177" s="34"/>
      <c r="AF177" s="35"/>
      <c r="AG177" s="36"/>
      <c r="AH177" s="36"/>
      <c r="AI177" s="36"/>
      <c r="AJ177" s="36"/>
      <c r="AK177" s="37"/>
      <c r="AL177" s="37"/>
      <c r="AM177" s="37"/>
      <c r="AN177" s="37"/>
      <c r="AO177" s="38"/>
    </row>
    <row r="178" spans="1:41" ht="12.75" customHeight="1">
      <c r="A178" s="31"/>
      <c r="B178" s="48"/>
      <c r="C178" s="1"/>
      <c r="D178" s="1"/>
      <c r="E178" s="1"/>
      <c r="F178" s="1"/>
      <c r="G178" s="1"/>
      <c r="H178" s="21"/>
      <c r="I178" s="33"/>
      <c r="J178" s="33"/>
      <c r="K178" s="33"/>
      <c r="L178" s="296"/>
      <c r="M178" s="296"/>
      <c r="N178" s="33"/>
      <c r="O178" s="33"/>
      <c r="P178" s="33"/>
      <c r="Q178" s="292"/>
      <c r="R178" s="296"/>
      <c r="T178" s="299"/>
      <c r="U178" s="34"/>
      <c r="V178" s="299"/>
      <c r="W178" s="33"/>
      <c r="X178" s="296"/>
      <c r="Y178" s="296"/>
      <c r="Z178" s="1"/>
      <c r="AA178" s="1"/>
      <c r="AB178" s="3"/>
      <c r="AC178" s="34"/>
      <c r="AD178" s="34"/>
      <c r="AE178" s="34"/>
      <c r="AF178" s="35"/>
      <c r="AG178" s="36"/>
      <c r="AH178" s="36"/>
      <c r="AI178" s="36"/>
      <c r="AJ178" s="36"/>
      <c r="AK178" s="37"/>
      <c r="AL178" s="37"/>
      <c r="AM178" s="37"/>
      <c r="AN178" s="37"/>
      <c r="AO178" s="38"/>
    </row>
    <row r="179" spans="1:41" ht="12.75" customHeight="1">
      <c r="A179" s="31"/>
      <c r="B179" s="48"/>
      <c r="C179" s="1"/>
      <c r="D179" s="1"/>
      <c r="E179" s="1"/>
      <c r="F179" s="1"/>
      <c r="G179" s="1"/>
      <c r="H179" s="21"/>
      <c r="I179" s="33"/>
      <c r="J179" s="33"/>
      <c r="K179" s="33"/>
      <c r="L179" s="296"/>
      <c r="M179" s="296"/>
      <c r="N179" s="33"/>
      <c r="O179" s="33"/>
      <c r="P179" s="33"/>
      <c r="Q179" s="292"/>
      <c r="R179" s="296"/>
      <c r="T179" s="299"/>
      <c r="U179" s="34"/>
      <c r="V179" s="299"/>
      <c r="W179" s="33"/>
      <c r="X179" s="296"/>
      <c r="Y179" s="296"/>
      <c r="Z179" s="1"/>
      <c r="AA179" s="1"/>
      <c r="AB179" s="3"/>
      <c r="AC179" s="34"/>
      <c r="AD179" s="34"/>
      <c r="AE179" s="34"/>
      <c r="AF179" s="35"/>
      <c r="AG179" s="36"/>
      <c r="AH179" s="36"/>
      <c r="AI179" s="36"/>
      <c r="AJ179" s="36"/>
      <c r="AK179" s="37"/>
      <c r="AL179" s="37"/>
      <c r="AM179" s="37"/>
      <c r="AN179" s="37"/>
      <c r="AO179" s="38"/>
    </row>
    <row r="180" spans="1:41" ht="12.75" customHeight="1">
      <c r="A180" s="31"/>
      <c r="B180" s="48"/>
      <c r="C180" s="1"/>
      <c r="D180" s="1"/>
      <c r="E180" s="1"/>
      <c r="F180" s="1"/>
      <c r="G180" s="1"/>
      <c r="H180" s="21"/>
      <c r="I180" s="33"/>
      <c r="J180" s="33"/>
      <c r="K180" s="33"/>
      <c r="L180" s="296"/>
      <c r="M180" s="296"/>
      <c r="N180" s="33"/>
      <c r="O180" s="33"/>
      <c r="P180" s="33"/>
      <c r="Q180" s="292"/>
      <c r="R180" s="296"/>
      <c r="T180" s="299"/>
      <c r="U180" s="34"/>
      <c r="V180" s="299"/>
      <c r="W180" s="33"/>
      <c r="X180" s="296"/>
      <c r="Y180" s="296"/>
      <c r="Z180" s="1"/>
      <c r="AA180" s="1"/>
      <c r="AB180" s="3"/>
      <c r="AC180" s="34"/>
      <c r="AD180" s="34"/>
      <c r="AE180" s="34"/>
      <c r="AF180" s="35"/>
      <c r="AG180" s="36"/>
      <c r="AH180" s="36"/>
      <c r="AI180" s="36"/>
      <c r="AJ180" s="36"/>
      <c r="AK180" s="37"/>
      <c r="AL180" s="37"/>
      <c r="AM180" s="37"/>
      <c r="AN180" s="37"/>
      <c r="AO180" s="38"/>
    </row>
    <row r="181" spans="1:41" ht="12.75" customHeight="1">
      <c r="A181" s="31"/>
      <c r="B181" s="48"/>
      <c r="C181" s="1"/>
      <c r="D181" s="1"/>
      <c r="E181" s="1"/>
      <c r="F181" s="1"/>
      <c r="G181" s="1"/>
      <c r="H181" s="21"/>
      <c r="I181" s="33"/>
      <c r="J181" s="33"/>
      <c r="K181" s="33"/>
      <c r="L181" s="296"/>
      <c r="M181" s="296"/>
      <c r="N181" s="33"/>
      <c r="O181" s="33"/>
      <c r="P181" s="33"/>
      <c r="Q181" s="292"/>
      <c r="R181" s="296"/>
      <c r="T181" s="299"/>
      <c r="U181" s="34"/>
      <c r="V181" s="299"/>
      <c r="W181" s="33"/>
      <c r="X181" s="296"/>
      <c r="Y181" s="296"/>
      <c r="Z181" s="1"/>
      <c r="AA181" s="1"/>
      <c r="AB181" s="3"/>
      <c r="AC181" s="34"/>
      <c r="AD181" s="34"/>
      <c r="AE181" s="34"/>
      <c r="AF181" s="35"/>
      <c r="AG181" s="36"/>
      <c r="AH181" s="36"/>
      <c r="AI181" s="36"/>
      <c r="AJ181" s="36"/>
      <c r="AK181" s="37"/>
      <c r="AL181" s="37"/>
      <c r="AM181" s="37"/>
      <c r="AN181" s="37"/>
      <c r="AO181" s="38"/>
    </row>
    <row r="182" spans="1:41" ht="12.75" customHeight="1">
      <c r="A182" s="31"/>
      <c r="B182" s="48"/>
      <c r="C182" s="1"/>
      <c r="D182" s="1"/>
      <c r="E182" s="1"/>
      <c r="F182" s="1"/>
      <c r="G182" s="1"/>
      <c r="H182" s="21"/>
      <c r="I182" s="33"/>
      <c r="J182" s="33"/>
      <c r="K182" s="33"/>
      <c r="L182" s="296"/>
      <c r="M182" s="296"/>
      <c r="N182" s="33"/>
      <c r="O182" s="33"/>
      <c r="P182" s="33"/>
      <c r="Q182" s="292"/>
      <c r="R182" s="296"/>
      <c r="T182" s="299"/>
      <c r="U182" s="34"/>
      <c r="V182" s="299"/>
      <c r="W182" s="33"/>
      <c r="X182" s="296"/>
      <c r="Y182" s="296"/>
      <c r="Z182" s="1"/>
      <c r="AA182" s="1"/>
      <c r="AB182" s="3"/>
      <c r="AC182" s="34"/>
      <c r="AD182" s="34"/>
      <c r="AE182" s="34"/>
      <c r="AF182" s="35"/>
      <c r="AG182" s="36"/>
      <c r="AH182" s="36"/>
      <c r="AI182" s="36"/>
      <c r="AJ182" s="36"/>
      <c r="AK182" s="37"/>
      <c r="AL182" s="37"/>
      <c r="AM182" s="37"/>
      <c r="AN182" s="37"/>
      <c r="AO182" s="38"/>
    </row>
    <row r="183" spans="1:41" ht="12.75" customHeight="1">
      <c r="A183" s="31"/>
      <c r="B183" s="48"/>
      <c r="C183" s="1"/>
      <c r="D183" s="1"/>
      <c r="E183" s="1"/>
      <c r="F183" s="1"/>
      <c r="G183" s="1"/>
      <c r="H183" s="21"/>
      <c r="I183" s="33"/>
      <c r="J183" s="33"/>
      <c r="K183" s="33"/>
      <c r="L183" s="296"/>
      <c r="M183" s="296"/>
      <c r="N183" s="33"/>
      <c r="O183" s="33"/>
      <c r="P183" s="33"/>
      <c r="Q183" s="292"/>
      <c r="R183" s="296"/>
      <c r="T183" s="299"/>
      <c r="U183" s="34"/>
      <c r="V183" s="299"/>
      <c r="W183" s="33"/>
      <c r="X183" s="296"/>
      <c r="Y183" s="296"/>
      <c r="Z183" s="1"/>
      <c r="AA183" s="1"/>
      <c r="AB183" s="3"/>
      <c r="AC183" s="34"/>
      <c r="AD183" s="34"/>
      <c r="AE183" s="34"/>
      <c r="AF183" s="35"/>
      <c r="AG183" s="36"/>
      <c r="AH183" s="36"/>
      <c r="AI183" s="36"/>
      <c r="AJ183" s="36"/>
      <c r="AK183" s="37"/>
      <c r="AL183" s="37"/>
      <c r="AM183" s="37"/>
      <c r="AN183" s="37"/>
      <c r="AO183" s="38"/>
    </row>
    <row r="184" spans="1:41" ht="12.75" customHeight="1">
      <c r="A184" s="31"/>
      <c r="B184" s="48"/>
      <c r="C184" s="1"/>
      <c r="D184" s="1"/>
      <c r="E184" s="1"/>
      <c r="F184" s="1"/>
      <c r="G184" s="1"/>
      <c r="H184" s="21"/>
      <c r="I184" s="33"/>
      <c r="J184" s="33"/>
      <c r="K184" s="33"/>
      <c r="L184" s="296"/>
      <c r="M184" s="296"/>
      <c r="N184" s="33"/>
      <c r="O184" s="33"/>
      <c r="P184" s="33"/>
      <c r="Q184" s="292"/>
      <c r="R184" s="296"/>
      <c r="T184" s="299"/>
      <c r="U184" s="34"/>
      <c r="V184" s="299"/>
      <c r="W184" s="33"/>
      <c r="X184" s="296"/>
      <c r="Y184" s="296"/>
      <c r="Z184" s="1"/>
      <c r="AA184" s="1"/>
      <c r="AB184" s="3"/>
      <c r="AC184" s="34"/>
      <c r="AD184" s="34"/>
      <c r="AE184" s="34"/>
      <c r="AF184" s="35"/>
      <c r="AG184" s="36"/>
      <c r="AH184" s="36"/>
      <c r="AI184" s="36"/>
      <c r="AJ184" s="36"/>
      <c r="AK184" s="37"/>
      <c r="AL184" s="37"/>
      <c r="AM184" s="37"/>
      <c r="AN184" s="37"/>
      <c r="AO184" s="38"/>
    </row>
    <row r="185" spans="1:41" ht="12.75" customHeight="1">
      <c r="A185" s="31"/>
      <c r="B185" s="48"/>
      <c r="C185" s="1"/>
      <c r="D185" s="1"/>
      <c r="E185" s="1"/>
      <c r="F185" s="1"/>
      <c r="G185" s="1"/>
      <c r="H185" s="21"/>
      <c r="I185" s="33"/>
      <c r="J185" s="33"/>
      <c r="K185" s="33"/>
      <c r="L185" s="296"/>
      <c r="M185" s="296"/>
      <c r="N185" s="33"/>
      <c r="O185" s="33"/>
      <c r="P185" s="33"/>
      <c r="Q185" s="292"/>
      <c r="R185" s="296"/>
      <c r="T185" s="299"/>
      <c r="U185" s="34"/>
      <c r="V185" s="299"/>
      <c r="W185" s="33"/>
      <c r="X185" s="296"/>
      <c r="Y185" s="296"/>
      <c r="Z185" s="1"/>
      <c r="AA185" s="1"/>
      <c r="AB185" s="3"/>
      <c r="AC185" s="34"/>
      <c r="AD185" s="34"/>
      <c r="AE185" s="34"/>
      <c r="AF185" s="35"/>
      <c r="AG185" s="36"/>
      <c r="AH185" s="36"/>
      <c r="AI185" s="36"/>
      <c r="AJ185" s="36"/>
      <c r="AK185" s="37"/>
      <c r="AL185" s="37"/>
      <c r="AM185" s="37"/>
      <c r="AN185" s="37"/>
      <c r="AO185" s="38"/>
    </row>
    <row r="186" spans="1:41" ht="12.75" customHeight="1">
      <c r="A186" s="31"/>
      <c r="B186" s="48"/>
      <c r="C186" s="1"/>
      <c r="D186" s="1"/>
      <c r="E186" s="1"/>
      <c r="F186" s="1"/>
      <c r="G186" s="1"/>
      <c r="H186" s="21"/>
      <c r="I186" s="33"/>
      <c r="J186" s="33"/>
      <c r="K186" s="33"/>
      <c r="L186" s="296"/>
      <c r="M186" s="296"/>
      <c r="N186" s="33"/>
      <c r="O186" s="33"/>
      <c r="P186" s="33"/>
      <c r="Q186" s="292"/>
      <c r="R186" s="296"/>
      <c r="T186" s="299"/>
      <c r="U186" s="34"/>
      <c r="V186" s="299"/>
      <c r="W186" s="33"/>
      <c r="X186" s="296"/>
      <c r="Y186" s="296"/>
      <c r="Z186" s="1"/>
      <c r="AA186" s="1"/>
      <c r="AB186" s="3"/>
      <c r="AC186" s="34"/>
      <c r="AD186" s="34"/>
      <c r="AE186" s="34"/>
      <c r="AF186" s="35"/>
      <c r="AG186" s="36"/>
      <c r="AH186" s="36"/>
      <c r="AI186" s="36"/>
      <c r="AJ186" s="36"/>
      <c r="AK186" s="37"/>
      <c r="AL186" s="37"/>
      <c r="AM186" s="37"/>
      <c r="AN186" s="37"/>
      <c r="AO186" s="38"/>
    </row>
    <row r="187" spans="1:41" ht="12.75" customHeight="1">
      <c r="A187" s="31"/>
      <c r="B187" s="48"/>
      <c r="C187" s="1"/>
      <c r="D187" s="1"/>
      <c r="E187" s="1"/>
      <c r="F187" s="1"/>
      <c r="G187" s="1"/>
      <c r="H187" s="21"/>
      <c r="I187" s="33"/>
      <c r="J187" s="33"/>
      <c r="K187" s="33"/>
      <c r="L187" s="296"/>
      <c r="M187" s="296"/>
      <c r="N187" s="33"/>
      <c r="O187" s="33"/>
      <c r="P187" s="33"/>
      <c r="Q187" s="292"/>
      <c r="R187" s="296"/>
      <c r="T187" s="299"/>
      <c r="U187" s="34"/>
      <c r="V187" s="299"/>
      <c r="W187" s="33"/>
      <c r="X187" s="296"/>
      <c r="Y187" s="296"/>
      <c r="Z187" s="1"/>
      <c r="AA187" s="1"/>
      <c r="AB187" s="3"/>
      <c r="AC187" s="34"/>
      <c r="AD187" s="34"/>
      <c r="AE187" s="34"/>
      <c r="AF187" s="35"/>
      <c r="AG187" s="36"/>
      <c r="AH187" s="36"/>
      <c r="AI187" s="36"/>
      <c r="AJ187" s="36"/>
      <c r="AK187" s="37"/>
      <c r="AL187" s="37"/>
      <c r="AM187" s="37"/>
      <c r="AN187" s="37"/>
      <c r="AO187" s="38"/>
    </row>
    <row r="188" spans="1:41" ht="12.75" customHeight="1">
      <c r="A188" s="31"/>
      <c r="B188" s="48"/>
      <c r="C188" s="1"/>
      <c r="D188" s="1"/>
      <c r="E188" s="1"/>
      <c r="F188" s="1"/>
      <c r="G188" s="1"/>
      <c r="H188" s="21"/>
      <c r="I188" s="33"/>
      <c r="J188" s="33"/>
      <c r="K188" s="33"/>
      <c r="L188" s="296"/>
      <c r="M188" s="296"/>
      <c r="N188" s="33"/>
      <c r="O188" s="33"/>
      <c r="P188" s="33"/>
      <c r="Q188" s="292"/>
      <c r="R188" s="296"/>
      <c r="T188" s="299"/>
      <c r="U188" s="34"/>
      <c r="V188" s="299"/>
      <c r="W188" s="33"/>
      <c r="X188" s="296"/>
      <c r="Y188" s="296"/>
      <c r="Z188" s="1"/>
      <c r="AA188" s="1"/>
      <c r="AB188" s="3"/>
      <c r="AC188" s="34"/>
      <c r="AD188" s="34"/>
      <c r="AE188" s="34"/>
      <c r="AF188" s="35"/>
      <c r="AG188" s="36"/>
      <c r="AH188" s="36"/>
      <c r="AI188" s="36"/>
      <c r="AJ188" s="36"/>
      <c r="AK188" s="37"/>
      <c r="AL188" s="37"/>
      <c r="AM188" s="37"/>
      <c r="AN188" s="37"/>
      <c r="AO188" s="38"/>
    </row>
    <row r="189" spans="1:41" ht="12.75" customHeight="1">
      <c r="A189" s="31"/>
      <c r="B189" s="48"/>
      <c r="C189" s="1"/>
      <c r="D189" s="1"/>
      <c r="E189" s="1"/>
      <c r="F189" s="1"/>
      <c r="G189" s="1"/>
      <c r="H189" s="21"/>
      <c r="I189" s="33"/>
      <c r="J189" s="33"/>
      <c r="K189" s="33"/>
      <c r="L189" s="296"/>
      <c r="M189" s="296"/>
      <c r="N189" s="33"/>
      <c r="O189" s="33"/>
      <c r="P189" s="33"/>
      <c r="Q189" s="292"/>
      <c r="R189" s="296"/>
      <c r="T189" s="299"/>
      <c r="U189" s="34"/>
      <c r="V189" s="299"/>
      <c r="W189" s="33"/>
      <c r="X189" s="296"/>
      <c r="Y189" s="296"/>
      <c r="Z189" s="1"/>
      <c r="AA189" s="1"/>
      <c r="AB189" s="3"/>
      <c r="AC189" s="34"/>
      <c r="AD189" s="34"/>
      <c r="AE189" s="34"/>
      <c r="AF189" s="35"/>
      <c r="AG189" s="36"/>
      <c r="AH189" s="36"/>
      <c r="AI189" s="36"/>
      <c r="AJ189" s="36"/>
      <c r="AK189" s="37"/>
      <c r="AL189" s="37"/>
      <c r="AM189" s="37"/>
      <c r="AN189" s="37"/>
      <c r="AO189" s="38"/>
    </row>
    <row r="190" spans="1:41" ht="12.75" customHeight="1">
      <c r="A190" s="31"/>
      <c r="B190" s="48"/>
      <c r="C190" s="1"/>
      <c r="D190" s="1"/>
      <c r="E190" s="1"/>
      <c r="F190" s="1"/>
      <c r="G190" s="1"/>
      <c r="H190" s="21"/>
      <c r="I190" s="33"/>
      <c r="J190" s="33"/>
      <c r="K190" s="33"/>
      <c r="L190" s="296"/>
      <c r="M190" s="296"/>
      <c r="N190" s="33"/>
      <c r="O190" s="33"/>
      <c r="P190" s="33"/>
      <c r="Q190" s="292"/>
      <c r="R190" s="296"/>
      <c r="T190" s="299"/>
      <c r="U190" s="34"/>
      <c r="V190" s="299"/>
      <c r="W190" s="33"/>
      <c r="X190" s="296"/>
      <c r="Y190" s="296"/>
      <c r="Z190" s="1"/>
      <c r="AA190" s="1"/>
      <c r="AB190" s="3"/>
      <c r="AC190" s="34"/>
      <c r="AD190" s="34"/>
      <c r="AE190" s="34"/>
      <c r="AF190" s="35"/>
      <c r="AG190" s="36"/>
      <c r="AH190" s="36"/>
      <c r="AI190" s="36"/>
      <c r="AJ190" s="36"/>
      <c r="AK190" s="37"/>
      <c r="AL190" s="37"/>
      <c r="AM190" s="37"/>
      <c r="AN190" s="37"/>
      <c r="AO190" s="38"/>
    </row>
    <row r="191" spans="1:41" ht="12.75" customHeight="1">
      <c r="A191" s="31"/>
      <c r="B191" s="48"/>
      <c r="C191" s="1"/>
      <c r="D191" s="1"/>
      <c r="E191" s="1"/>
      <c r="F191" s="1"/>
      <c r="G191" s="1"/>
      <c r="H191" s="21"/>
      <c r="I191" s="33"/>
      <c r="J191" s="33"/>
      <c r="K191" s="33"/>
      <c r="L191" s="296"/>
      <c r="M191" s="296"/>
      <c r="N191" s="33"/>
      <c r="O191" s="33"/>
      <c r="P191" s="33"/>
      <c r="Q191" s="292"/>
      <c r="R191" s="296"/>
      <c r="T191" s="299"/>
      <c r="U191" s="34"/>
      <c r="V191" s="299"/>
      <c r="W191" s="33"/>
      <c r="X191" s="296"/>
      <c r="Y191" s="296"/>
      <c r="Z191" s="1"/>
      <c r="AA191" s="1"/>
      <c r="AB191" s="3"/>
      <c r="AC191" s="34"/>
      <c r="AD191" s="34"/>
      <c r="AE191" s="34"/>
      <c r="AF191" s="35"/>
      <c r="AG191" s="36"/>
      <c r="AH191" s="36"/>
      <c r="AI191" s="36"/>
      <c r="AJ191" s="36"/>
      <c r="AK191" s="37"/>
      <c r="AL191" s="37"/>
      <c r="AM191" s="37"/>
      <c r="AN191" s="37"/>
      <c r="AO191" s="38"/>
    </row>
    <row r="192" spans="1:41" ht="12.75" customHeight="1">
      <c r="A192" s="31"/>
      <c r="B192" s="48"/>
      <c r="C192" s="1"/>
      <c r="D192" s="1"/>
      <c r="E192" s="1"/>
      <c r="F192" s="1"/>
      <c r="G192" s="1"/>
      <c r="H192" s="21"/>
      <c r="I192" s="33"/>
      <c r="J192" s="33"/>
      <c r="K192" s="33"/>
      <c r="L192" s="296"/>
      <c r="M192" s="296"/>
      <c r="N192" s="33"/>
      <c r="O192" s="33"/>
      <c r="P192" s="33"/>
      <c r="Q192" s="292"/>
      <c r="R192" s="296"/>
      <c r="T192" s="299"/>
      <c r="U192" s="34"/>
      <c r="V192" s="299"/>
      <c r="W192" s="33"/>
      <c r="X192" s="296"/>
      <c r="Y192" s="296"/>
      <c r="Z192" s="1"/>
      <c r="AA192" s="1"/>
      <c r="AB192" s="3"/>
      <c r="AC192" s="34"/>
      <c r="AD192" s="34"/>
      <c r="AE192" s="34"/>
      <c r="AF192" s="35"/>
      <c r="AG192" s="36"/>
      <c r="AH192" s="36"/>
      <c r="AI192" s="36"/>
      <c r="AJ192" s="36"/>
      <c r="AK192" s="37"/>
      <c r="AL192" s="37"/>
      <c r="AM192" s="37"/>
      <c r="AN192" s="37"/>
      <c r="AO192" s="38"/>
    </row>
    <row r="193" spans="1:41" ht="12.75" customHeight="1">
      <c r="A193" s="31"/>
      <c r="B193" s="48"/>
      <c r="C193" s="1"/>
      <c r="D193" s="1"/>
      <c r="E193" s="1"/>
      <c r="F193" s="1"/>
      <c r="G193" s="1"/>
      <c r="H193" s="21"/>
      <c r="I193" s="33"/>
      <c r="J193" s="33"/>
      <c r="K193" s="33"/>
      <c r="L193" s="296"/>
      <c r="M193" s="296"/>
      <c r="N193" s="33"/>
      <c r="O193" s="33"/>
      <c r="P193" s="33"/>
      <c r="Q193" s="292"/>
      <c r="R193" s="296"/>
      <c r="T193" s="299"/>
      <c r="U193" s="34"/>
      <c r="V193" s="299"/>
      <c r="W193" s="33"/>
      <c r="X193" s="296"/>
      <c r="Y193" s="296"/>
      <c r="Z193" s="1"/>
      <c r="AA193" s="1"/>
      <c r="AB193" s="3"/>
      <c r="AC193" s="34"/>
      <c r="AD193" s="34"/>
      <c r="AE193" s="34"/>
      <c r="AF193" s="35"/>
      <c r="AG193" s="36"/>
      <c r="AH193" s="36"/>
      <c r="AI193" s="36"/>
      <c r="AJ193" s="36"/>
      <c r="AK193" s="37"/>
      <c r="AL193" s="37"/>
      <c r="AM193" s="37"/>
      <c r="AN193" s="37"/>
      <c r="AO193" s="38"/>
    </row>
    <row r="194" spans="1:41" ht="12.75" customHeight="1">
      <c r="A194" s="31"/>
      <c r="B194" s="48"/>
      <c r="C194" s="1"/>
      <c r="D194" s="1"/>
      <c r="E194" s="1"/>
      <c r="F194" s="1"/>
      <c r="G194" s="1"/>
      <c r="H194" s="21"/>
      <c r="I194" s="33"/>
      <c r="J194" s="33"/>
      <c r="K194" s="33"/>
      <c r="L194" s="296"/>
      <c r="M194" s="296"/>
      <c r="N194" s="33"/>
      <c r="O194" s="33"/>
      <c r="P194" s="33"/>
      <c r="Q194" s="292"/>
      <c r="R194" s="296"/>
      <c r="T194" s="299"/>
      <c r="U194" s="34"/>
      <c r="V194" s="299"/>
      <c r="W194" s="33"/>
      <c r="X194" s="296"/>
      <c r="Y194" s="296"/>
      <c r="Z194" s="1"/>
      <c r="AA194" s="1"/>
      <c r="AB194" s="3"/>
      <c r="AC194" s="34"/>
      <c r="AD194" s="34"/>
      <c r="AE194" s="34"/>
      <c r="AF194" s="35"/>
      <c r="AG194" s="36"/>
      <c r="AH194" s="36"/>
      <c r="AI194" s="36"/>
      <c r="AJ194" s="36"/>
      <c r="AK194" s="37"/>
      <c r="AL194" s="37"/>
      <c r="AM194" s="37"/>
      <c r="AN194" s="37"/>
      <c r="AO194" s="38"/>
    </row>
    <row r="195" spans="1:41" ht="12.75" customHeight="1">
      <c r="A195" s="31"/>
      <c r="B195" s="48"/>
      <c r="C195" s="1"/>
      <c r="D195" s="1"/>
      <c r="E195" s="1"/>
      <c r="F195" s="1"/>
      <c r="G195" s="1"/>
      <c r="H195" s="21"/>
      <c r="I195" s="33"/>
      <c r="J195" s="33"/>
      <c r="K195" s="33"/>
      <c r="L195" s="296"/>
      <c r="M195" s="296"/>
      <c r="N195" s="33"/>
      <c r="O195" s="33"/>
      <c r="P195" s="33"/>
      <c r="Q195" s="292"/>
      <c r="R195" s="296"/>
      <c r="T195" s="299"/>
      <c r="U195" s="34"/>
      <c r="V195" s="299"/>
      <c r="W195" s="33"/>
      <c r="X195" s="296"/>
      <c r="Y195" s="296"/>
      <c r="Z195" s="1"/>
      <c r="AA195" s="1"/>
      <c r="AB195" s="3"/>
      <c r="AC195" s="34"/>
      <c r="AD195" s="34"/>
      <c r="AE195" s="34"/>
      <c r="AF195" s="35"/>
      <c r="AG195" s="36"/>
      <c r="AH195" s="36"/>
      <c r="AI195" s="36"/>
      <c r="AJ195" s="36"/>
      <c r="AK195" s="37"/>
      <c r="AL195" s="37"/>
      <c r="AM195" s="37"/>
      <c r="AN195" s="37"/>
      <c r="AO195" s="38"/>
    </row>
    <row r="196" spans="1:41" ht="12.75" customHeight="1">
      <c r="A196" s="31"/>
      <c r="B196" s="48"/>
      <c r="C196" s="1"/>
      <c r="D196" s="1"/>
      <c r="E196" s="1"/>
      <c r="F196" s="1"/>
      <c r="G196" s="1"/>
      <c r="H196" s="21"/>
      <c r="I196" s="33"/>
      <c r="J196" s="33"/>
      <c r="K196" s="33"/>
      <c r="L196" s="296"/>
      <c r="M196" s="296"/>
      <c r="N196" s="33"/>
      <c r="O196" s="33"/>
      <c r="P196" s="33"/>
      <c r="Q196" s="292"/>
      <c r="R196" s="296"/>
      <c r="T196" s="299"/>
      <c r="U196" s="34"/>
      <c r="V196" s="299"/>
      <c r="W196" s="33"/>
      <c r="X196" s="296"/>
      <c r="Y196" s="296"/>
      <c r="Z196" s="1"/>
      <c r="AA196" s="1"/>
      <c r="AB196" s="3"/>
      <c r="AC196" s="34"/>
      <c r="AD196" s="34"/>
      <c r="AE196" s="34"/>
      <c r="AF196" s="35"/>
      <c r="AG196" s="36"/>
      <c r="AH196" s="36"/>
      <c r="AI196" s="36"/>
      <c r="AJ196" s="36"/>
      <c r="AK196" s="37"/>
      <c r="AL196" s="37"/>
      <c r="AM196" s="37"/>
      <c r="AN196" s="37"/>
      <c r="AO196" s="38"/>
    </row>
    <row r="197" spans="1:41" ht="12.75" customHeight="1">
      <c r="A197" s="31"/>
      <c r="B197" s="48"/>
      <c r="C197" s="1"/>
      <c r="D197" s="1"/>
      <c r="E197" s="1"/>
      <c r="F197" s="1"/>
      <c r="G197" s="1"/>
      <c r="H197" s="21"/>
      <c r="I197" s="33"/>
      <c r="J197" s="33"/>
      <c r="K197" s="33"/>
      <c r="L197" s="296"/>
      <c r="M197" s="296"/>
      <c r="N197" s="33"/>
      <c r="O197" s="33"/>
      <c r="P197" s="33"/>
      <c r="Q197" s="292"/>
      <c r="R197" s="296"/>
      <c r="T197" s="299"/>
      <c r="U197" s="34"/>
      <c r="V197" s="299"/>
      <c r="W197" s="33"/>
      <c r="X197" s="296"/>
      <c r="Y197" s="296"/>
      <c r="Z197" s="1"/>
      <c r="AA197" s="1"/>
      <c r="AB197" s="3"/>
      <c r="AC197" s="34"/>
      <c r="AD197" s="34"/>
      <c r="AE197" s="34"/>
      <c r="AF197" s="35"/>
      <c r="AG197" s="36"/>
      <c r="AH197" s="36"/>
      <c r="AI197" s="36"/>
      <c r="AJ197" s="36"/>
      <c r="AK197" s="37"/>
      <c r="AL197" s="37"/>
      <c r="AM197" s="37"/>
      <c r="AN197" s="37"/>
      <c r="AO197" s="38"/>
    </row>
    <row r="198" spans="1:41" ht="12.75" customHeight="1">
      <c r="A198" s="31"/>
      <c r="B198" s="48"/>
      <c r="C198" s="1"/>
      <c r="D198" s="1"/>
      <c r="E198" s="1"/>
      <c r="F198" s="1"/>
      <c r="G198" s="1"/>
      <c r="H198" s="21"/>
      <c r="I198" s="33"/>
      <c r="J198" s="33"/>
      <c r="K198" s="33"/>
      <c r="L198" s="296"/>
      <c r="M198" s="296"/>
      <c r="N198" s="33"/>
      <c r="O198" s="33"/>
      <c r="P198" s="33"/>
      <c r="Q198" s="292"/>
      <c r="R198" s="296"/>
      <c r="T198" s="299"/>
      <c r="U198" s="34"/>
      <c r="V198" s="299"/>
      <c r="W198" s="33"/>
      <c r="X198" s="296"/>
      <c r="Y198" s="296"/>
      <c r="Z198" s="1"/>
      <c r="AA198" s="1"/>
      <c r="AB198" s="3"/>
      <c r="AC198" s="34"/>
      <c r="AD198" s="34"/>
      <c r="AE198" s="34"/>
      <c r="AF198" s="35"/>
      <c r="AG198" s="36"/>
      <c r="AH198" s="36"/>
      <c r="AI198" s="36"/>
      <c r="AJ198" s="36"/>
      <c r="AK198" s="37"/>
      <c r="AL198" s="37"/>
      <c r="AM198" s="37"/>
      <c r="AN198" s="37"/>
      <c r="AO198" s="38"/>
    </row>
    <row r="199" spans="1:41" ht="12.75" customHeight="1">
      <c r="A199" s="31"/>
      <c r="B199" s="48"/>
      <c r="C199" s="1"/>
      <c r="D199" s="1"/>
      <c r="E199" s="1"/>
      <c r="F199" s="1"/>
      <c r="G199" s="1"/>
      <c r="H199" s="21"/>
      <c r="I199" s="33"/>
      <c r="J199" s="33"/>
      <c r="K199" s="33"/>
      <c r="L199" s="296"/>
      <c r="M199" s="296"/>
      <c r="N199" s="33"/>
      <c r="O199" s="33"/>
      <c r="P199" s="33"/>
      <c r="Q199" s="292"/>
      <c r="R199" s="296"/>
      <c r="T199" s="299"/>
      <c r="U199" s="34"/>
      <c r="V199" s="299"/>
      <c r="W199" s="33"/>
      <c r="X199" s="296"/>
      <c r="Y199" s="296"/>
      <c r="Z199" s="1"/>
      <c r="AA199" s="1"/>
      <c r="AB199" s="3"/>
      <c r="AC199" s="34"/>
      <c r="AD199" s="34"/>
      <c r="AE199" s="34"/>
      <c r="AF199" s="35"/>
      <c r="AG199" s="36"/>
      <c r="AH199" s="36"/>
      <c r="AI199" s="36"/>
      <c r="AJ199" s="36"/>
      <c r="AK199" s="37"/>
      <c r="AL199" s="37"/>
      <c r="AM199" s="37"/>
      <c r="AN199" s="37"/>
      <c r="AO199" s="38"/>
    </row>
    <row r="200" spans="1:41" ht="12.75" customHeight="1">
      <c r="A200" s="31"/>
      <c r="B200" s="48"/>
      <c r="C200" s="1"/>
      <c r="D200" s="1"/>
      <c r="E200" s="1"/>
      <c r="F200" s="1"/>
      <c r="G200" s="1"/>
      <c r="H200" s="21"/>
      <c r="I200" s="33"/>
      <c r="J200" s="33"/>
      <c r="K200" s="33"/>
      <c r="L200" s="296"/>
      <c r="M200" s="296"/>
      <c r="N200" s="33"/>
      <c r="O200" s="33"/>
      <c r="P200" s="33"/>
      <c r="Q200" s="292"/>
      <c r="R200" s="296"/>
      <c r="T200" s="299"/>
      <c r="U200" s="34"/>
      <c r="V200" s="299"/>
      <c r="W200" s="33"/>
      <c r="X200" s="296"/>
      <c r="Y200" s="296"/>
      <c r="Z200" s="1"/>
      <c r="AA200" s="1"/>
      <c r="AB200" s="3"/>
      <c r="AC200" s="34"/>
      <c r="AD200" s="34"/>
      <c r="AE200" s="34"/>
      <c r="AF200" s="35"/>
      <c r="AG200" s="36"/>
      <c r="AH200" s="36"/>
      <c r="AI200" s="36"/>
      <c r="AJ200" s="36"/>
      <c r="AK200" s="37"/>
      <c r="AL200" s="37"/>
      <c r="AM200" s="37"/>
      <c r="AN200" s="37"/>
      <c r="AO200" s="38"/>
    </row>
    <row r="201" spans="1:41" ht="12.75" customHeight="1">
      <c r="A201" s="31"/>
      <c r="B201" s="48"/>
      <c r="C201" s="1"/>
      <c r="D201" s="1"/>
      <c r="E201" s="1"/>
      <c r="F201" s="1"/>
      <c r="G201" s="1"/>
      <c r="H201" s="21"/>
      <c r="I201" s="33"/>
      <c r="J201" s="33"/>
      <c r="K201" s="33"/>
      <c r="L201" s="296"/>
      <c r="M201" s="296"/>
      <c r="N201" s="33"/>
      <c r="O201" s="33"/>
      <c r="P201" s="33"/>
      <c r="Q201" s="292"/>
      <c r="R201" s="296"/>
      <c r="T201" s="299"/>
      <c r="U201" s="34"/>
      <c r="V201" s="299"/>
      <c r="W201" s="33"/>
      <c r="X201" s="296"/>
      <c r="Y201" s="296"/>
      <c r="Z201" s="1"/>
      <c r="AA201" s="1"/>
      <c r="AB201" s="3"/>
      <c r="AC201" s="34"/>
      <c r="AD201" s="34"/>
      <c r="AE201" s="34"/>
      <c r="AF201" s="35"/>
      <c r="AG201" s="36"/>
      <c r="AH201" s="36"/>
      <c r="AI201" s="36"/>
      <c r="AJ201" s="36"/>
      <c r="AK201" s="37"/>
      <c r="AL201" s="37"/>
      <c r="AM201" s="37"/>
      <c r="AN201" s="37"/>
      <c r="AO201" s="38"/>
    </row>
    <row r="202" spans="1:41" ht="12.75" customHeight="1">
      <c r="A202" s="31"/>
      <c r="B202" s="48"/>
      <c r="C202" s="1"/>
      <c r="D202" s="1"/>
      <c r="E202" s="1"/>
      <c r="F202" s="1"/>
      <c r="G202" s="1"/>
      <c r="H202" s="21"/>
      <c r="I202" s="33"/>
      <c r="J202" s="33"/>
      <c r="K202" s="33"/>
      <c r="L202" s="296"/>
      <c r="M202" s="296"/>
      <c r="N202" s="33"/>
      <c r="O202" s="33"/>
      <c r="P202" s="33"/>
      <c r="Q202" s="292"/>
      <c r="R202" s="296"/>
      <c r="T202" s="299"/>
      <c r="U202" s="34"/>
      <c r="V202" s="299"/>
      <c r="W202" s="33"/>
      <c r="X202" s="296"/>
      <c r="Y202" s="296"/>
      <c r="Z202" s="1"/>
      <c r="AA202" s="1"/>
      <c r="AB202" s="3"/>
      <c r="AC202" s="34"/>
      <c r="AD202" s="34"/>
      <c r="AE202" s="34"/>
      <c r="AF202" s="35"/>
      <c r="AG202" s="36"/>
      <c r="AH202" s="36"/>
      <c r="AI202" s="36"/>
      <c r="AJ202" s="36"/>
      <c r="AK202" s="37"/>
      <c r="AL202" s="37"/>
      <c r="AM202" s="37"/>
      <c r="AN202" s="37"/>
      <c r="AO202" s="38"/>
    </row>
    <row r="203" spans="1:41" ht="12.75" customHeight="1">
      <c r="A203" s="31"/>
      <c r="B203" s="48"/>
      <c r="C203" s="1"/>
      <c r="D203" s="1"/>
      <c r="E203" s="1"/>
      <c r="F203" s="1"/>
      <c r="G203" s="1"/>
      <c r="H203" s="21"/>
      <c r="I203" s="33"/>
      <c r="J203" s="33"/>
      <c r="K203" s="33"/>
      <c r="L203" s="296"/>
      <c r="M203" s="296"/>
      <c r="N203" s="33"/>
      <c r="O203" s="33"/>
      <c r="P203" s="33"/>
      <c r="Q203" s="292"/>
      <c r="R203" s="296"/>
      <c r="T203" s="299"/>
      <c r="U203" s="34"/>
      <c r="V203" s="299"/>
      <c r="W203" s="33"/>
      <c r="X203" s="296"/>
      <c r="Y203" s="296"/>
      <c r="Z203" s="1"/>
      <c r="AA203" s="1"/>
      <c r="AB203" s="3"/>
      <c r="AC203" s="34"/>
      <c r="AD203" s="34"/>
      <c r="AE203" s="34"/>
      <c r="AF203" s="35"/>
      <c r="AG203" s="36"/>
      <c r="AH203" s="36"/>
      <c r="AI203" s="36"/>
      <c r="AJ203" s="36"/>
      <c r="AK203" s="37"/>
      <c r="AL203" s="37"/>
      <c r="AM203" s="37"/>
      <c r="AN203" s="37"/>
      <c r="AO203" s="38"/>
    </row>
    <row r="204" spans="1:41" ht="12.75" customHeight="1">
      <c r="A204" s="31"/>
      <c r="B204" s="48"/>
      <c r="C204" s="1"/>
      <c r="D204" s="1"/>
      <c r="E204" s="1"/>
      <c r="F204" s="1"/>
      <c r="G204" s="1"/>
      <c r="H204" s="21"/>
      <c r="I204" s="33"/>
      <c r="J204" s="33"/>
      <c r="K204" s="33"/>
      <c r="L204" s="296"/>
      <c r="M204" s="296"/>
      <c r="N204" s="33"/>
      <c r="O204" s="33"/>
      <c r="P204" s="33"/>
      <c r="Q204" s="292"/>
      <c r="R204" s="296"/>
      <c r="T204" s="299"/>
      <c r="U204" s="34"/>
      <c r="V204" s="299"/>
      <c r="W204" s="33"/>
      <c r="X204" s="296"/>
      <c r="Y204" s="296"/>
      <c r="Z204" s="1"/>
      <c r="AA204" s="1"/>
      <c r="AB204" s="3"/>
      <c r="AC204" s="34"/>
      <c r="AD204" s="34"/>
      <c r="AE204" s="34"/>
      <c r="AF204" s="35"/>
      <c r="AG204" s="36"/>
      <c r="AH204" s="36"/>
      <c r="AI204" s="36"/>
      <c r="AJ204" s="36"/>
      <c r="AK204" s="37"/>
      <c r="AL204" s="37"/>
      <c r="AM204" s="37"/>
      <c r="AN204" s="37"/>
      <c r="AO204" s="38"/>
    </row>
    <row r="205" spans="1:41" ht="12.75" customHeight="1">
      <c r="A205" s="31"/>
      <c r="B205" s="48"/>
      <c r="C205" s="1"/>
      <c r="D205" s="1"/>
      <c r="E205" s="1"/>
      <c r="F205" s="1"/>
      <c r="G205" s="1"/>
      <c r="H205" s="21"/>
      <c r="I205" s="33"/>
      <c r="J205" s="33"/>
      <c r="K205" s="33"/>
      <c r="L205" s="296"/>
      <c r="M205" s="296"/>
      <c r="N205" s="33"/>
      <c r="O205" s="33"/>
      <c r="P205" s="33"/>
      <c r="Q205" s="292"/>
      <c r="R205" s="296"/>
      <c r="T205" s="299"/>
      <c r="U205" s="34"/>
      <c r="V205" s="299"/>
      <c r="W205" s="33"/>
      <c r="X205" s="296"/>
      <c r="Y205" s="296"/>
      <c r="Z205" s="1"/>
      <c r="AA205" s="1"/>
      <c r="AB205" s="3"/>
      <c r="AC205" s="34"/>
      <c r="AD205" s="34"/>
      <c r="AE205" s="34"/>
      <c r="AF205" s="35"/>
      <c r="AG205" s="36"/>
      <c r="AH205" s="36"/>
      <c r="AI205" s="36"/>
      <c r="AJ205" s="36"/>
      <c r="AK205" s="37"/>
      <c r="AL205" s="37"/>
      <c r="AM205" s="37"/>
      <c r="AN205" s="37"/>
      <c r="AO205" s="38"/>
    </row>
    <row r="206" spans="1:41" ht="12.75" customHeight="1">
      <c r="A206" s="31"/>
      <c r="B206" s="48"/>
      <c r="C206" s="1"/>
      <c r="D206" s="1"/>
      <c r="E206" s="1"/>
      <c r="F206" s="1"/>
      <c r="G206" s="1"/>
      <c r="H206" s="21"/>
      <c r="I206" s="33"/>
      <c r="J206" s="33"/>
      <c r="K206" s="33"/>
      <c r="L206" s="296"/>
      <c r="M206" s="296"/>
      <c r="N206" s="33"/>
      <c r="O206" s="33"/>
      <c r="P206" s="33"/>
      <c r="Q206" s="292"/>
      <c r="R206" s="296"/>
      <c r="T206" s="299"/>
      <c r="U206" s="34"/>
      <c r="V206" s="299"/>
      <c r="W206" s="33"/>
      <c r="X206" s="296"/>
      <c r="Y206" s="296"/>
      <c r="Z206" s="1"/>
      <c r="AA206" s="1"/>
      <c r="AB206" s="3"/>
      <c r="AC206" s="34"/>
      <c r="AD206" s="34"/>
      <c r="AE206" s="34"/>
      <c r="AF206" s="35"/>
      <c r="AG206" s="36"/>
      <c r="AH206" s="36"/>
      <c r="AI206" s="36"/>
      <c r="AJ206" s="36"/>
      <c r="AK206" s="37"/>
      <c r="AL206" s="37"/>
      <c r="AM206" s="37"/>
      <c r="AN206" s="37"/>
      <c r="AO206" s="38"/>
    </row>
    <row r="207" spans="1:41" ht="12.75" customHeight="1">
      <c r="A207" s="31"/>
      <c r="B207" s="48"/>
      <c r="C207" s="1"/>
      <c r="D207" s="1"/>
      <c r="E207" s="1"/>
      <c r="F207" s="1"/>
      <c r="G207" s="1"/>
      <c r="H207" s="21"/>
      <c r="I207" s="33"/>
      <c r="J207" s="33"/>
      <c r="K207" s="33"/>
      <c r="L207" s="296"/>
      <c r="M207" s="296"/>
      <c r="N207" s="33"/>
      <c r="O207" s="33"/>
      <c r="P207" s="33"/>
      <c r="Q207" s="292"/>
      <c r="R207" s="296"/>
      <c r="T207" s="299"/>
      <c r="U207" s="34"/>
      <c r="V207" s="299"/>
      <c r="W207" s="33"/>
      <c r="X207" s="296"/>
      <c r="Y207" s="296"/>
      <c r="Z207" s="1"/>
      <c r="AA207" s="1"/>
      <c r="AB207" s="3"/>
      <c r="AC207" s="34"/>
      <c r="AD207" s="34"/>
      <c r="AE207" s="34"/>
      <c r="AF207" s="35"/>
      <c r="AG207" s="36"/>
      <c r="AH207" s="36"/>
      <c r="AI207" s="36"/>
      <c r="AJ207" s="36"/>
      <c r="AK207" s="37"/>
      <c r="AL207" s="37"/>
      <c r="AM207" s="37"/>
      <c r="AN207" s="37"/>
      <c r="AO207" s="38"/>
    </row>
    <row r="208" spans="1:41" ht="12.75" customHeight="1">
      <c r="A208" s="31"/>
      <c r="B208" s="48"/>
      <c r="C208" s="1"/>
      <c r="D208" s="1"/>
      <c r="E208" s="1"/>
      <c r="F208" s="1"/>
      <c r="G208" s="1"/>
      <c r="H208" s="21"/>
      <c r="I208" s="33"/>
      <c r="J208" s="33"/>
      <c r="K208" s="33"/>
      <c r="L208" s="296"/>
      <c r="M208" s="296"/>
      <c r="N208" s="33"/>
      <c r="O208" s="33"/>
      <c r="P208" s="33"/>
      <c r="Q208" s="292"/>
      <c r="R208" s="296"/>
      <c r="T208" s="299"/>
      <c r="U208" s="34"/>
      <c r="V208" s="299"/>
      <c r="W208" s="33"/>
      <c r="X208" s="296"/>
      <c r="Y208" s="296"/>
      <c r="Z208" s="1"/>
      <c r="AA208" s="1"/>
      <c r="AB208" s="3"/>
      <c r="AC208" s="34"/>
      <c r="AD208" s="34"/>
      <c r="AE208" s="34"/>
      <c r="AF208" s="35"/>
      <c r="AG208" s="36"/>
      <c r="AH208" s="36"/>
      <c r="AI208" s="36"/>
      <c r="AJ208" s="36"/>
      <c r="AK208" s="37"/>
      <c r="AL208" s="37"/>
      <c r="AM208" s="37"/>
      <c r="AN208" s="37"/>
      <c r="AO208" s="38"/>
    </row>
    <row r="209" spans="1:41" ht="12.75" customHeight="1">
      <c r="A209" s="31"/>
      <c r="B209" s="48"/>
      <c r="C209" s="1"/>
      <c r="D209" s="1"/>
      <c r="E209" s="1"/>
      <c r="F209" s="1"/>
      <c r="G209" s="1"/>
      <c r="H209" s="21"/>
      <c r="I209" s="33"/>
      <c r="J209" s="33"/>
      <c r="K209" s="33"/>
      <c r="L209" s="296"/>
      <c r="M209" s="296"/>
      <c r="N209" s="33"/>
      <c r="O209" s="33"/>
      <c r="P209" s="33"/>
      <c r="Q209" s="292"/>
      <c r="R209" s="296"/>
      <c r="T209" s="299"/>
      <c r="U209" s="34"/>
      <c r="V209" s="299"/>
      <c r="W209" s="33"/>
      <c r="X209" s="296"/>
      <c r="Y209" s="296"/>
      <c r="Z209" s="1"/>
      <c r="AA209" s="1"/>
      <c r="AB209" s="3"/>
      <c r="AC209" s="34"/>
      <c r="AD209" s="34"/>
      <c r="AE209" s="34"/>
      <c r="AF209" s="35"/>
      <c r="AG209" s="36"/>
      <c r="AH209" s="36"/>
      <c r="AI209" s="36"/>
      <c r="AJ209" s="36"/>
      <c r="AK209" s="37"/>
      <c r="AL209" s="37"/>
      <c r="AM209" s="37"/>
      <c r="AN209" s="37"/>
      <c r="AO209" s="38"/>
    </row>
    <row r="210" spans="1:41" ht="12.75" customHeight="1">
      <c r="A210" s="31"/>
      <c r="B210" s="48"/>
      <c r="C210" s="1"/>
      <c r="D210" s="1"/>
      <c r="E210" s="1"/>
      <c r="F210" s="1"/>
      <c r="G210" s="1"/>
      <c r="H210" s="21"/>
      <c r="I210" s="33"/>
      <c r="J210" s="33"/>
      <c r="K210" s="33"/>
      <c r="L210" s="296"/>
      <c r="M210" s="296"/>
      <c r="N210" s="33"/>
      <c r="O210" s="33"/>
      <c r="P210" s="33"/>
      <c r="Q210" s="292"/>
      <c r="R210" s="296"/>
      <c r="T210" s="299"/>
      <c r="U210" s="34"/>
      <c r="V210" s="299"/>
      <c r="W210" s="33"/>
      <c r="X210" s="296"/>
      <c r="Y210" s="296"/>
      <c r="Z210" s="1"/>
      <c r="AA210" s="1"/>
      <c r="AB210" s="3"/>
      <c r="AC210" s="34"/>
      <c r="AD210" s="34"/>
      <c r="AE210" s="34"/>
      <c r="AF210" s="35"/>
      <c r="AG210" s="36"/>
      <c r="AH210" s="36"/>
      <c r="AI210" s="36"/>
      <c r="AJ210" s="36"/>
      <c r="AK210" s="37"/>
      <c r="AL210" s="37"/>
      <c r="AM210" s="37"/>
      <c r="AN210" s="37"/>
      <c r="AO210" s="38"/>
    </row>
    <row r="211" spans="1:41" ht="12.75" customHeight="1">
      <c r="A211" s="31"/>
      <c r="B211" s="48"/>
      <c r="C211" s="1"/>
      <c r="D211" s="1"/>
      <c r="E211" s="1"/>
      <c r="F211" s="1"/>
      <c r="G211" s="1"/>
      <c r="H211" s="21"/>
      <c r="I211" s="33"/>
      <c r="J211" s="33"/>
      <c r="K211" s="33"/>
      <c r="L211" s="296"/>
      <c r="M211" s="296"/>
      <c r="N211" s="33"/>
      <c r="O211" s="33"/>
      <c r="P211" s="33"/>
      <c r="Q211" s="292"/>
      <c r="R211" s="296"/>
      <c r="T211" s="299"/>
      <c r="U211" s="34"/>
      <c r="V211" s="299"/>
      <c r="W211" s="33"/>
      <c r="X211" s="296"/>
      <c r="Y211" s="296"/>
      <c r="Z211" s="1"/>
      <c r="AA211" s="1"/>
      <c r="AB211" s="3"/>
      <c r="AC211" s="34"/>
      <c r="AD211" s="34"/>
      <c r="AE211" s="34"/>
      <c r="AF211" s="35"/>
      <c r="AG211" s="36"/>
      <c r="AH211" s="36"/>
      <c r="AI211" s="36"/>
      <c r="AJ211" s="36"/>
      <c r="AK211" s="37"/>
      <c r="AL211" s="37"/>
      <c r="AM211" s="37"/>
      <c r="AN211" s="37"/>
      <c r="AO211" s="38"/>
    </row>
    <row r="212" spans="1:41" ht="12.75" customHeight="1">
      <c r="A212" s="31"/>
      <c r="B212" s="48"/>
      <c r="C212" s="1"/>
      <c r="D212" s="1"/>
      <c r="E212" s="1"/>
      <c r="F212" s="1"/>
      <c r="G212" s="1"/>
      <c r="H212" s="21"/>
      <c r="I212" s="33"/>
      <c r="J212" s="33"/>
      <c r="K212" s="33"/>
      <c r="L212" s="296"/>
      <c r="M212" s="296"/>
      <c r="N212" s="33"/>
      <c r="O212" s="33"/>
      <c r="P212" s="33"/>
      <c r="Q212" s="292"/>
      <c r="R212" s="296"/>
      <c r="T212" s="299"/>
      <c r="U212" s="34"/>
      <c r="V212" s="299"/>
      <c r="W212" s="33"/>
      <c r="X212" s="296"/>
      <c r="Y212" s="296"/>
      <c r="Z212" s="1"/>
      <c r="AA212" s="1"/>
      <c r="AB212" s="3"/>
      <c r="AC212" s="34"/>
      <c r="AD212" s="34"/>
      <c r="AE212" s="34"/>
      <c r="AF212" s="35"/>
      <c r="AG212" s="36"/>
      <c r="AH212" s="36"/>
      <c r="AI212" s="36"/>
      <c r="AJ212" s="36"/>
      <c r="AK212" s="37"/>
      <c r="AL212" s="37"/>
      <c r="AM212" s="37"/>
      <c r="AN212" s="37"/>
      <c r="AO212" s="38"/>
    </row>
    <row r="213" spans="1:41" ht="12.75" customHeight="1">
      <c r="A213" s="31"/>
      <c r="B213" s="48"/>
      <c r="C213" s="1"/>
      <c r="D213" s="1"/>
      <c r="E213" s="1"/>
      <c r="F213" s="1"/>
      <c r="G213" s="1"/>
      <c r="H213" s="21"/>
      <c r="I213" s="33"/>
      <c r="J213" s="33"/>
      <c r="K213" s="33"/>
      <c r="L213" s="296"/>
      <c r="M213" s="296"/>
      <c r="N213" s="33"/>
      <c r="O213" s="33"/>
      <c r="P213" s="33"/>
      <c r="Q213" s="292"/>
      <c r="R213" s="296"/>
      <c r="T213" s="299"/>
      <c r="U213" s="34"/>
      <c r="V213" s="299"/>
      <c r="W213" s="33"/>
      <c r="X213" s="296"/>
      <c r="Y213" s="296"/>
      <c r="Z213" s="1"/>
      <c r="AA213" s="1"/>
      <c r="AB213" s="3"/>
      <c r="AC213" s="34"/>
      <c r="AD213" s="34"/>
      <c r="AE213" s="34"/>
      <c r="AF213" s="35"/>
      <c r="AG213" s="36"/>
      <c r="AH213" s="36"/>
      <c r="AI213" s="36"/>
      <c r="AJ213" s="36"/>
      <c r="AK213" s="37"/>
      <c r="AL213" s="37"/>
      <c r="AM213" s="37"/>
      <c r="AN213" s="37"/>
      <c r="AO213" s="38"/>
    </row>
    <row r="214" spans="1:41" ht="12.75" customHeight="1">
      <c r="A214" s="31"/>
      <c r="B214" s="48"/>
      <c r="C214" s="1"/>
      <c r="D214" s="1"/>
      <c r="E214" s="1"/>
      <c r="F214" s="1"/>
      <c r="G214" s="1"/>
      <c r="H214" s="21"/>
      <c r="I214" s="33"/>
      <c r="J214" s="33"/>
      <c r="K214" s="33"/>
      <c r="L214" s="296"/>
      <c r="M214" s="296"/>
      <c r="N214" s="33"/>
      <c r="O214" s="33"/>
      <c r="P214" s="33"/>
      <c r="Q214" s="292"/>
      <c r="R214" s="296"/>
      <c r="T214" s="299"/>
      <c r="U214" s="34"/>
      <c r="V214" s="299"/>
      <c r="W214" s="33"/>
      <c r="X214" s="296"/>
      <c r="Y214" s="296"/>
      <c r="Z214" s="1"/>
      <c r="AA214" s="1"/>
      <c r="AB214" s="3"/>
      <c r="AC214" s="34"/>
      <c r="AD214" s="34"/>
      <c r="AE214" s="34"/>
      <c r="AF214" s="35"/>
      <c r="AG214" s="36"/>
      <c r="AH214" s="36"/>
      <c r="AI214" s="36"/>
      <c r="AJ214" s="36"/>
      <c r="AK214" s="37"/>
      <c r="AL214" s="37"/>
      <c r="AM214" s="37"/>
      <c r="AN214" s="37"/>
      <c r="AO214" s="38"/>
    </row>
    <row r="215" spans="1:41" ht="12.75" customHeight="1">
      <c r="A215" s="31"/>
      <c r="B215" s="48"/>
      <c r="C215" s="1"/>
      <c r="D215" s="1"/>
      <c r="E215" s="1"/>
      <c r="F215" s="1"/>
      <c r="G215" s="1"/>
      <c r="H215" s="21"/>
      <c r="I215" s="33"/>
      <c r="J215" s="33"/>
      <c r="K215" s="33"/>
      <c r="L215" s="296"/>
      <c r="M215" s="296"/>
      <c r="N215" s="33"/>
      <c r="O215" s="33"/>
      <c r="P215" s="33"/>
      <c r="Q215" s="292"/>
      <c r="R215" s="296"/>
      <c r="T215" s="299"/>
      <c r="U215" s="34"/>
      <c r="V215" s="299"/>
      <c r="W215" s="33"/>
      <c r="X215" s="296"/>
      <c r="Y215" s="296"/>
      <c r="Z215" s="1"/>
      <c r="AA215" s="1"/>
      <c r="AB215" s="3"/>
      <c r="AC215" s="34"/>
      <c r="AD215" s="34"/>
      <c r="AE215" s="34"/>
      <c r="AF215" s="35"/>
      <c r="AG215" s="36"/>
      <c r="AH215" s="36"/>
      <c r="AI215" s="36"/>
      <c r="AJ215" s="36"/>
      <c r="AK215" s="37"/>
      <c r="AL215" s="37"/>
      <c r="AM215" s="37"/>
      <c r="AN215" s="37"/>
      <c r="AO215" s="38"/>
    </row>
    <row r="216" spans="1:41" ht="12.75" customHeight="1">
      <c r="A216" s="31"/>
      <c r="B216" s="48"/>
      <c r="C216" s="1"/>
      <c r="D216" s="1"/>
      <c r="E216" s="1"/>
      <c r="F216" s="1"/>
      <c r="G216" s="1"/>
      <c r="H216" s="21"/>
      <c r="I216" s="33"/>
      <c r="J216" s="33"/>
      <c r="K216" s="33"/>
      <c r="L216" s="296"/>
      <c r="M216" s="296"/>
      <c r="N216" s="33"/>
      <c r="O216" s="33"/>
      <c r="P216" s="33"/>
      <c r="Q216" s="292"/>
      <c r="R216" s="296"/>
      <c r="T216" s="299"/>
      <c r="U216" s="34"/>
      <c r="V216" s="299"/>
      <c r="W216" s="33"/>
      <c r="X216" s="296"/>
      <c r="Y216" s="296"/>
      <c r="Z216" s="1"/>
      <c r="AA216" s="1"/>
      <c r="AB216" s="3"/>
      <c r="AC216" s="34"/>
      <c r="AD216" s="34"/>
      <c r="AE216" s="34"/>
      <c r="AF216" s="35"/>
      <c r="AG216" s="36"/>
      <c r="AH216" s="36"/>
      <c r="AI216" s="36"/>
      <c r="AJ216" s="36"/>
      <c r="AK216" s="37"/>
      <c r="AL216" s="37"/>
      <c r="AM216" s="37"/>
      <c r="AN216" s="37"/>
      <c r="AO216" s="38"/>
    </row>
    <row r="217" spans="1:41" ht="12.75" customHeight="1">
      <c r="A217" s="31"/>
      <c r="B217" s="48"/>
      <c r="C217" s="1"/>
      <c r="D217" s="1"/>
      <c r="E217" s="1"/>
      <c r="F217" s="1"/>
      <c r="G217" s="1"/>
      <c r="H217" s="21"/>
      <c r="I217" s="33"/>
      <c r="J217" s="33"/>
      <c r="K217" s="33"/>
      <c r="L217" s="296"/>
      <c r="M217" s="296"/>
      <c r="N217" s="33"/>
      <c r="O217" s="33"/>
      <c r="P217" s="33"/>
      <c r="Q217" s="292"/>
      <c r="R217" s="296"/>
      <c r="T217" s="299"/>
      <c r="U217" s="34"/>
      <c r="V217" s="299"/>
      <c r="W217" s="33"/>
      <c r="X217" s="296"/>
      <c r="Y217" s="296"/>
      <c r="Z217" s="1"/>
      <c r="AA217" s="1"/>
      <c r="AB217" s="3"/>
      <c r="AC217" s="34"/>
      <c r="AD217" s="34"/>
      <c r="AE217" s="34"/>
      <c r="AF217" s="35"/>
      <c r="AG217" s="36"/>
      <c r="AH217" s="36"/>
      <c r="AI217" s="36"/>
      <c r="AJ217" s="36"/>
      <c r="AK217" s="37"/>
      <c r="AL217" s="37"/>
      <c r="AM217" s="37"/>
      <c r="AN217" s="37"/>
      <c r="AO217" s="38"/>
    </row>
    <row r="218" spans="1:41" ht="12.75" customHeight="1">
      <c r="A218" s="31"/>
      <c r="B218" s="48"/>
      <c r="C218" s="1"/>
      <c r="D218" s="1"/>
      <c r="E218" s="1"/>
      <c r="F218" s="1"/>
      <c r="G218" s="1"/>
      <c r="H218" s="21"/>
      <c r="I218" s="33"/>
      <c r="J218" s="33"/>
      <c r="K218" s="33"/>
      <c r="L218" s="296"/>
      <c r="M218" s="296"/>
      <c r="N218" s="33"/>
      <c r="O218" s="33"/>
      <c r="P218" s="33"/>
      <c r="Q218" s="292"/>
      <c r="R218" s="296"/>
      <c r="T218" s="299"/>
      <c r="U218" s="34"/>
      <c r="V218" s="299"/>
      <c r="W218" s="33"/>
      <c r="X218" s="296"/>
      <c r="Y218" s="296"/>
      <c r="Z218" s="1"/>
      <c r="AA218" s="1"/>
      <c r="AB218" s="3"/>
      <c r="AC218" s="34"/>
      <c r="AD218" s="34"/>
      <c r="AE218" s="34"/>
      <c r="AF218" s="35"/>
      <c r="AG218" s="36"/>
      <c r="AH218" s="36"/>
      <c r="AI218" s="36"/>
      <c r="AJ218" s="36"/>
      <c r="AK218" s="37"/>
      <c r="AL218" s="37"/>
      <c r="AM218" s="37"/>
      <c r="AN218" s="37"/>
      <c r="AO218" s="38"/>
    </row>
    <row r="219" spans="1:41" ht="12.75" customHeight="1">
      <c r="A219" s="31"/>
      <c r="B219" s="48"/>
      <c r="C219" s="1"/>
      <c r="D219" s="1"/>
      <c r="E219" s="1"/>
      <c r="F219" s="1"/>
      <c r="G219" s="1"/>
      <c r="H219" s="21"/>
      <c r="I219" s="33"/>
      <c r="J219" s="33"/>
      <c r="K219" s="33"/>
      <c r="L219" s="296"/>
      <c r="M219" s="296"/>
      <c r="N219" s="33"/>
      <c r="O219" s="33"/>
      <c r="P219" s="33"/>
      <c r="Q219" s="292"/>
      <c r="R219" s="296"/>
      <c r="T219" s="299"/>
      <c r="U219" s="34"/>
      <c r="V219" s="299"/>
      <c r="W219" s="33"/>
      <c r="X219" s="296"/>
      <c r="Y219" s="296"/>
      <c r="Z219" s="1"/>
      <c r="AA219" s="1"/>
      <c r="AB219" s="3"/>
      <c r="AC219" s="34"/>
      <c r="AD219" s="34"/>
      <c r="AE219" s="34"/>
      <c r="AF219" s="35"/>
      <c r="AG219" s="36"/>
      <c r="AH219" s="36"/>
      <c r="AI219" s="36"/>
      <c r="AJ219" s="36"/>
      <c r="AK219" s="37"/>
      <c r="AL219" s="37"/>
      <c r="AM219" s="37"/>
      <c r="AN219" s="37"/>
      <c r="AO219" s="38"/>
    </row>
    <row r="220" spans="1:41" ht="12.75" customHeight="1">
      <c r="A220" s="31"/>
      <c r="B220" s="48"/>
      <c r="C220" s="1"/>
      <c r="D220" s="1"/>
      <c r="E220" s="1"/>
      <c r="F220" s="1"/>
      <c r="G220" s="1"/>
      <c r="H220" s="21"/>
      <c r="I220" s="33"/>
      <c r="J220" s="33"/>
      <c r="K220" s="33"/>
      <c r="L220" s="296"/>
      <c r="M220" s="296"/>
      <c r="N220" s="33"/>
      <c r="O220" s="33"/>
      <c r="P220" s="33"/>
      <c r="Q220" s="292"/>
      <c r="R220" s="296"/>
      <c r="T220" s="299"/>
      <c r="U220" s="34"/>
      <c r="V220" s="299"/>
      <c r="W220" s="33"/>
      <c r="X220" s="296"/>
      <c r="Y220" s="296"/>
      <c r="Z220" s="1"/>
      <c r="AA220" s="1"/>
      <c r="AB220" s="3"/>
      <c r="AC220" s="34"/>
      <c r="AD220" s="34"/>
      <c r="AE220" s="34"/>
      <c r="AF220" s="35"/>
      <c r="AG220" s="36"/>
      <c r="AH220" s="36"/>
      <c r="AI220" s="36"/>
      <c r="AJ220" s="36"/>
      <c r="AK220" s="37"/>
      <c r="AL220" s="37"/>
      <c r="AM220" s="37"/>
      <c r="AN220" s="37"/>
      <c r="AO220" s="38"/>
    </row>
    <row r="221" spans="1:41" ht="12.75" customHeight="1">
      <c r="A221" s="31"/>
      <c r="B221" s="48"/>
      <c r="C221" s="1"/>
      <c r="D221" s="1"/>
      <c r="E221" s="1"/>
      <c r="F221" s="1"/>
      <c r="G221" s="1"/>
      <c r="H221" s="21"/>
      <c r="I221" s="33"/>
      <c r="J221" s="33"/>
      <c r="K221" s="33"/>
      <c r="L221" s="296"/>
      <c r="M221" s="296"/>
      <c r="N221" s="33"/>
      <c r="O221" s="33"/>
      <c r="P221" s="33"/>
      <c r="Q221" s="292"/>
      <c r="R221" s="296"/>
      <c r="T221" s="299"/>
      <c r="U221" s="34"/>
      <c r="V221" s="299"/>
      <c r="W221" s="33"/>
      <c r="X221" s="296"/>
      <c r="Y221" s="296"/>
      <c r="Z221" s="1"/>
      <c r="AA221" s="1"/>
      <c r="AB221" s="3"/>
      <c r="AC221" s="34"/>
      <c r="AD221" s="34"/>
      <c r="AE221" s="34"/>
      <c r="AF221" s="35"/>
      <c r="AG221" s="36"/>
      <c r="AH221" s="36"/>
      <c r="AI221" s="36"/>
      <c r="AJ221" s="36"/>
      <c r="AK221" s="37"/>
      <c r="AL221" s="37"/>
      <c r="AM221" s="37"/>
      <c r="AN221" s="37"/>
      <c r="AO221" s="38"/>
    </row>
    <row r="222" spans="1:41" ht="12.75" customHeight="1">
      <c r="A222" s="31"/>
      <c r="B222" s="48"/>
      <c r="C222" s="1"/>
      <c r="D222" s="1"/>
      <c r="E222" s="1"/>
      <c r="F222" s="1"/>
      <c r="G222" s="1"/>
      <c r="H222" s="21"/>
      <c r="I222" s="33"/>
      <c r="J222" s="33"/>
      <c r="K222" s="33"/>
      <c r="L222" s="296"/>
      <c r="M222" s="296"/>
      <c r="N222" s="33"/>
      <c r="O222" s="33"/>
      <c r="P222" s="33"/>
      <c r="Q222" s="292"/>
      <c r="R222" s="296"/>
      <c r="T222" s="299"/>
      <c r="U222" s="34"/>
      <c r="V222" s="299"/>
      <c r="W222" s="33"/>
      <c r="X222" s="296"/>
      <c r="Y222" s="296"/>
      <c r="Z222" s="1"/>
      <c r="AA222" s="1"/>
      <c r="AB222" s="3"/>
      <c r="AC222" s="34"/>
      <c r="AD222" s="34"/>
      <c r="AE222" s="34"/>
      <c r="AF222" s="35"/>
      <c r="AG222" s="36"/>
      <c r="AH222" s="36"/>
      <c r="AI222" s="36"/>
      <c r="AJ222" s="36"/>
      <c r="AK222" s="37"/>
      <c r="AL222" s="37"/>
      <c r="AM222" s="37"/>
      <c r="AN222" s="37"/>
      <c r="AO222" s="38"/>
    </row>
    <row r="223" spans="1:41" ht="12.75" customHeight="1">
      <c r="A223" s="31"/>
      <c r="B223" s="48"/>
      <c r="C223" s="1"/>
      <c r="D223" s="1"/>
      <c r="E223" s="1"/>
      <c r="F223" s="1"/>
      <c r="G223" s="1"/>
      <c r="H223" s="21"/>
      <c r="I223" s="33"/>
      <c r="J223" s="33"/>
      <c r="K223" s="33"/>
      <c r="L223" s="296"/>
      <c r="M223" s="296"/>
      <c r="N223" s="33"/>
      <c r="O223" s="33"/>
      <c r="P223" s="33"/>
      <c r="Q223" s="292"/>
      <c r="R223" s="296"/>
      <c r="T223" s="299"/>
      <c r="U223" s="34"/>
      <c r="V223" s="299"/>
      <c r="W223" s="33"/>
      <c r="X223" s="296"/>
      <c r="Y223" s="296"/>
      <c r="Z223" s="1"/>
      <c r="AA223" s="1"/>
      <c r="AB223" s="3"/>
      <c r="AC223" s="34"/>
      <c r="AD223" s="34"/>
      <c r="AE223" s="34"/>
      <c r="AF223" s="35"/>
      <c r="AG223" s="36"/>
      <c r="AH223" s="36"/>
      <c r="AI223" s="36"/>
      <c r="AJ223" s="36"/>
      <c r="AK223" s="37"/>
      <c r="AL223" s="37"/>
      <c r="AM223" s="37"/>
      <c r="AN223" s="37"/>
      <c r="AO223" s="38"/>
    </row>
    <row r="224" spans="1:41" ht="12.75" customHeight="1">
      <c r="A224" s="31"/>
      <c r="B224" s="48"/>
      <c r="C224" s="1"/>
      <c r="D224" s="1"/>
      <c r="E224" s="1"/>
      <c r="F224" s="1"/>
      <c r="G224" s="1"/>
      <c r="H224" s="21"/>
      <c r="I224" s="33"/>
      <c r="J224" s="33"/>
      <c r="K224" s="33"/>
      <c r="L224" s="296"/>
      <c r="M224" s="296"/>
      <c r="N224" s="33"/>
      <c r="O224" s="33"/>
      <c r="P224" s="33"/>
      <c r="Q224" s="292"/>
      <c r="R224" s="296"/>
      <c r="T224" s="299"/>
      <c r="U224" s="34"/>
      <c r="V224" s="299"/>
      <c r="W224" s="33"/>
      <c r="X224" s="296"/>
      <c r="Y224" s="296"/>
      <c r="Z224" s="1"/>
      <c r="AA224" s="1"/>
      <c r="AB224" s="3"/>
      <c r="AC224" s="34"/>
      <c r="AD224" s="34"/>
      <c r="AE224" s="34"/>
      <c r="AF224" s="35"/>
      <c r="AG224" s="36"/>
      <c r="AH224" s="36"/>
      <c r="AI224" s="36"/>
      <c r="AJ224" s="36"/>
      <c r="AK224" s="37"/>
      <c r="AL224" s="37"/>
      <c r="AM224" s="37"/>
      <c r="AN224" s="37"/>
      <c r="AO224" s="38"/>
    </row>
    <row r="225" spans="1:41" ht="12.75" customHeight="1">
      <c r="A225" s="31"/>
      <c r="B225" s="48"/>
      <c r="C225" s="1"/>
      <c r="D225" s="1"/>
      <c r="E225" s="1"/>
      <c r="F225" s="1"/>
      <c r="G225" s="1"/>
      <c r="H225" s="21"/>
      <c r="I225" s="33"/>
      <c r="J225" s="33"/>
      <c r="K225" s="33"/>
      <c r="L225" s="296"/>
      <c r="M225" s="296"/>
      <c r="N225" s="33"/>
      <c r="O225" s="33"/>
      <c r="P225" s="33"/>
      <c r="Q225" s="292"/>
      <c r="R225" s="296"/>
      <c r="T225" s="299"/>
      <c r="U225" s="34"/>
      <c r="V225" s="299"/>
      <c r="W225" s="33"/>
      <c r="X225" s="296"/>
      <c r="Y225" s="296"/>
      <c r="Z225" s="1"/>
      <c r="AA225" s="1"/>
      <c r="AB225" s="3"/>
      <c r="AC225" s="34"/>
      <c r="AD225" s="34"/>
      <c r="AE225" s="34"/>
      <c r="AF225" s="35"/>
      <c r="AG225" s="36"/>
      <c r="AH225" s="36"/>
      <c r="AI225" s="36"/>
      <c r="AJ225" s="36"/>
      <c r="AK225" s="37"/>
      <c r="AL225" s="37"/>
      <c r="AM225" s="37"/>
      <c r="AN225" s="37"/>
      <c r="AO225" s="38"/>
    </row>
    <row r="226" spans="1:41" ht="12.75" customHeight="1">
      <c r="A226" s="31"/>
      <c r="B226" s="48"/>
      <c r="C226" s="1"/>
      <c r="D226" s="1"/>
      <c r="E226" s="1"/>
      <c r="F226" s="1"/>
      <c r="G226" s="1"/>
      <c r="H226" s="21"/>
      <c r="I226" s="33"/>
      <c r="J226" s="33"/>
      <c r="K226" s="33"/>
      <c r="L226" s="296"/>
      <c r="M226" s="296"/>
      <c r="N226" s="33"/>
      <c r="O226" s="33"/>
      <c r="P226" s="33"/>
      <c r="Q226" s="292"/>
      <c r="R226" s="296"/>
      <c r="T226" s="299"/>
      <c r="U226" s="34"/>
      <c r="V226" s="299"/>
      <c r="W226" s="33"/>
      <c r="X226" s="296"/>
      <c r="Y226" s="296"/>
      <c r="Z226" s="1"/>
      <c r="AA226" s="1"/>
      <c r="AB226" s="3"/>
      <c r="AC226" s="34"/>
      <c r="AD226" s="34"/>
      <c r="AE226" s="34"/>
      <c r="AF226" s="35"/>
      <c r="AG226" s="36"/>
      <c r="AH226" s="36"/>
      <c r="AI226" s="36"/>
      <c r="AJ226" s="36"/>
      <c r="AK226" s="37"/>
      <c r="AL226" s="37"/>
      <c r="AM226" s="37"/>
      <c r="AN226" s="37"/>
      <c r="AO226" s="38"/>
    </row>
    <row r="227" spans="1:41" ht="12.75" customHeight="1">
      <c r="A227" s="31"/>
      <c r="B227" s="48"/>
      <c r="C227" s="1"/>
      <c r="D227" s="1"/>
      <c r="E227" s="1"/>
      <c r="F227" s="1"/>
      <c r="G227" s="1"/>
      <c r="H227" s="21"/>
      <c r="I227" s="33"/>
      <c r="J227" s="33"/>
      <c r="K227" s="33"/>
      <c r="L227" s="296"/>
      <c r="M227" s="296"/>
      <c r="N227" s="33"/>
      <c r="O227" s="33"/>
      <c r="P227" s="33"/>
      <c r="Q227" s="292"/>
      <c r="R227" s="296"/>
      <c r="T227" s="299"/>
      <c r="U227" s="34"/>
      <c r="V227" s="299"/>
      <c r="W227" s="33"/>
      <c r="X227" s="296"/>
      <c r="Y227" s="296"/>
      <c r="Z227" s="1"/>
      <c r="AA227" s="1"/>
      <c r="AB227" s="3"/>
      <c r="AC227" s="34"/>
      <c r="AD227" s="34"/>
      <c r="AE227" s="34"/>
      <c r="AF227" s="35"/>
      <c r="AG227" s="36"/>
      <c r="AH227" s="36"/>
      <c r="AI227" s="36"/>
      <c r="AJ227" s="36"/>
      <c r="AK227" s="37"/>
      <c r="AL227" s="37"/>
      <c r="AM227" s="37"/>
      <c r="AN227" s="37"/>
      <c r="AO227" s="38"/>
    </row>
    <row r="228" spans="1:41" ht="12.75" customHeight="1">
      <c r="A228" s="31"/>
      <c r="B228" s="48"/>
      <c r="C228" s="1"/>
      <c r="D228" s="1"/>
      <c r="E228" s="1"/>
      <c r="F228" s="1"/>
      <c r="G228" s="1"/>
      <c r="H228" s="21"/>
      <c r="I228" s="33"/>
      <c r="J228" s="33"/>
      <c r="K228" s="33"/>
      <c r="L228" s="296"/>
      <c r="M228" s="296"/>
      <c r="N228" s="33"/>
      <c r="O228" s="33"/>
      <c r="P228" s="33"/>
      <c r="Q228" s="292"/>
      <c r="R228" s="296"/>
      <c r="T228" s="299"/>
      <c r="U228" s="34"/>
      <c r="V228" s="299"/>
      <c r="W228" s="33"/>
      <c r="X228" s="296"/>
      <c r="Y228" s="296"/>
      <c r="Z228" s="1"/>
      <c r="AA228" s="1"/>
      <c r="AB228" s="3"/>
      <c r="AC228" s="34"/>
      <c r="AD228" s="34"/>
      <c r="AE228" s="34"/>
      <c r="AF228" s="35"/>
      <c r="AG228" s="36"/>
      <c r="AH228" s="36"/>
      <c r="AI228" s="36"/>
      <c r="AJ228" s="36"/>
      <c r="AK228" s="37"/>
      <c r="AL228" s="37"/>
      <c r="AM228" s="37"/>
      <c r="AN228" s="37"/>
      <c r="AO228" s="38"/>
    </row>
    <row r="229" spans="1:41" ht="12.75" customHeight="1">
      <c r="A229" s="31"/>
      <c r="B229" s="48"/>
      <c r="C229" s="1"/>
      <c r="D229" s="1"/>
      <c r="E229" s="1"/>
      <c r="F229" s="1"/>
      <c r="G229" s="1"/>
      <c r="H229" s="21"/>
      <c r="I229" s="33"/>
      <c r="J229" s="33"/>
      <c r="K229" s="33"/>
      <c r="L229" s="296"/>
      <c r="M229" s="296"/>
      <c r="N229" s="33"/>
      <c r="O229" s="33"/>
      <c r="P229" s="33"/>
      <c r="Q229" s="292"/>
      <c r="R229" s="296"/>
      <c r="T229" s="299"/>
      <c r="U229" s="34"/>
      <c r="V229" s="299"/>
      <c r="W229" s="33"/>
      <c r="X229" s="296"/>
      <c r="Y229" s="296"/>
      <c r="Z229" s="1"/>
      <c r="AA229" s="1"/>
      <c r="AB229" s="3"/>
      <c r="AC229" s="34"/>
      <c r="AD229" s="34"/>
      <c r="AE229" s="34"/>
      <c r="AF229" s="35"/>
      <c r="AG229" s="36"/>
      <c r="AH229" s="36"/>
      <c r="AI229" s="36"/>
      <c r="AJ229" s="36"/>
      <c r="AK229" s="37"/>
      <c r="AL229" s="37"/>
      <c r="AM229" s="37"/>
      <c r="AN229" s="37"/>
      <c r="AO229" s="38"/>
    </row>
    <row r="230" spans="1:41" ht="12.75" customHeight="1">
      <c r="A230" s="31"/>
      <c r="B230" s="48"/>
      <c r="C230" s="1"/>
      <c r="D230" s="1"/>
      <c r="E230" s="1"/>
      <c r="F230" s="1"/>
      <c r="G230" s="1"/>
      <c r="H230" s="21"/>
      <c r="I230" s="33"/>
      <c r="J230" s="33"/>
      <c r="K230" s="33"/>
      <c r="L230" s="296"/>
      <c r="M230" s="296"/>
      <c r="N230" s="33"/>
      <c r="O230" s="33"/>
      <c r="P230" s="33"/>
      <c r="Q230" s="292"/>
      <c r="R230" s="296"/>
      <c r="T230" s="299"/>
      <c r="U230" s="34"/>
      <c r="V230" s="299"/>
      <c r="W230" s="33"/>
      <c r="X230" s="296"/>
      <c r="Y230" s="296"/>
      <c r="Z230" s="1"/>
      <c r="AA230" s="1"/>
      <c r="AB230" s="3"/>
      <c r="AC230" s="34"/>
      <c r="AD230" s="34"/>
      <c r="AE230" s="34"/>
      <c r="AF230" s="35"/>
      <c r="AG230" s="36"/>
      <c r="AH230" s="36"/>
      <c r="AI230" s="36"/>
      <c r="AJ230" s="36"/>
      <c r="AK230" s="37"/>
      <c r="AL230" s="37"/>
      <c r="AM230" s="37"/>
      <c r="AN230" s="37"/>
      <c r="AO230" s="38"/>
    </row>
    <row r="231" spans="1:41" ht="12.75" customHeight="1">
      <c r="A231" s="31"/>
      <c r="B231" s="48"/>
      <c r="C231" s="1"/>
      <c r="D231" s="1"/>
      <c r="E231" s="1"/>
      <c r="F231" s="1"/>
      <c r="G231" s="1"/>
      <c r="H231" s="21"/>
      <c r="I231" s="33"/>
      <c r="J231" s="33"/>
      <c r="K231" s="33"/>
      <c r="L231" s="296"/>
      <c r="M231" s="296"/>
      <c r="N231" s="33"/>
      <c r="O231" s="33"/>
      <c r="P231" s="33"/>
      <c r="Q231" s="292"/>
      <c r="R231" s="296"/>
      <c r="T231" s="299"/>
      <c r="U231" s="34"/>
      <c r="V231" s="299"/>
      <c r="W231" s="33"/>
      <c r="X231" s="296"/>
      <c r="Y231" s="296"/>
      <c r="Z231" s="1"/>
      <c r="AA231" s="1"/>
      <c r="AB231" s="3"/>
      <c r="AC231" s="34"/>
      <c r="AD231" s="34"/>
      <c r="AE231" s="34"/>
      <c r="AF231" s="35"/>
      <c r="AG231" s="36"/>
      <c r="AH231" s="36"/>
      <c r="AI231" s="36"/>
      <c r="AJ231" s="36"/>
      <c r="AK231" s="37"/>
      <c r="AL231" s="37"/>
      <c r="AM231" s="37"/>
      <c r="AN231" s="37"/>
      <c r="AO231" s="38"/>
    </row>
    <row r="232" spans="1:41" ht="12.75" customHeight="1">
      <c r="A232" s="31"/>
      <c r="B232" s="48"/>
      <c r="C232" s="1"/>
      <c r="D232" s="1"/>
      <c r="E232" s="1"/>
      <c r="F232" s="1"/>
      <c r="G232" s="1"/>
      <c r="H232" s="21"/>
      <c r="I232" s="33"/>
      <c r="J232" s="33"/>
      <c r="K232" s="33"/>
      <c r="L232" s="296"/>
      <c r="M232" s="296"/>
      <c r="N232" s="33"/>
      <c r="O232" s="33"/>
      <c r="P232" s="33"/>
      <c r="Q232" s="292"/>
      <c r="R232" s="296"/>
      <c r="T232" s="299"/>
      <c r="U232" s="34"/>
      <c r="V232" s="299"/>
      <c r="W232" s="33"/>
      <c r="X232" s="296"/>
      <c r="Y232" s="296"/>
      <c r="Z232" s="1"/>
      <c r="AA232" s="1"/>
      <c r="AB232" s="3"/>
      <c r="AC232" s="34"/>
      <c r="AD232" s="34"/>
      <c r="AE232" s="34"/>
      <c r="AF232" s="35"/>
      <c r="AG232" s="36"/>
      <c r="AH232" s="36"/>
      <c r="AI232" s="36"/>
      <c r="AJ232" s="36"/>
      <c r="AK232" s="37"/>
      <c r="AL232" s="37"/>
      <c r="AM232" s="37"/>
      <c r="AN232" s="37"/>
      <c r="AO232" s="38"/>
    </row>
    <row r="233" spans="1:41" ht="12.75" customHeight="1">
      <c r="A233" s="31"/>
      <c r="B233" s="48"/>
      <c r="C233" s="1"/>
      <c r="D233" s="1"/>
      <c r="E233" s="1"/>
      <c r="F233" s="1"/>
      <c r="G233" s="1"/>
      <c r="H233" s="21"/>
      <c r="I233" s="33"/>
      <c r="J233" s="33"/>
      <c r="K233" s="33"/>
      <c r="L233" s="296"/>
      <c r="M233" s="296"/>
      <c r="N233" s="33"/>
      <c r="O233" s="33"/>
      <c r="P233" s="33"/>
      <c r="Q233" s="292"/>
      <c r="R233" s="296"/>
      <c r="T233" s="299"/>
      <c r="U233" s="34"/>
      <c r="V233" s="299"/>
      <c r="W233" s="33"/>
      <c r="X233" s="296"/>
      <c r="Y233" s="296"/>
      <c r="Z233" s="1"/>
      <c r="AA233" s="1"/>
      <c r="AB233" s="3"/>
      <c r="AC233" s="34"/>
      <c r="AD233" s="34"/>
      <c r="AE233" s="34"/>
      <c r="AF233" s="35"/>
      <c r="AG233" s="36"/>
      <c r="AH233" s="36"/>
      <c r="AI233" s="36"/>
      <c r="AJ233" s="36"/>
      <c r="AK233" s="37"/>
      <c r="AL233" s="37"/>
      <c r="AM233" s="37"/>
      <c r="AN233" s="37"/>
      <c r="AO233" s="38"/>
    </row>
    <row r="234" spans="1:41" ht="12.75" customHeight="1">
      <c r="A234" s="31"/>
      <c r="B234" s="48"/>
      <c r="C234" s="1"/>
      <c r="D234" s="1"/>
      <c r="E234" s="1"/>
      <c r="F234" s="1"/>
      <c r="G234" s="1"/>
      <c r="H234" s="21"/>
      <c r="I234" s="33"/>
      <c r="J234" s="33"/>
      <c r="K234" s="33"/>
      <c r="L234" s="296"/>
      <c r="M234" s="296"/>
      <c r="N234" s="33"/>
      <c r="O234" s="33"/>
      <c r="P234" s="33"/>
      <c r="Q234" s="292"/>
      <c r="R234" s="296"/>
      <c r="T234" s="299"/>
      <c r="U234" s="34"/>
      <c r="V234" s="299"/>
      <c r="W234" s="33"/>
      <c r="X234" s="296"/>
      <c r="Y234" s="296"/>
      <c r="Z234" s="1"/>
      <c r="AA234" s="1"/>
      <c r="AB234" s="3"/>
      <c r="AC234" s="34"/>
      <c r="AD234" s="34"/>
      <c r="AE234" s="34"/>
      <c r="AF234" s="35"/>
      <c r="AG234" s="36"/>
      <c r="AH234" s="36"/>
      <c r="AI234" s="36"/>
      <c r="AJ234" s="36"/>
      <c r="AK234" s="37"/>
      <c r="AL234" s="37"/>
      <c r="AM234" s="37"/>
      <c r="AN234" s="37"/>
      <c r="AO234" s="38"/>
    </row>
    <row r="235" spans="1:41" ht="12.75" customHeight="1">
      <c r="A235" s="31"/>
      <c r="B235" s="48"/>
      <c r="C235" s="1"/>
      <c r="D235" s="1"/>
      <c r="E235" s="1"/>
      <c r="F235" s="1"/>
      <c r="G235" s="1"/>
      <c r="H235" s="21"/>
      <c r="I235" s="33"/>
      <c r="J235" s="33"/>
      <c r="K235" s="33"/>
      <c r="L235" s="296"/>
      <c r="M235" s="296"/>
      <c r="N235" s="33"/>
      <c r="O235" s="33"/>
      <c r="P235" s="33"/>
      <c r="Q235" s="292"/>
      <c r="R235" s="296"/>
      <c r="T235" s="299"/>
      <c r="U235" s="34"/>
      <c r="V235" s="299"/>
      <c r="W235" s="33"/>
      <c r="X235" s="296"/>
      <c r="Y235" s="296"/>
      <c r="Z235" s="1"/>
      <c r="AA235" s="1"/>
      <c r="AB235" s="3"/>
      <c r="AC235" s="34"/>
      <c r="AD235" s="34"/>
      <c r="AE235" s="34"/>
      <c r="AF235" s="35"/>
      <c r="AG235" s="36"/>
      <c r="AH235" s="36"/>
      <c r="AI235" s="36"/>
      <c r="AJ235" s="36"/>
      <c r="AK235" s="37"/>
      <c r="AL235" s="37"/>
      <c r="AM235" s="37"/>
      <c r="AN235" s="37"/>
      <c r="AO235" s="38"/>
    </row>
    <row r="236" spans="1:41" ht="12.75" customHeight="1">
      <c r="A236" s="31"/>
      <c r="B236" s="48"/>
      <c r="C236" s="1"/>
      <c r="D236" s="1"/>
      <c r="E236" s="1"/>
      <c r="F236" s="1"/>
      <c r="G236" s="1"/>
      <c r="H236" s="21"/>
      <c r="I236" s="33"/>
      <c r="J236" s="33"/>
      <c r="K236" s="33"/>
      <c r="L236" s="296"/>
      <c r="M236" s="296"/>
      <c r="N236" s="33"/>
      <c r="O236" s="33"/>
      <c r="P236" s="33"/>
      <c r="Q236" s="292"/>
      <c r="R236" s="296"/>
      <c r="T236" s="299"/>
      <c r="U236" s="34"/>
      <c r="V236" s="299"/>
      <c r="W236" s="33"/>
      <c r="X236" s="296"/>
      <c r="Y236" s="296"/>
      <c r="Z236" s="1"/>
      <c r="AA236" s="1"/>
      <c r="AB236" s="3"/>
      <c r="AC236" s="34"/>
      <c r="AD236" s="34"/>
      <c r="AE236" s="34"/>
      <c r="AF236" s="35"/>
      <c r="AG236" s="36"/>
      <c r="AH236" s="36"/>
      <c r="AI236" s="36"/>
      <c r="AJ236" s="36"/>
      <c r="AK236" s="37"/>
      <c r="AL236" s="37"/>
      <c r="AM236" s="37"/>
      <c r="AN236" s="37"/>
      <c r="AO236" s="38"/>
    </row>
    <row r="237" spans="1:41" ht="12.75" customHeight="1">
      <c r="A237" s="31"/>
      <c r="B237" s="48"/>
      <c r="C237" s="1"/>
      <c r="D237" s="1"/>
      <c r="E237" s="1"/>
      <c r="F237" s="1"/>
      <c r="G237" s="1"/>
      <c r="H237" s="21"/>
      <c r="I237" s="33"/>
      <c r="J237" s="33"/>
      <c r="K237" s="33"/>
      <c r="L237" s="296"/>
      <c r="M237" s="296"/>
      <c r="N237" s="33"/>
      <c r="O237" s="33"/>
      <c r="P237" s="33"/>
      <c r="Q237" s="292"/>
      <c r="R237" s="296"/>
      <c r="T237" s="299"/>
      <c r="U237" s="34"/>
      <c r="V237" s="299"/>
      <c r="W237" s="33"/>
      <c r="X237" s="296"/>
      <c r="Y237" s="296"/>
      <c r="Z237" s="1"/>
      <c r="AA237" s="1"/>
      <c r="AB237" s="3"/>
      <c r="AC237" s="34"/>
      <c r="AD237" s="34"/>
      <c r="AE237" s="34"/>
      <c r="AF237" s="35"/>
      <c r="AG237" s="36"/>
      <c r="AH237" s="36"/>
      <c r="AI237" s="36"/>
      <c r="AJ237" s="36"/>
      <c r="AK237" s="37"/>
      <c r="AL237" s="37"/>
      <c r="AM237" s="37"/>
      <c r="AN237" s="37"/>
      <c r="AO237" s="38"/>
    </row>
    <row r="238" spans="1:41" ht="12.75" customHeight="1">
      <c r="A238" s="31"/>
      <c r="B238" s="48"/>
      <c r="C238" s="1"/>
      <c r="D238" s="1"/>
      <c r="E238" s="1"/>
      <c r="F238" s="1"/>
      <c r="G238" s="1"/>
      <c r="H238" s="21"/>
      <c r="I238" s="33"/>
      <c r="J238" s="33"/>
      <c r="K238" s="33"/>
      <c r="L238" s="296"/>
      <c r="M238" s="296"/>
      <c r="N238" s="33"/>
      <c r="O238" s="33"/>
      <c r="P238" s="33"/>
      <c r="Q238" s="292"/>
      <c r="R238" s="296"/>
      <c r="T238" s="299"/>
      <c r="U238" s="34"/>
      <c r="V238" s="299"/>
      <c r="W238" s="33"/>
      <c r="X238" s="296"/>
      <c r="Y238" s="296"/>
      <c r="Z238" s="1"/>
      <c r="AA238" s="1"/>
      <c r="AB238" s="3"/>
      <c r="AC238" s="34"/>
      <c r="AD238" s="34"/>
      <c r="AE238" s="34"/>
      <c r="AF238" s="35"/>
      <c r="AG238" s="36"/>
      <c r="AH238" s="36"/>
      <c r="AI238" s="36"/>
      <c r="AJ238" s="36"/>
      <c r="AK238" s="37"/>
      <c r="AL238" s="37"/>
      <c r="AM238" s="37"/>
      <c r="AN238" s="37"/>
      <c r="AO238" s="38"/>
    </row>
    <row r="239" spans="1:41" ht="12.75" customHeight="1">
      <c r="A239" s="31"/>
      <c r="B239" s="48"/>
      <c r="C239" s="1"/>
      <c r="D239" s="1"/>
      <c r="E239" s="1"/>
      <c r="F239" s="1"/>
      <c r="G239" s="1"/>
      <c r="H239" s="21"/>
      <c r="I239" s="33"/>
      <c r="J239" s="33"/>
      <c r="K239" s="33"/>
      <c r="L239" s="296"/>
      <c r="M239" s="296"/>
      <c r="N239" s="33"/>
      <c r="O239" s="33"/>
      <c r="P239" s="33"/>
      <c r="Q239" s="292"/>
      <c r="R239" s="296"/>
      <c r="T239" s="299"/>
      <c r="U239" s="34"/>
      <c r="V239" s="299"/>
      <c r="W239" s="33"/>
      <c r="X239" s="296"/>
      <c r="Y239" s="296"/>
      <c r="Z239" s="1"/>
      <c r="AA239" s="1"/>
      <c r="AB239" s="3"/>
      <c r="AC239" s="34"/>
      <c r="AD239" s="34"/>
      <c r="AE239" s="34"/>
      <c r="AF239" s="35"/>
      <c r="AG239" s="36"/>
      <c r="AH239" s="36"/>
      <c r="AI239" s="36"/>
      <c r="AJ239" s="36"/>
      <c r="AK239" s="37"/>
      <c r="AL239" s="37"/>
      <c r="AM239" s="37"/>
      <c r="AN239" s="37"/>
      <c r="AO239" s="38"/>
    </row>
    <row r="240" spans="1:41" ht="12.75" customHeight="1">
      <c r="A240" s="31"/>
      <c r="B240" s="48"/>
      <c r="C240" s="1"/>
      <c r="D240" s="1"/>
      <c r="E240" s="1"/>
      <c r="F240" s="1"/>
      <c r="G240" s="1"/>
      <c r="H240" s="21"/>
      <c r="I240" s="33"/>
      <c r="J240" s="33"/>
      <c r="K240" s="33"/>
      <c r="L240" s="296"/>
      <c r="M240" s="296"/>
      <c r="N240" s="33"/>
      <c r="O240" s="33"/>
      <c r="P240" s="33"/>
      <c r="Q240" s="292"/>
      <c r="R240" s="296"/>
      <c r="T240" s="299"/>
      <c r="U240" s="34"/>
      <c r="V240" s="299"/>
      <c r="W240" s="33"/>
      <c r="X240" s="296"/>
      <c r="Y240" s="296"/>
      <c r="Z240" s="1"/>
      <c r="AA240" s="1"/>
      <c r="AB240" s="3"/>
      <c r="AC240" s="34"/>
      <c r="AD240" s="34"/>
      <c r="AE240" s="34"/>
      <c r="AF240" s="35"/>
      <c r="AG240" s="36"/>
      <c r="AH240" s="36"/>
      <c r="AI240" s="36"/>
      <c r="AJ240" s="36"/>
      <c r="AK240" s="37"/>
      <c r="AL240" s="37"/>
      <c r="AM240" s="37"/>
      <c r="AN240" s="37"/>
      <c r="AO240" s="38"/>
    </row>
    <row r="241" spans="1:41" ht="12.75" customHeight="1">
      <c r="A241" s="31"/>
      <c r="B241" s="48"/>
      <c r="C241" s="1"/>
      <c r="D241" s="1"/>
      <c r="E241" s="1"/>
      <c r="F241" s="1"/>
      <c r="G241" s="1"/>
      <c r="H241" s="21"/>
      <c r="I241" s="33"/>
      <c r="J241" s="33"/>
      <c r="K241" s="33"/>
      <c r="L241" s="296"/>
      <c r="M241" s="296"/>
      <c r="N241" s="33"/>
      <c r="O241" s="33"/>
      <c r="P241" s="33"/>
      <c r="Q241" s="292"/>
      <c r="R241" s="296"/>
      <c r="T241" s="299"/>
      <c r="U241" s="34"/>
      <c r="V241" s="299"/>
      <c r="W241" s="33"/>
      <c r="X241" s="296"/>
      <c r="Y241" s="296"/>
      <c r="Z241" s="1"/>
      <c r="AA241" s="1"/>
      <c r="AB241" s="3"/>
      <c r="AC241" s="34"/>
      <c r="AD241" s="34"/>
      <c r="AE241" s="34"/>
      <c r="AF241" s="35"/>
      <c r="AG241" s="36"/>
      <c r="AH241" s="36"/>
      <c r="AI241" s="36"/>
      <c r="AJ241" s="36"/>
      <c r="AK241" s="37"/>
      <c r="AL241" s="37"/>
      <c r="AM241" s="37"/>
      <c r="AN241" s="37"/>
      <c r="AO241" s="38"/>
    </row>
    <row r="242" spans="1:41" ht="12.75" customHeight="1">
      <c r="A242" s="31"/>
      <c r="B242" s="48"/>
      <c r="C242" s="1"/>
      <c r="D242" s="1"/>
      <c r="E242" s="1"/>
      <c r="F242" s="1"/>
      <c r="G242" s="1"/>
      <c r="H242" s="21"/>
      <c r="I242" s="33"/>
      <c r="J242" s="33"/>
      <c r="K242" s="33"/>
      <c r="L242" s="296"/>
      <c r="M242" s="296"/>
      <c r="N242" s="33"/>
      <c r="O242" s="33"/>
      <c r="P242" s="33"/>
      <c r="Q242" s="292"/>
      <c r="R242" s="296"/>
      <c r="T242" s="299"/>
      <c r="U242" s="34"/>
      <c r="V242" s="299"/>
      <c r="W242" s="33"/>
      <c r="X242" s="296"/>
      <c r="Y242" s="296"/>
      <c r="Z242" s="1"/>
      <c r="AA242" s="1"/>
      <c r="AB242" s="3"/>
      <c r="AC242" s="34"/>
      <c r="AD242" s="34"/>
      <c r="AE242" s="34"/>
      <c r="AF242" s="35"/>
      <c r="AG242" s="36"/>
      <c r="AH242" s="36"/>
      <c r="AI242" s="36"/>
      <c r="AJ242" s="36"/>
      <c r="AK242" s="37"/>
      <c r="AL242" s="37"/>
      <c r="AM242" s="37"/>
      <c r="AN242" s="37"/>
      <c r="AO242" s="38"/>
    </row>
    <row r="243" spans="1:41" ht="12.75" customHeight="1">
      <c r="A243" s="31"/>
      <c r="B243" s="48"/>
      <c r="C243" s="1"/>
      <c r="D243" s="1"/>
      <c r="E243" s="1"/>
      <c r="F243" s="1"/>
      <c r="G243" s="1"/>
      <c r="H243" s="21"/>
      <c r="I243" s="33"/>
      <c r="J243" s="33"/>
      <c r="K243" s="33"/>
      <c r="L243" s="296"/>
      <c r="M243" s="296"/>
      <c r="N243" s="33"/>
      <c r="O243" s="33"/>
      <c r="P243" s="33"/>
      <c r="Q243" s="292"/>
      <c r="R243" s="296"/>
      <c r="T243" s="299"/>
      <c r="U243" s="34"/>
      <c r="V243" s="299"/>
      <c r="W243" s="33"/>
      <c r="X243" s="296"/>
      <c r="Y243" s="296"/>
      <c r="Z243" s="1"/>
      <c r="AA243" s="1"/>
      <c r="AB243" s="3"/>
      <c r="AC243" s="34"/>
      <c r="AD243" s="34"/>
      <c r="AE243" s="34"/>
      <c r="AF243" s="35"/>
      <c r="AG243" s="36"/>
      <c r="AH243" s="36"/>
      <c r="AI243" s="36"/>
      <c r="AJ243" s="36"/>
      <c r="AK243" s="37"/>
      <c r="AL243" s="37"/>
      <c r="AM243" s="37"/>
      <c r="AN243" s="37"/>
      <c r="AO243" s="38"/>
    </row>
    <row r="244" spans="1:41" ht="12.75" customHeight="1">
      <c r="A244" s="31"/>
      <c r="B244" s="48"/>
      <c r="C244" s="1"/>
      <c r="D244" s="1"/>
      <c r="E244" s="1"/>
      <c r="F244" s="1"/>
      <c r="G244" s="1"/>
      <c r="H244" s="21"/>
      <c r="I244" s="33"/>
      <c r="J244" s="33"/>
      <c r="K244" s="33"/>
      <c r="L244" s="296"/>
      <c r="M244" s="296"/>
      <c r="N244" s="33"/>
      <c r="O244" s="33"/>
      <c r="P244" s="33"/>
      <c r="Q244" s="292"/>
      <c r="R244" s="296"/>
      <c r="T244" s="299"/>
      <c r="U244" s="34"/>
      <c r="V244" s="299"/>
      <c r="W244" s="33"/>
      <c r="X244" s="296"/>
      <c r="Y244" s="296"/>
      <c r="Z244" s="1"/>
      <c r="AA244" s="1"/>
      <c r="AB244" s="3"/>
      <c r="AC244" s="34"/>
      <c r="AD244" s="34"/>
      <c r="AE244" s="34"/>
      <c r="AF244" s="35"/>
      <c r="AG244" s="36"/>
      <c r="AH244" s="36"/>
      <c r="AI244" s="36"/>
      <c r="AJ244" s="36"/>
      <c r="AK244" s="37"/>
      <c r="AL244" s="37"/>
      <c r="AM244" s="37"/>
      <c r="AN244" s="37"/>
      <c r="AO244" s="38"/>
    </row>
    <row r="245" spans="1:41" ht="12.75" customHeight="1">
      <c r="A245" s="31"/>
      <c r="B245" s="48"/>
      <c r="C245" s="1"/>
      <c r="D245" s="1"/>
      <c r="E245" s="1"/>
      <c r="F245" s="1"/>
      <c r="G245" s="1"/>
      <c r="H245" s="21"/>
      <c r="I245" s="33"/>
      <c r="J245" s="33"/>
      <c r="K245" s="33"/>
      <c r="L245" s="296"/>
      <c r="M245" s="296"/>
      <c r="N245" s="33"/>
      <c r="O245" s="33"/>
      <c r="P245" s="33"/>
      <c r="Q245" s="292"/>
      <c r="R245" s="296"/>
      <c r="T245" s="299"/>
      <c r="U245" s="34"/>
      <c r="V245" s="299"/>
      <c r="W245" s="33"/>
      <c r="X245" s="296"/>
      <c r="Y245" s="296"/>
      <c r="Z245" s="1"/>
      <c r="AA245" s="1"/>
      <c r="AB245" s="3"/>
      <c r="AC245" s="34"/>
      <c r="AD245" s="34"/>
      <c r="AE245" s="34"/>
      <c r="AF245" s="35"/>
      <c r="AG245" s="36"/>
      <c r="AH245" s="36"/>
      <c r="AI245" s="36"/>
      <c r="AJ245" s="36"/>
      <c r="AK245" s="37"/>
      <c r="AL245" s="37"/>
      <c r="AM245" s="37"/>
      <c r="AN245" s="37"/>
      <c r="AO245" s="38"/>
    </row>
    <row r="246" spans="1:41" ht="12.75" customHeight="1">
      <c r="A246" s="31"/>
      <c r="B246" s="48"/>
      <c r="C246" s="1"/>
      <c r="D246" s="1"/>
      <c r="E246" s="1"/>
      <c r="F246" s="1"/>
      <c r="G246" s="1"/>
      <c r="H246" s="21"/>
      <c r="I246" s="33"/>
      <c r="J246" s="33"/>
      <c r="K246" s="33"/>
      <c r="L246" s="296"/>
      <c r="M246" s="296"/>
      <c r="N246" s="33"/>
      <c r="O246" s="33"/>
      <c r="P246" s="33"/>
      <c r="Q246" s="292"/>
      <c r="R246" s="296"/>
      <c r="T246" s="299"/>
      <c r="U246" s="34"/>
      <c r="V246" s="299"/>
      <c r="W246" s="33"/>
      <c r="X246" s="296"/>
      <c r="Y246" s="296"/>
      <c r="Z246" s="1"/>
      <c r="AA246" s="1"/>
      <c r="AB246" s="3"/>
      <c r="AC246" s="34"/>
      <c r="AD246" s="34"/>
      <c r="AE246" s="34"/>
      <c r="AF246" s="35"/>
      <c r="AG246" s="36"/>
      <c r="AH246" s="36"/>
      <c r="AI246" s="36"/>
      <c r="AJ246" s="36"/>
      <c r="AK246" s="37"/>
      <c r="AL246" s="37"/>
      <c r="AM246" s="37"/>
      <c r="AN246" s="37"/>
      <c r="AO246" s="38"/>
    </row>
    <row r="247" spans="1:41" ht="12.75" customHeight="1">
      <c r="A247" s="31"/>
      <c r="B247" s="48"/>
      <c r="C247" s="1"/>
      <c r="D247" s="1"/>
      <c r="E247" s="1"/>
      <c r="F247" s="1"/>
      <c r="G247" s="1"/>
      <c r="H247" s="21"/>
      <c r="I247" s="33"/>
      <c r="J247" s="33"/>
      <c r="K247" s="33"/>
      <c r="L247" s="296"/>
      <c r="M247" s="296"/>
      <c r="N247" s="33"/>
      <c r="O247" s="33"/>
      <c r="P247" s="33"/>
      <c r="Q247" s="292"/>
      <c r="R247" s="296"/>
      <c r="T247" s="299"/>
      <c r="U247" s="34"/>
      <c r="V247" s="299"/>
      <c r="W247" s="33"/>
      <c r="X247" s="296"/>
      <c r="Y247" s="296"/>
      <c r="Z247" s="1"/>
      <c r="AA247" s="1"/>
      <c r="AB247" s="3"/>
      <c r="AC247" s="34"/>
      <c r="AD247" s="34"/>
      <c r="AE247" s="34"/>
      <c r="AF247" s="35"/>
      <c r="AG247" s="36"/>
      <c r="AH247" s="36"/>
      <c r="AI247" s="36"/>
      <c r="AJ247" s="36"/>
      <c r="AK247" s="37"/>
      <c r="AL247" s="37"/>
      <c r="AM247" s="37"/>
      <c r="AN247" s="37"/>
      <c r="AO247" s="38"/>
    </row>
    <row r="248" spans="1:41" ht="12.75" customHeight="1">
      <c r="A248" s="31"/>
      <c r="B248" s="48"/>
      <c r="C248" s="1"/>
      <c r="D248" s="1"/>
      <c r="E248" s="1"/>
      <c r="F248" s="1"/>
      <c r="G248" s="1"/>
      <c r="H248" s="21"/>
      <c r="I248" s="33"/>
      <c r="J248" s="33"/>
      <c r="K248" s="33"/>
      <c r="L248" s="296"/>
      <c r="M248" s="296"/>
      <c r="N248" s="33"/>
      <c r="O248" s="33"/>
      <c r="P248" s="33"/>
      <c r="Q248" s="292"/>
      <c r="R248" s="296"/>
      <c r="T248" s="299"/>
      <c r="U248" s="34"/>
      <c r="V248" s="299"/>
      <c r="W248" s="33"/>
      <c r="X248" s="296"/>
      <c r="Y248" s="296"/>
      <c r="Z248" s="1"/>
      <c r="AA248" s="1"/>
      <c r="AB248" s="3"/>
      <c r="AC248" s="34"/>
      <c r="AD248" s="34"/>
      <c r="AE248" s="34"/>
      <c r="AF248" s="35"/>
      <c r="AG248" s="36"/>
      <c r="AH248" s="36"/>
      <c r="AI248" s="36"/>
      <c r="AJ248" s="36"/>
      <c r="AK248" s="37"/>
      <c r="AL248" s="37"/>
      <c r="AM248" s="37"/>
      <c r="AN248" s="37"/>
      <c r="AO248" s="38"/>
    </row>
    <row r="249" spans="1:41" ht="12.75" customHeight="1">
      <c r="A249" s="31"/>
      <c r="B249" s="48"/>
      <c r="C249" s="1"/>
      <c r="D249" s="1"/>
      <c r="E249" s="1"/>
      <c r="F249" s="1"/>
      <c r="G249" s="1"/>
      <c r="H249" s="21"/>
      <c r="I249" s="33"/>
      <c r="J249" s="33"/>
      <c r="K249" s="33"/>
      <c r="L249" s="296"/>
      <c r="M249" s="296"/>
      <c r="N249" s="33"/>
      <c r="O249" s="33"/>
      <c r="P249" s="33"/>
      <c r="Q249" s="292"/>
      <c r="R249" s="296"/>
      <c r="T249" s="299"/>
      <c r="U249" s="34"/>
      <c r="V249" s="299"/>
      <c r="W249" s="33"/>
      <c r="X249" s="296"/>
      <c r="Y249" s="296"/>
      <c r="Z249" s="1"/>
      <c r="AA249" s="1"/>
      <c r="AB249" s="3"/>
      <c r="AC249" s="34"/>
      <c r="AD249" s="34"/>
      <c r="AE249" s="34"/>
      <c r="AF249" s="35"/>
      <c r="AG249" s="36"/>
      <c r="AH249" s="36"/>
      <c r="AI249" s="36"/>
      <c r="AJ249" s="36"/>
      <c r="AK249" s="37"/>
      <c r="AL249" s="37"/>
      <c r="AM249" s="37"/>
      <c r="AN249" s="37"/>
      <c r="AO249" s="38"/>
    </row>
    <row r="250" spans="1:41" ht="12.75" customHeight="1">
      <c r="A250" s="31"/>
      <c r="B250" s="48"/>
      <c r="C250" s="1"/>
      <c r="D250" s="1"/>
      <c r="E250" s="1"/>
      <c r="F250" s="1"/>
      <c r="G250" s="1"/>
      <c r="H250" s="21"/>
      <c r="I250" s="33"/>
      <c r="J250" s="33"/>
      <c r="K250" s="33"/>
      <c r="L250" s="296"/>
      <c r="M250" s="296"/>
      <c r="N250" s="33"/>
      <c r="O250" s="33"/>
      <c r="P250" s="33"/>
      <c r="Q250" s="292"/>
      <c r="R250" s="296"/>
      <c r="T250" s="299"/>
      <c r="U250" s="34"/>
      <c r="V250" s="299"/>
      <c r="W250" s="33"/>
      <c r="X250" s="296"/>
      <c r="Y250" s="296"/>
      <c r="Z250" s="1"/>
      <c r="AA250" s="1"/>
      <c r="AB250" s="3"/>
      <c r="AC250" s="34"/>
      <c r="AD250" s="34"/>
      <c r="AE250" s="34"/>
      <c r="AF250" s="35"/>
      <c r="AG250" s="36"/>
      <c r="AH250" s="36"/>
      <c r="AI250" s="36"/>
      <c r="AJ250" s="36"/>
      <c r="AK250" s="37"/>
      <c r="AL250" s="37"/>
      <c r="AM250" s="37"/>
      <c r="AN250" s="37"/>
      <c r="AO250" s="38"/>
    </row>
    <row r="251" spans="1:41" ht="12.75" customHeight="1">
      <c r="A251" s="31"/>
      <c r="B251" s="48"/>
      <c r="C251" s="1"/>
      <c r="D251" s="1"/>
      <c r="E251" s="1"/>
      <c r="F251" s="1"/>
      <c r="G251" s="1"/>
      <c r="H251" s="21"/>
      <c r="I251" s="33"/>
      <c r="J251" s="33"/>
      <c r="K251" s="33"/>
      <c r="L251" s="296"/>
      <c r="M251" s="296"/>
      <c r="N251" s="33"/>
      <c r="O251" s="33"/>
      <c r="P251" s="33"/>
      <c r="Q251" s="292"/>
      <c r="R251" s="296"/>
      <c r="T251" s="299"/>
      <c r="U251" s="34"/>
      <c r="V251" s="299"/>
      <c r="W251" s="33"/>
      <c r="X251" s="296"/>
      <c r="Y251" s="296"/>
      <c r="Z251" s="1"/>
      <c r="AA251" s="1"/>
      <c r="AB251" s="3"/>
      <c r="AC251" s="34"/>
      <c r="AD251" s="34"/>
      <c r="AE251" s="34"/>
      <c r="AF251" s="35"/>
      <c r="AG251" s="36"/>
      <c r="AH251" s="36"/>
      <c r="AI251" s="36"/>
      <c r="AJ251" s="36"/>
      <c r="AK251" s="37"/>
      <c r="AL251" s="37"/>
      <c r="AM251" s="37"/>
      <c r="AN251" s="37"/>
      <c r="AO251" s="38"/>
    </row>
    <row r="252" spans="1:41" ht="12.75" customHeight="1">
      <c r="A252" s="31"/>
      <c r="B252" s="48"/>
      <c r="C252" s="1"/>
      <c r="D252" s="1"/>
      <c r="E252" s="1"/>
      <c r="F252" s="1"/>
      <c r="G252" s="1"/>
      <c r="H252" s="21"/>
      <c r="I252" s="33"/>
      <c r="J252" s="33"/>
      <c r="K252" s="33"/>
      <c r="L252" s="296"/>
      <c r="M252" s="296"/>
      <c r="N252" s="33"/>
      <c r="O252" s="33"/>
      <c r="P252" s="33"/>
      <c r="Q252" s="292"/>
      <c r="R252" s="296"/>
      <c r="T252" s="299"/>
      <c r="U252" s="34"/>
      <c r="V252" s="299"/>
      <c r="W252" s="33"/>
      <c r="X252" s="296"/>
      <c r="Y252" s="296"/>
      <c r="Z252" s="1"/>
      <c r="AA252" s="1"/>
      <c r="AB252" s="3"/>
      <c r="AC252" s="34"/>
      <c r="AD252" s="34"/>
      <c r="AE252" s="34"/>
      <c r="AF252" s="35"/>
      <c r="AG252" s="36"/>
      <c r="AH252" s="36"/>
      <c r="AI252" s="36"/>
      <c r="AJ252" s="36"/>
      <c r="AK252" s="37"/>
      <c r="AL252" s="37"/>
      <c r="AM252" s="37"/>
      <c r="AN252" s="37"/>
      <c r="AO252" s="38"/>
    </row>
    <row r="253" spans="1:41" ht="12.75" customHeight="1">
      <c r="A253" s="31"/>
      <c r="B253" s="48"/>
      <c r="C253" s="1"/>
      <c r="D253" s="1"/>
      <c r="E253" s="1"/>
      <c r="F253" s="1"/>
      <c r="G253" s="1"/>
      <c r="H253" s="21"/>
      <c r="I253" s="33"/>
      <c r="J253" s="33"/>
      <c r="K253" s="33"/>
      <c r="L253" s="296"/>
      <c r="M253" s="296"/>
      <c r="N253" s="33"/>
      <c r="O253" s="33"/>
      <c r="P253" s="33"/>
      <c r="Q253" s="292"/>
      <c r="R253" s="296"/>
      <c r="T253" s="299"/>
      <c r="U253" s="34"/>
      <c r="V253" s="299"/>
      <c r="W253" s="33"/>
      <c r="X253" s="296"/>
      <c r="Y253" s="296"/>
      <c r="Z253" s="1"/>
      <c r="AA253" s="1"/>
      <c r="AB253" s="3"/>
      <c r="AC253" s="34"/>
      <c r="AD253" s="34"/>
      <c r="AE253" s="34"/>
      <c r="AF253" s="35"/>
      <c r="AG253" s="36"/>
      <c r="AH253" s="36"/>
      <c r="AI253" s="36"/>
      <c r="AJ253" s="36"/>
      <c r="AK253" s="37"/>
      <c r="AL253" s="37"/>
      <c r="AM253" s="37"/>
      <c r="AN253" s="37"/>
      <c r="AO253" s="38"/>
    </row>
    <row r="254" spans="1:41" ht="12.75" customHeight="1">
      <c r="A254" s="31"/>
      <c r="B254" s="48"/>
      <c r="C254" s="1"/>
      <c r="D254" s="1"/>
      <c r="E254" s="1"/>
      <c r="F254" s="1"/>
      <c r="G254" s="1"/>
      <c r="H254" s="21"/>
      <c r="I254" s="33"/>
      <c r="J254" s="33"/>
      <c r="K254" s="33"/>
      <c r="L254" s="296"/>
      <c r="M254" s="296"/>
      <c r="N254" s="33"/>
      <c r="O254" s="33"/>
      <c r="P254" s="33"/>
      <c r="Q254" s="292"/>
      <c r="R254" s="296"/>
      <c r="T254" s="299"/>
      <c r="U254" s="34"/>
      <c r="V254" s="299"/>
      <c r="W254" s="33"/>
      <c r="X254" s="296"/>
      <c r="Y254" s="296"/>
      <c r="Z254" s="1"/>
      <c r="AA254" s="1"/>
      <c r="AB254" s="3"/>
      <c r="AC254" s="34"/>
      <c r="AD254" s="34"/>
      <c r="AE254" s="34"/>
      <c r="AF254" s="35"/>
      <c r="AG254" s="36"/>
      <c r="AH254" s="36"/>
      <c r="AI254" s="36"/>
      <c r="AJ254" s="36"/>
      <c r="AK254" s="37"/>
      <c r="AL254" s="37"/>
      <c r="AM254" s="37"/>
      <c r="AN254" s="37"/>
      <c r="AO254" s="38"/>
    </row>
    <row r="255" spans="1:41" ht="12.75" customHeight="1">
      <c r="A255" s="31"/>
      <c r="B255" s="48"/>
      <c r="C255" s="1"/>
      <c r="D255" s="1"/>
      <c r="E255" s="1"/>
      <c r="F255" s="1"/>
      <c r="G255" s="1"/>
      <c r="H255" s="21"/>
      <c r="I255" s="33"/>
      <c r="J255" s="33"/>
      <c r="K255" s="33"/>
      <c r="L255" s="296"/>
      <c r="M255" s="296"/>
      <c r="N255" s="33"/>
      <c r="O255" s="33"/>
      <c r="P255" s="33"/>
      <c r="Q255" s="292"/>
      <c r="R255" s="296"/>
      <c r="T255" s="299"/>
      <c r="U255" s="34"/>
      <c r="V255" s="299"/>
      <c r="W255" s="33"/>
      <c r="X255" s="296"/>
      <c r="Y255" s="296"/>
      <c r="Z255" s="1"/>
      <c r="AA255" s="1"/>
      <c r="AB255" s="3"/>
      <c r="AC255" s="34"/>
      <c r="AD255" s="34"/>
      <c r="AE255" s="34"/>
      <c r="AF255" s="35"/>
      <c r="AG255" s="36"/>
      <c r="AH255" s="36"/>
      <c r="AI255" s="36"/>
      <c r="AJ255" s="36"/>
      <c r="AK255" s="37"/>
      <c r="AL255" s="37"/>
      <c r="AM255" s="37"/>
      <c r="AN255" s="37"/>
      <c r="AO255" s="38"/>
    </row>
    <row r="256" spans="1:41" ht="12.75" customHeight="1">
      <c r="A256" s="31"/>
      <c r="B256" s="48"/>
      <c r="C256" s="1"/>
      <c r="D256" s="1"/>
      <c r="E256" s="1"/>
      <c r="F256" s="1"/>
      <c r="G256" s="1"/>
      <c r="H256" s="21"/>
      <c r="I256" s="33"/>
      <c r="J256" s="33"/>
      <c r="K256" s="33"/>
      <c r="L256" s="296"/>
      <c r="M256" s="296"/>
      <c r="N256" s="33"/>
      <c r="O256" s="33"/>
      <c r="P256" s="33"/>
      <c r="Q256" s="292"/>
      <c r="R256" s="296"/>
      <c r="T256" s="299"/>
      <c r="U256" s="34"/>
      <c r="V256" s="299"/>
      <c r="W256" s="33"/>
      <c r="X256" s="296"/>
      <c r="Y256" s="296"/>
      <c r="Z256" s="1"/>
      <c r="AA256" s="1"/>
      <c r="AB256" s="3"/>
      <c r="AC256" s="34"/>
      <c r="AD256" s="34"/>
      <c r="AE256" s="34"/>
      <c r="AF256" s="35"/>
      <c r="AG256" s="36"/>
      <c r="AH256" s="36"/>
      <c r="AI256" s="36"/>
      <c r="AJ256" s="36"/>
      <c r="AK256" s="37"/>
      <c r="AL256" s="37"/>
      <c r="AM256" s="37"/>
      <c r="AN256" s="37"/>
      <c r="AO256" s="38"/>
    </row>
    <row r="257" spans="1:41" ht="12.75" customHeight="1">
      <c r="A257" s="31"/>
      <c r="B257" s="48"/>
      <c r="C257" s="1"/>
      <c r="D257" s="1"/>
      <c r="E257" s="1"/>
      <c r="F257" s="1"/>
      <c r="G257" s="1"/>
      <c r="H257" s="21"/>
      <c r="I257" s="33"/>
      <c r="J257" s="33"/>
      <c r="K257" s="33"/>
      <c r="L257" s="296"/>
      <c r="M257" s="296"/>
      <c r="N257" s="33"/>
      <c r="O257" s="33"/>
      <c r="P257" s="33"/>
      <c r="Q257" s="292"/>
      <c r="R257" s="296"/>
      <c r="T257" s="299"/>
      <c r="U257" s="34"/>
      <c r="V257" s="299"/>
      <c r="W257" s="33"/>
      <c r="X257" s="296"/>
      <c r="Y257" s="296"/>
      <c r="Z257" s="1"/>
      <c r="AA257" s="1"/>
      <c r="AB257" s="3"/>
      <c r="AC257" s="34"/>
      <c r="AD257" s="34"/>
      <c r="AE257" s="34"/>
      <c r="AF257" s="35"/>
      <c r="AG257" s="36"/>
      <c r="AH257" s="36"/>
      <c r="AI257" s="36"/>
      <c r="AJ257" s="36"/>
      <c r="AK257" s="37"/>
      <c r="AL257" s="37"/>
      <c r="AM257" s="37"/>
      <c r="AN257" s="37"/>
      <c r="AO257" s="38"/>
    </row>
    <row r="258" spans="1:41" ht="12.75" customHeight="1">
      <c r="A258" s="31"/>
      <c r="B258" s="48"/>
      <c r="C258" s="1"/>
      <c r="D258" s="1"/>
      <c r="E258" s="1"/>
      <c r="F258" s="1"/>
      <c r="G258" s="1"/>
      <c r="H258" s="21"/>
      <c r="I258" s="33"/>
      <c r="J258" s="33"/>
      <c r="K258" s="33"/>
      <c r="L258" s="296"/>
      <c r="M258" s="296"/>
      <c r="N258" s="33"/>
      <c r="O258" s="33"/>
      <c r="P258" s="33"/>
      <c r="Q258" s="292"/>
      <c r="R258" s="296"/>
      <c r="T258" s="299"/>
      <c r="U258" s="34"/>
      <c r="V258" s="299"/>
      <c r="W258" s="33"/>
      <c r="X258" s="296"/>
      <c r="Y258" s="296"/>
      <c r="Z258" s="1"/>
      <c r="AA258" s="1"/>
      <c r="AB258" s="3"/>
      <c r="AC258" s="34"/>
      <c r="AD258" s="34"/>
      <c r="AE258" s="34"/>
      <c r="AF258" s="35"/>
      <c r="AG258" s="36"/>
      <c r="AH258" s="36"/>
      <c r="AI258" s="36"/>
      <c r="AJ258" s="36"/>
      <c r="AK258" s="37"/>
      <c r="AL258" s="37"/>
      <c r="AM258" s="37"/>
      <c r="AN258" s="37"/>
      <c r="AO258" s="38"/>
    </row>
    <row r="259" spans="1:41" ht="12.75" customHeight="1">
      <c r="A259" s="31"/>
      <c r="B259" s="48"/>
      <c r="C259" s="1"/>
      <c r="D259" s="1"/>
      <c r="E259" s="1"/>
      <c r="F259" s="1"/>
      <c r="G259" s="1"/>
      <c r="H259" s="21"/>
      <c r="I259" s="33"/>
      <c r="J259" s="33"/>
      <c r="K259" s="33"/>
      <c r="L259" s="296"/>
      <c r="M259" s="296"/>
      <c r="N259" s="33"/>
      <c r="O259" s="33"/>
      <c r="P259" s="33"/>
      <c r="Q259" s="292"/>
      <c r="R259" s="296"/>
      <c r="T259" s="299"/>
      <c r="U259" s="34"/>
      <c r="V259" s="299"/>
      <c r="W259" s="33"/>
      <c r="X259" s="296"/>
      <c r="Y259" s="296"/>
      <c r="Z259" s="1"/>
      <c r="AA259" s="1"/>
      <c r="AB259" s="3"/>
      <c r="AC259" s="34"/>
      <c r="AD259" s="34"/>
      <c r="AE259" s="34"/>
      <c r="AF259" s="35"/>
      <c r="AG259" s="36"/>
      <c r="AH259" s="36"/>
      <c r="AI259" s="36"/>
      <c r="AJ259" s="36"/>
      <c r="AK259" s="37"/>
      <c r="AL259" s="37"/>
      <c r="AM259" s="37"/>
      <c r="AN259" s="37"/>
      <c r="AO259" s="38"/>
    </row>
    <row r="260" spans="1:41" ht="12.75" customHeight="1">
      <c r="A260" s="31"/>
      <c r="B260" s="48"/>
      <c r="C260" s="1"/>
      <c r="D260" s="1"/>
      <c r="E260" s="1"/>
      <c r="F260" s="1"/>
      <c r="G260" s="1"/>
      <c r="H260" s="21"/>
      <c r="I260" s="33"/>
      <c r="J260" s="33"/>
      <c r="K260" s="33"/>
      <c r="L260" s="296"/>
      <c r="M260" s="296"/>
      <c r="N260" s="33"/>
      <c r="O260" s="33"/>
      <c r="P260" s="33"/>
      <c r="Q260" s="292"/>
      <c r="R260" s="296"/>
      <c r="T260" s="299"/>
      <c r="U260" s="34"/>
      <c r="V260" s="299"/>
      <c r="W260" s="33"/>
      <c r="X260" s="296"/>
      <c r="Y260" s="296"/>
      <c r="Z260" s="1"/>
      <c r="AA260" s="1"/>
      <c r="AB260" s="3"/>
      <c r="AC260" s="34"/>
      <c r="AD260" s="34"/>
      <c r="AE260" s="34"/>
      <c r="AF260" s="35"/>
      <c r="AG260" s="36"/>
      <c r="AH260" s="36"/>
      <c r="AI260" s="36"/>
      <c r="AJ260" s="36"/>
      <c r="AK260" s="37"/>
      <c r="AL260" s="37"/>
      <c r="AM260" s="37"/>
      <c r="AN260" s="37"/>
      <c r="AO260" s="38"/>
    </row>
    <row r="261" spans="1:41" ht="12.75" customHeight="1">
      <c r="A261" s="31"/>
      <c r="B261" s="48"/>
      <c r="C261" s="1"/>
      <c r="D261" s="1"/>
      <c r="E261" s="1"/>
      <c r="F261" s="1"/>
      <c r="G261" s="1"/>
      <c r="H261" s="21"/>
      <c r="I261" s="33"/>
      <c r="J261" s="33"/>
      <c r="K261" s="33"/>
      <c r="L261" s="296"/>
      <c r="M261" s="296"/>
      <c r="N261" s="33"/>
      <c r="O261" s="33"/>
      <c r="P261" s="33"/>
      <c r="Q261" s="292"/>
      <c r="R261" s="296"/>
      <c r="T261" s="299"/>
      <c r="U261" s="34"/>
      <c r="V261" s="299"/>
      <c r="W261" s="33"/>
      <c r="X261" s="296"/>
      <c r="Y261" s="296"/>
      <c r="Z261" s="1"/>
      <c r="AA261" s="1"/>
      <c r="AB261" s="3"/>
      <c r="AC261" s="34"/>
      <c r="AD261" s="34"/>
      <c r="AE261" s="34"/>
      <c r="AF261" s="35"/>
      <c r="AG261" s="36"/>
      <c r="AH261" s="36"/>
      <c r="AI261" s="36"/>
      <c r="AJ261" s="36"/>
      <c r="AK261" s="37"/>
      <c r="AL261" s="37"/>
      <c r="AM261" s="37"/>
      <c r="AN261" s="37"/>
      <c r="AO261" s="38"/>
    </row>
    <row r="262" spans="1:41" ht="12.75" customHeight="1">
      <c r="A262" s="31"/>
      <c r="B262" s="48"/>
      <c r="C262" s="1"/>
      <c r="D262" s="1"/>
      <c r="E262" s="1"/>
      <c r="F262" s="1"/>
      <c r="G262" s="1"/>
      <c r="H262" s="21"/>
      <c r="I262" s="33"/>
      <c r="J262" s="33"/>
      <c r="K262" s="33"/>
      <c r="L262" s="296"/>
      <c r="M262" s="296"/>
      <c r="N262" s="33"/>
      <c r="O262" s="33"/>
      <c r="P262" s="33"/>
      <c r="Q262" s="292"/>
      <c r="R262" s="296"/>
      <c r="T262" s="299"/>
      <c r="U262" s="34"/>
      <c r="V262" s="299"/>
      <c r="W262" s="33"/>
      <c r="X262" s="296"/>
      <c r="Y262" s="296"/>
      <c r="Z262" s="1"/>
      <c r="AA262" s="1"/>
      <c r="AB262" s="3"/>
      <c r="AC262" s="34"/>
      <c r="AD262" s="34"/>
      <c r="AE262" s="34"/>
      <c r="AF262" s="35"/>
      <c r="AG262" s="36"/>
      <c r="AH262" s="36"/>
      <c r="AI262" s="36"/>
      <c r="AJ262" s="36"/>
      <c r="AK262" s="37"/>
      <c r="AL262" s="37"/>
      <c r="AM262" s="37"/>
      <c r="AN262" s="37"/>
      <c r="AO262" s="38"/>
    </row>
    <row r="263" spans="1:41" ht="12.75" customHeight="1">
      <c r="A263" s="31"/>
      <c r="B263" s="48"/>
      <c r="C263" s="1"/>
      <c r="D263" s="1"/>
      <c r="E263" s="1"/>
      <c r="F263" s="1"/>
      <c r="G263" s="1"/>
      <c r="H263" s="21"/>
      <c r="I263" s="33"/>
      <c r="J263" s="33"/>
      <c r="K263" s="33"/>
      <c r="L263" s="296"/>
      <c r="M263" s="296"/>
      <c r="N263" s="33"/>
      <c r="O263" s="33"/>
      <c r="P263" s="33"/>
      <c r="Q263" s="292"/>
      <c r="R263" s="296"/>
      <c r="T263" s="299"/>
      <c r="U263" s="34"/>
      <c r="V263" s="299"/>
      <c r="W263" s="33"/>
      <c r="X263" s="296"/>
      <c r="Y263" s="296"/>
      <c r="Z263" s="1"/>
      <c r="AA263" s="1"/>
      <c r="AB263" s="3"/>
      <c r="AC263" s="34"/>
      <c r="AD263" s="34"/>
      <c r="AE263" s="34"/>
      <c r="AF263" s="35"/>
      <c r="AG263" s="36"/>
      <c r="AH263" s="36"/>
      <c r="AI263" s="36"/>
      <c r="AJ263" s="36"/>
      <c r="AK263" s="37"/>
      <c r="AL263" s="37"/>
      <c r="AM263" s="37"/>
      <c r="AN263" s="37"/>
      <c r="AO263" s="38"/>
    </row>
    <row r="264" spans="1:41" ht="12.75" customHeight="1">
      <c r="A264" s="31"/>
      <c r="B264" s="48"/>
      <c r="C264" s="1"/>
      <c r="D264" s="1"/>
      <c r="E264" s="1"/>
      <c r="F264" s="1"/>
      <c r="G264" s="1"/>
      <c r="H264" s="21"/>
      <c r="I264" s="33"/>
      <c r="J264" s="33"/>
      <c r="K264" s="33"/>
      <c r="L264" s="296"/>
      <c r="M264" s="296"/>
      <c r="N264" s="33"/>
      <c r="O264" s="33"/>
      <c r="P264" s="33"/>
      <c r="Q264" s="292"/>
      <c r="R264" s="296"/>
      <c r="T264" s="299"/>
      <c r="U264" s="34"/>
      <c r="V264" s="299"/>
      <c r="W264" s="33"/>
      <c r="X264" s="296"/>
      <c r="Y264" s="296"/>
      <c r="Z264" s="1"/>
      <c r="AA264" s="1"/>
      <c r="AB264" s="3"/>
      <c r="AC264" s="34"/>
      <c r="AD264" s="34"/>
      <c r="AE264" s="34"/>
      <c r="AF264" s="35"/>
      <c r="AG264" s="36"/>
      <c r="AH264" s="36"/>
      <c r="AI264" s="36"/>
      <c r="AJ264" s="36"/>
      <c r="AK264" s="37"/>
      <c r="AL264" s="37"/>
      <c r="AM264" s="37"/>
      <c r="AN264" s="37"/>
      <c r="AO264" s="38"/>
    </row>
    <row r="265" spans="1:41" ht="12.75" customHeight="1">
      <c r="A265" s="31"/>
      <c r="B265" s="48"/>
      <c r="C265" s="1"/>
      <c r="D265" s="1"/>
      <c r="E265" s="1"/>
      <c r="F265" s="1"/>
      <c r="G265" s="1"/>
      <c r="H265" s="21"/>
      <c r="I265" s="33"/>
      <c r="J265" s="33"/>
      <c r="K265" s="33"/>
      <c r="L265" s="296"/>
      <c r="M265" s="296"/>
      <c r="N265" s="33"/>
      <c r="O265" s="33"/>
      <c r="P265" s="33"/>
      <c r="Q265" s="292"/>
      <c r="R265" s="296"/>
      <c r="T265" s="299"/>
      <c r="U265" s="34"/>
      <c r="V265" s="299"/>
      <c r="W265" s="33"/>
      <c r="X265" s="296"/>
      <c r="Y265" s="296"/>
      <c r="Z265" s="1"/>
      <c r="AA265" s="1"/>
      <c r="AB265" s="3"/>
      <c r="AC265" s="34"/>
      <c r="AD265" s="34"/>
      <c r="AE265" s="34"/>
      <c r="AF265" s="35"/>
      <c r="AG265" s="36"/>
      <c r="AH265" s="36"/>
      <c r="AI265" s="36"/>
      <c r="AJ265" s="36"/>
      <c r="AK265" s="37"/>
      <c r="AL265" s="37"/>
      <c r="AM265" s="37"/>
      <c r="AN265" s="37"/>
      <c r="AO265" s="38"/>
    </row>
    <row r="266" spans="1:41" ht="12.75" customHeight="1">
      <c r="A266" s="31"/>
      <c r="B266" s="48"/>
      <c r="C266" s="1"/>
      <c r="D266" s="1"/>
      <c r="E266" s="1"/>
      <c r="F266" s="1"/>
      <c r="G266" s="1"/>
      <c r="H266" s="21"/>
      <c r="I266" s="33"/>
      <c r="J266" s="33"/>
      <c r="K266" s="33"/>
      <c r="L266" s="296"/>
      <c r="M266" s="296"/>
      <c r="N266" s="33"/>
      <c r="O266" s="33"/>
      <c r="P266" s="33"/>
      <c r="Q266" s="292"/>
      <c r="R266" s="296"/>
      <c r="T266" s="299"/>
      <c r="U266" s="34"/>
      <c r="V266" s="299"/>
      <c r="W266" s="33"/>
      <c r="X266" s="296"/>
      <c r="Y266" s="296"/>
      <c r="Z266" s="1"/>
      <c r="AA266" s="1"/>
      <c r="AB266" s="3"/>
      <c r="AC266" s="34"/>
      <c r="AD266" s="34"/>
      <c r="AE266" s="34"/>
      <c r="AF266" s="35"/>
      <c r="AG266" s="36"/>
      <c r="AH266" s="36"/>
      <c r="AI266" s="36"/>
      <c r="AJ266" s="36"/>
      <c r="AK266" s="37"/>
      <c r="AL266" s="37"/>
      <c r="AM266" s="37"/>
      <c r="AN266" s="37"/>
      <c r="AO266" s="38"/>
    </row>
    <row r="267" spans="1:41" ht="12.75" customHeight="1">
      <c r="A267" s="31"/>
      <c r="B267" s="48"/>
      <c r="C267" s="1"/>
      <c r="D267" s="1"/>
      <c r="E267" s="1"/>
      <c r="F267" s="1"/>
      <c r="G267" s="1"/>
      <c r="H267" s="21"/>
      <c r="I267" s="33"/>
      <c r="J267" s="33"/>
      <c r="K267" s="33"/>
      <c r="L267" s="296"/>
      <c r="M267" s="296"/>
      <c r="N267" s="33"/>
      <c r="O267" s="33"/>
      <c r="P267" s="33"/>
      <c r="Q267" s="292"/>
      <c r="R267" s="296"/>
      <c r="T267" s="299"/>
      <c r="U267" s="34"/>
      <c r="V267" s="299"/>
      <c r="W267" s="33"/>
      <c r="X267" s="296"/>
      <c r="Y267" s="296"/>
      <c r="Z267" s="1"/>
      <c r="AA267" s="1"/>
      <c r="AB267" s="3"/>
      <c r="AC267" s="34"/>
      <c r="AD267" s="34"/>
      <c r="AE267" s="34"/>
      <c r="AF267" s="35"/>
      <c r="AG267" s="36"/>
      <c r="AH267" s="36"/>
      <c r="AI267" s="36"/>
      <c r="AJ267" s="36"/>
      <c r="AK267" s="37"/>
      <c r="AL267" s="37"/>
      <c r="AM267" s="37"/>
      <c r="AN267" s="37"/>
      <c r="AO267" s="38"/>
    </row>
    <row r="268" spans="1:41" ht="12.75" customHeight="1">
      <c r="A268" s="31"/>
      <c r="B268" s="48"/>
      <c r="C268" s="1"/>
      <c r="D268" s="1"/>
      <c r="E268" s="1"/>
      <c r="F268" s="1"/>
      <c r="G268" s="1"/>
      <c r="H268" s="21"/>
      <c r="I268" s="33"/>
      <c r="J268" s="33"/>
      <c r="K268" s="33"/>
      <c r="L268" s="296"/>
      <c r="M268" s="296"/>
      <c r="N268" s="33"/>
      <c r="O268" s="33"/>
      <c r="P268" s="33"/>
      <c r="Q268" s="292"/>
      <c r="R268" s="296"/>
      <c r="T268" s="299"/>
      <c r="U268" s="34"/>
      <c r="V268" s="299"/>
      <c r="W268" s="33"/>
      <c r="X268" s="296"/>
      <c r="Y268" s="296"/>
      <c r="Z268" s="1"/>
      <c r="AA268" s="1"/>
      <c r="AB268" s="3"/>
      <c r="AC268" s="34"/>
      <c r="AD268" s="34"/>
      <c r="AE268" s="34"/>
      <c r="AF268" s="35"/>
      <c r="AG268" s="36"/>
      <c r="AH268" s="36"/>
      <c r="AI268" s="36"/>
      <c r="AJ268" s="36"/>
      <c r="AK268" s="37"/>
      <c r="AL268" s="37"/>
      <c r="AM268" s="37"/>
      <c r="AN268" s="37"/>
      <c r="AO268" s="38"/>
    </row>
    <row r="269" spans="1:41" ht="12.75" customHeight="1">
      <c r="A269" s="31"/>
      <c r="B269" s="48"/>
      <c r="C269" s="1"/>
      <c r="D269" s="1"/>
      <c r="E269" s="1"/>
      <c r="F269" s="1"/>
      <c r="G269" s="1"/>
      <c r="H269" s="21"/>
      <c r="I269" s="33"/>
      <c r="J269" s="33"/>
      <c r="K269" s="33"/>
      <c r="L269" s="296"/>
      <c r="M269" s="296"/>
      <c r="N269" s="33"/>
      <c r="O269" s="33"/>
      <c r="P269" s="33"/>
      <c r="Q269" s="292"/>
      <c r="R269" s="296"/>
      <c r="T269" s="299"/>
      <c r="U269" s="34"/>
      <c r="V269" s="299"/>
      <c r="W269" s="33"/>
      <c r="X269" s="296"/>
      <c r="Y269" s="296"/>
      <c r="Z269" s="1"/>
      <c r="AA269" s="1"/>
      <c r="AB269" s="3"/>
      <c r="AC269" s="34"/>
      <c r="AD269" s="34"/>
      <c r="AE269" s="34"/>
      <c r="AF269" s="35"/>
      <c r="AG269" s="36"/>
      <c r="AH269" s="36"/>
      <c r="AI269" s="36"/>
      <c r="AJ269" s="36"/>
      <c r="AK269" s="37"/>
      <c r="AL269" s="37"/>
      <c r="AM269" s="37"/>
      <c r="AN269" s="37"/>
      <c r="AO269" s="38"/>
    </row>
    <row r="270" spans="1:41" ht="12.75" customHeight="1">
      <c r="A270" s="31"/>
      <c r="B270" s="48"/>
      <c r="C270" s="1"/>
      <c r="D270" s="1"/>
      <c r="E270" s="1"/>
      <c r="F270" s="1"/>
      <c r="G270" s="1"/>
      <c r="H270" s="21"/>
      <c r="I270" s="33"/>
      <c r="J270" s="33"/>
      <c r="K270" s="33"/>
      <c r="L270" s="296"/>
      <c r="M270" s="296"/>
      <c r="N270" s="33"/>
      <c r="O270" s="33"/>
      <c r="P270" s="33"/>
      <c r="Q270" s="292"/>
      <c r="R270" s="296"/>
      <c r="T270" s="299"/>
      <c r="U270" s="34"/>
      <c r="V270" s="299"/>
      <c r="W270" s="33"/>
      <c r="X270" s="296"/>
      <c r="Y270" s="296"/>
      <c r="Z270" s="1"/>
      <c r="AA270" s="1"/>
      <c r="AB270" s="3"/>
      <c r="AC270" s="34"/>
      <c r="AD270" s="34"/>
      <c r="AE270" s="34"/>
      <c r="AF270" s="35"/>
      <c r="AG270" s="36"/>
      <c r="AH270" s="36"/>
      <c r="AI270" s="36"/>
      <c r="AJ270" s="36"/>
      <c r="AK270" s="37"/>
      <c r="AL270" s="37"/>
      <c r="AM270" s="37"/>
      <c r="AN270" s="37"/>
      <c r="AO270" s="38"/>
    </row>
    <row r="271" spans="1:41" ht="12.75" customHeight="1">
      <c r="A271" s="31"/>
      <c r="B271" s="48"/>
      <c r="C271" s="1"/>
      <c r="D271" s="1"/>
      <c r="E271" s="1"/>
      <c r="F271" s="1"/>
      <c r="G271" s="1"/>
      <c r="H271" s="21"/>
      <c r="I271" s="33"/>
      <c r="J271" s="33"/>
      <c r="K271" s="33"/>
      <c r="L271" s="296"/>
      <c r="M271" s="296"/>
      <c r="N271" s="33"/>
      <c r="O271" s="33"/>
      <c r="P271" s="33"/>
      <c r="Q271" s="292"/>
      <c r="R271" s="296"/>
      <c r="T271" s="299"/>
      <c r="U271" s="34"/>
      <c r="V271" s="299"/>
      <c r="W271" s="33"/>
      <c r="X271" s="296"/>
      <c r="Y271" s="296"/>
      <c r="Z271" s="1"/>
      <c r="AA271" s="1"/>
      <c r="AB271" s="3"/>
      <c r="AC271" s="34"/>
      <c r="AD271" s="34"/>
      <c r="AE271" s="34"/>
      <c r="AF271" s="35"/>
      <c r="AG271" s="36"/>
      <c r="AH271" s="36"/>
      <c r="AI271" s="36"/>
      <c r="AJ271" s="36"/>
      <c r="AK271" s="37"/>
      <c r="AL271" s="37"/>
      <c r="AM271" s="37"/>
      <c r="AN271" s="37"/>
      <c r="AO271" s="38"/>
    </row>
    <row r="272" spans="1:41" ht="12.75" customHeight="1">
      <c r="A272" s="31"/>
      <c r="B272" s="48"/>
      <c r="C272" s="1"/>
      <c r="D272" s="1"/>
      <c r="E272" s="1"/>
      <c r="F272" s="1"/>
      <c r="G272" s="1"/>
      <c r="H272" s="21"/>
      <c r="I272" s="33"/>
      <c r="J272" s="33"/>
      <c r="K272" s="33"/>
      <c r="L272" s="296"/>
      <c r="M272" s="296"/>
      <c r="N272" s="33"/>
      <c r="O272" s="33"/>
      <c r="P272" s="33"/>
      <c r="Q272" s="292"/>
      <c r="R272" s="296"/>
      <c r="T272" s="299"/>
      <c r="U272" s="34"/>
      <c r="V272" s="299"/>
      <c r="W272" s="33"/>
      <c r="X272" s="296"/>
      <c r="Y272" s="296"/>
      <c r="Z272" s="1"/>
      <c r="AA272" s="1"/>
      <c r="AB272" s="3"/>
      <c r="AC272" s="34"/>
      <c r="AD272" s="34"/>
      <c r="AE272" s="34"/>
      <c r="AF272" s="35"/>
      <c r="AG272" s="36"/>
      <c r="AH272" s="36"/>
      <c r="AI272" s="36"/>
      <c r="AJ272" s="36"/>
      <c r="AK272" s="37"/>
      <c r="AL272" s="37"/>
      <c r="AM272" s="37"/>
      <c r="AN272" s="37"/>
      <c r="AO272" s="38"/>
    </row>
    <row r="273" spans="1:41" ht="12.75" customHeight="1">
      <c r="A273" s="31"/>
      <c r="B273" s="48"/>
      <c r="C273" s="1"/>
      <c r="D273" s="1"/>
      <c r="E273" s="1"/>
      <c r="F273" s="1"/>
      <c r="G273" s="1"/>
      <c r="H273" s="21"/>
      <c r="I273" s="33"/>
      <c r="J273" s="33"/>
      <c r="K273" s="33"/>
      <c r="L273" s="296"/>
      <c r="M273" s="296"/>
      <c r="N273" s="33"/>
      <c r="O273" s="33"/>
      <c r="P273" s="33"/>
      <c r="Q273" s="292"/>
      <c r="R273" s="296"/>
      <c r="T273" s="299"/>
      <c r="U273" s="34"/>
      <c r="V273" s="299"/>
      <c r="W273" s="33"/>
      <c r="X273" s="296"/>
      <c r="Y273" s="296"/>
      <c r="Z273" s="1"/>
      <c r="AA273" s="1"/>
      <c r="AB273" s="3"/>
      <c r="AC273" s="34"/>
      <c r="AD273" s="34"/>
      <c r="AE273" s="34"/>
      <c r="AF273" s="35"/>
      <c r="AG273" s="36"/>
      <c r="AH273" s="36"/>
      <c r="AI273" s="36"/>
      <c r="AJ273" s="36"/>
      <c r="AK273" s="37"/>
      <c r="AL273" s="37"/>
      <c r="AM273" s="37"/>
      <c r="AN273" s="37"/>
      <c r="AO273" s="38"/>
    </row>
    <row r="274" spans="1:41" ht="12.75" customHeight="1">
      <c r="A274" s="31"/>
      <c r="B274" s="48"/>
      <c r="C274" s="1"/>
      <c r="D274" s="1"/>
      <c r="E274" s="1"/>
      <c r="F274" s="1"/>
      <c r="G274" s="1"/>
      <c r="H274" s="21"/>
      <c r="I274" s="33"/>
      <c r="J274" s="33"/>
      <c r="K274" s="33"/>
      <c r="L274" s="296"/>
      <c r="M274" s="296"/>
      <c r="N274" s="33"/>
      <c r="O274" s="33"/>
      <c r="P274" s="33"/>
      <c r="Q274" s="292"/>
      <c r="R274" s="296"/>
      <c r="T274" s="299"/>
      <c r="U274" s="34"/>
      <c r="V274" s="299"/>
      <c r="W274" s="33"/>
      <c r="X274" s="296"/>
      <c r="Y274" s="296"/>
      <c r="Z274" s="1"/>
      <c r="AA274" s="1"/>
      <c r="AB274" s="3"/>
      <c r="AC274" s="34"/>
      <c r="AD274" s="34"/>
      <c r="AE274" s="34"/>
      <c r="AF274" s="35"/>
      <c r="AG274" s="36"/>
      <c r="AH274" s="36"/>
      <c r="AI274" s="36"/>
      <c r="AJ274" s="36"/>
      <c r="AK274" s="37"/>
      <c r="AL274" s="37"/>
      <c r="AM274" s="37"/>
      <c r="AN274" s="37"/>
      <c r="AO274" s="38"/>
    </row>
    <row r="275" spans="1:41" ht="12.75" customHeight="1">
      <c r="A275" s="31"/>
      <c r="B275" s="48"/>
      <c r="C275" s="1"/>
      <c r="D275" s="1"/>
      <c r="E275" s="1"/>
      <c r="F275" s="1"/>
      <c r="G275" s="1"/>
      <c r="H275" s="21"/>
      <c r="I275" s="33"/>
      <c r="J275" s="33"/>
      <c r="K275" s="33"/>
      <c r="L275" s="296"/>
      <c r="M275" s="296"/>
      <c r="N275" s="33"/>
      <c r="O275" s="33"/>
      <c r="P275" s="33"/>
      <c r="Q275" s="292"/>
      <c r="R275" s="296"/>
      <c r="T275" s="299"/>
      <c r="U275" s="34"/>
      <c r="V275" s="299"/>
      <c r="W275" s="33"/>
      <c r="X275" s="296"/>
      <c r="Y275" s="296"/>
      <c r="Z275" s="1"/>
      <c r="AA275" s="1"/>
      <c r="AB275" s="3"/>
      <c r="AC275" s="34"/>
      <c r="AD275" s="34"/>
      <c r="AE275" s="34"/>
      <c r="AF275" s="35"/>
      <c r="AG275" s="36"/>
      <c r="AH275" s="36"/>
      <c r="AI275" s="36"/>
      <c r="AJ275" s="36"/>
      <c r="AK275" s="37"/>
      <c r="AL275" s="37"/>
      <c r="AM275" s="37"/>
      <c r="AN275" s="37"/>
      <c r="AO275" s="38"/>
    </row>
    <row r="276" spans="1:41" ht="12.75" customHeight="1">
      <c r="A276" s="31"/>
      <c r="B276" s="48"/>
      <c r="C276" s="1"/>
      <c r="D276" s="1"/>
      <c r="E276" s="1"/>
      <c r="F276" s="1"/>
      <c r="G276" s="1"/>
      <c r="H276" s="21"/>
      <c r="I276" s="33"/>
      <c r="J276" s="33"/>
      <c r="K276" s="33"/>
      <c r="L276" s="296"/>
      <c r="M276" s="296"/>
      <c r="N276" s="33"/>
      <c r="O276" s="33"/>
      <c r="P276" s="33"/>
      <c r="Q276" s="292"/>
      <c r="R276" s="296"/>
      <c r="T276" s="299"/>
      <c r="U276" s="34"/>
      <c r="V276" s="299"/>
      <c r="W276" s="33"/>
      <c r="X276" s="296"/>
      <c r="Y276" s="296"/>
      <c r="Z276" s="1"/>
      <c r="AA276" s="1"/>
      <c r="AB276" s="3"/>
      <c r="AC276" s="34"/>
      <c r="AD276" s="34"/>
      <c r="AE276" s="34"/>
      <c r="AF276" s="35"/>
      <c r="AG276" s="36"/>
      <c r="AH276" s="36"/>
      <c r="AI276" s="36"/>
      <c r="AJ276" s="36"/>
      <c r="AK276" s="37"/>
      <c r="AL276" s="37"/>
      <c r="AM276" s="37"/>
      <c r="AN276" s="37"/>
      <c r="AO276" s="38"/>
    </row>
    <row r="277" spans="1:41" ht="12.75" customHeight="1">
      <c r="A277" s="31"/>
      <c r="B277" s="48"/>
      <c r="C277" s="1"/>
      <c r="D277" s="1"/>
      <c r="E277" s="1"/>
      <c r="F277" s="1"/>
      <c r="G277" s="1"/>
      <c r="H277" s="21"/>
      <c r="I277" s="33"/>
      <c r="J277" s="33"/>
      <c r="K277" s="33"/>
      <c r="L277" s="296"/>
      <c r="M277" s="296"/>
      <c r="N277" s="33"/>
      <c r="O277" s="33"/>
      <c r="P277" s="33"/>
      <c r="Q277" s="292"/>
      <c r="R277" s="296"/>
      <c r="T277" s="299"/>
      <c r="U277" s="34"/>
      <c r="V277" s="299"/>
      <c r="W277" s="33"/>
      <c r="X277" s="296"/>
      <c r="Y277" s="296"/>
      <c r="Z277" s="1"/>
      <c r="AA277" s="1"/>
      <c r="AB277" s="3"/>
      <c r="AC277" s="34"/>
      <c r="AD277" s="34"/>
      <c r="AE277" s="34"/>
      <c r="AF277" s="35"/>
      <c r="AG277" s="36"/>
      <c r="AH277" s="36"/>
      <c r="AI277" s="36"/>
      <c r="AJ277" s="36"/>
      <c r="AK277" s="37"/>
      <c r="AL277" s="37"/>
      <c r="AM277" s="37"/>
      <c r="AN277" s="37"/>
      <c r="AO277" s="38"/>
    </row>
    <row r="278" spans="1:41" ht="12.75" customHeight="1">
      <c r="A278" s="31"/>
      <c r="B278" s="48"/>
      <c r="C278" s="1"/>
      <c r="D278" s="1"/>
      <c r="E278" s="1"/>
      <c r="F278" s="1"/>
      <c r="G278" s="1"/>
      <c r="H278" s="21"/>
      <c r="I278" s="33"/>
      <c r="J278" s="33"/>
      <c r="K278" s="33"/>
      <c r="L278" s="296"/>
      <c r="M278" s="296"/>
      <c r="N278" s="33"/>
      <c r="O278" s="33"/>
      <c r="P278" s="33"/>
      <c r="Q278" s="292"/>
      <c r="R278" s="296"/>
      <c r="T278" s="299"/>
      <c r="U278" s="34"/>
      <c r="V278" s="299"/>
      <c r="W278" s="33"/>
      <c r="X278" s="296"/>
      <c r="Y278" s="296"/>
      <c r="Z278" s="1"/>
      <c r="AA278" s="1"/>
      <c r="AB278" s="3"/>
      <c r="AC278" s="34"/>
      <c r="AD278" s="34"/>
      <c r="AE278" s="34"/>
      <c r="AF278" s="35"/>
      <c r="AG278" s="36"/>
      <c r="AH278" s="36"/>
      <c r="AI278" s="36"/>
      <c r="AJ278" s="36"/>
      <c r="AK278" s="37"/>
      <c r="AL278" s="37"/>
      <c r="AM278" s="37"/>
      <c r="AN278" s="37"/>
      <c r="AO278" s="38"/>
    </row>
    <row r="279" spans="1:41" ht="12.75" customHeight="1">
      <c r="A279" s="31"/>
      <c r="B279" s="48"/>
      <c r="C279" s="1"/>
      <c r="D279" s="1"/>
      <c r="E279" s="1"/>
      <c r="F279" s="1"/>
      <c r="G279" s="1"/>
      <c r="H279" s="21"/>
      <c r="I279" s="33"/>
      <c r="J279" s="33"/>
      <c r="K279" s="33"/>
      <c r="L279" s="296"/>
      <c r="M279" s="296"/>
      <c r="N279" s="33"/>
      <c r="O279" s="33"/>
      <c r="P279" s="33"/>
      <c r="Q279" s="292"/>
      <c r="R279" s="296"/>
      <c r="T279" s="299"/>
      <c r="U279" s="34"/>
      <c r="V279" s="299"/>
      <c r="W279" s="33"/>
      <c r="X279" s="296"/>
      <c r="Y279" s="296"/>
      <c r="Z279" s="1"/>
      <c r="AA279" s="1"/>
      <c r="AB279" s="3"/>
      <c r="AC279" s="34"/>
      <c r="AD279" s="34"/>
      <c r="AE279" s="34"/>
      <c r="AF279" s="35"/>
      <c r="AG279" s="36"/>
      <c r="AH279" s="36"/>
      <c r="AI279" s="36"/>
      <c r="AJ279" s="36"/>
      <c r="AK279" s="37"/>
      <c r="AL279" s="37"/>
      <c r="AM279" s="37"/>
      <c r="AN279" s="37"/>
      <c r="AO279" s="38"/>
    </row>
    <row r="280" spans="1:41" ht="12.75" customHeight="1">
      <c r="A280" s="31"/>
      <c r="B280" s="48"/>
      <c r="C280" s="1"/>
      <c r="D280" s="1"/>
      <c r="E280" s="1"/>
      <c r="F280" s="1"/>
      <c r="G280" s="1"/>
      <c r="H280" s="21"/>
      <c r="I280" s="33"/>
      <c r="J280" s="33"/>
      <c r="K280" s="33"/>
      <c r="L280" s="296"/>
      <c r="M280" s="296"/>
      <c r="N280" s="33"/>
      <c r="O280" s="33"/>
      <c r="P280" s="33"/>
      <c r="Q280" s="292"/>
      <c r="R280" s="296"/>
      <c r="T280" s="299"/>
      <c r="U280" s="34"/>
      <c r="V280" s="299"/>
      <c r="W280" s="33"/>
      <c r="X280" s="296"/>
      <c r="Y280" s="296"/>
      <c r="Z280" s="1"/>
      <c r="AA280" s="1"/>
      <c r="AB280" s="3"/>
      <c r="AC280" s="34"/>
      <c r="AD280" s="34"/>
      <c r="AE280" s="34"/>
      <c r="AF280" s="35"/>
      <c r="AG280" s="36"/>
      <c r="AH280" s="36"/>
      <c r="AI280" s="36"/>
      <c r="AJ280" s="36"/>
      <c r="AK280" s="37"/>
      <c r="AL280" s="37"/>
      <c r="AM280" s="37"/>
      <c r="AN280" s="37"/>
      <c r="AO280" s="38"/>
    </row>
    <row r="281" spans="1:41" ht="12.75" customHeight="1">
      <c r="A281" s="31"/>
      <c r="B281" s="48"/>
      <c r="C281" s="1"/>
      <c r="D281" s="1"/>
      <c r="E281" s="1"/>
      <c r="F281" s="1"/>
      <c r="G281" s="1"/>
      <c r="H281" s="21"/>
      <c r="I281" s="33"/>
      <c r="J281" s="33"/>
      <c r="K281" s="33"/>
      <c r="L281" s="296"/>
      <c r="M281" s="296"/>
      <c r="N281" s="33"/>
      <c r="O281" s="33"/>
      <c r="P281" s="33"/>
      <c r="Q281" s="292"/>
      <c r="R281" s="296"/>
      <c r="T281" s="299"/>
      <c r="U281" s="34"/>
      <c r="V281" s="299"/>
      <c r="W281" s="33"/>
      <c r="X281" s="296"/>
      <c r="Y281" s="296"/>
      <c r="Z281" s="1"/>
      <c r="AA281" s="1"/>
      <c r="AB281" s="3"/>
      <c r="AC281" s="34"/>
      <c r="AD281" s="34"/>
      <c r="AE281" s="34"/>
      <c r="AF281" s="35"/>
      <c r="AG281" s="36"/>
      <c r="AH281" s="36"/>
      <c r="AI281" s="36"/>
      <c r="AJ281" s="36"/>
      <c r="AK281" s="37"/>
      <c r="AL281" s="37"/>
      <c r="AM281" s="37"/>
      <c r="AN281" s="37"/>
      <c r="AO281" s="38"/>
    </row>
    <row r="282" spans="1:41" ht="12.75" customHeight="1">
      <c r="A282" s="31"/>
      <c r="B282" s="48"/>
      <c r="C282" s="1"/>
      <c r="D282" s="1"/>
      <c r="E282" s="1"/>
      <c r="F282" s="1"/>
      <c r="G282" s="1"/>
      <c r="H282" s="21"/>
      <c r="I282" s="33"/>
      <c r="J282" s="33"/>
      <c r="K282" s="33"/>
      <c r="L282" s="296"/>
      <c r="M282" s="296"/>
      <c r="N282" s="33"/>
      <c r="O282" s="33"/>
      <c r="P282" s="33"/>
      <c r="Q282" s="292"/>
      <c r="R282" s="296"/>
      <c r="T282" s="299"/>
      <c r="U282" s="34"/>
      <c r="V282" s="299"/>
      <c r="W282" s="33"/>
      <c r="X282" s="296"/>
      <c r="Y282" s="296"/>
      <c r="Z282" s="1"/>
      <c r="AA282" s="1"/>
      <c r="AB282" s="3"/>
      <c r="AC282" s="34"/>
      <c r="AD282" s="34"/>
      <c r="AE282" s="34"/>
      <c r="AF282" s="35"/>
      <c r="AG282" s="36"/>
      <c r="AH282" s="36"/>
      <c r="AI282" s="36"/>
      <c r="AJ282" s="36"/>
      <c r="AK282" s="37"/>
      <c r="AL282" s="37"/>
      <c r="AM282" s="37"/>
      <c r="AN282" s="37"/>
      <c r="AO282" s="38"/>
    </row>
    <row r="283" spans="1:41" ht="12.75" customHeight="1">
      <c r="A283" s="31"/>
      <c r="B283" s="48"/>
      <c r="C283" s="1"/>
      <c r="D283" s="1"/>
      <c r="E283" s="1"/>
      <c r="F283" s="1"/>
      <c r="G283" s="1"/>
      <c r="H283" s="21"/>
      <c r="I283" s="33"/>
      <c r="J283" s="33"/>
      <c r="K283" s="33"/>
      <c r="L283" s="296"/>
      <c r="M283" s="296"/>
      <c r="N283" s="33"/>
      <c r="O283" s="33"/>
      <c r="P283" s="33"/>
      <c r="Q283" s="292"/>
      <c r="R283" s="296"/>
      <c r="T283" s="299"/>
      <c r="U283" s="34"/>
      <c r="V283" s="299"/>
      <c r="W283" s="33"/>
      <c r="X283" s="296"/>
      <c r="Y283" s="296"/>
      <c r="Z283" s="1"/>
      <c r="AA283" s="1"/>
      <c r="AB283" s="3"/>
      <c r="AC283" s="34"/>
      <c r="AD283" s="34"/>
      <c r="AE283" s="34"/>
      <c r="AF283" s="35"/>
      <c r="AG283" s="36"/>
      <c r="AH283" s="36"/>
      <c r="AI283" s="36"/>
      <c r="AJ283" s="36"/>
      <c r="AK283" s="37"/>
      <c r="AL283" s="37"/>
      <c r="AM283" s="37"/>
      <c r="AN283" s="37"/>
      <c r="AO283" s="38"/>
    </row>
    <row r="284" spans="1:41" ht="12.75" customHeight="1">
      <c r="A284" s="31"/>
      <c r="B284" s="48"/>
      <c r="C284" s="1"/>
      <c r="D284" s="1"/>
      <c r="E284" s="1"/>
      <c r="F284" s="1"/>
      <c r="G284" s="1"/>
      <c r="H284" s="21"/>
      <c r="I284" s="33"/>
      <c r="J284" s="33"/>
      <c r="K284" s="33"/>
      <c r="L284" s="296"/>
      <c r="M284" s="296"/>
      <c r="N284" s="33"/>
      <c r="O284" s="33"/>
      <c r="P284" s="33"/>
      <c r="Q284" s="292"/>
      <c r="R284" s="296"/>
      <c r="T284" s="299"/>
      <c r="U284" s="34"/>
      <c r="V284" s="299"/>
      <c r="W284" s="33"/>
      <c r="X284" s="296"/>
      <c r="Y284" s="296"/>
      <c r="Z284" s="1"/>
      <c r="AA284" s="1"/>
      <c r="AB284" s="3"/>
      <c r="AC284" s="34"/>
      <c r="AD284" s="34"/>
      <c r="AE284" s="34"/>
      <c r="AF284" s="35"/>
      <c r="AG284" s="36"/>
      <c r="AH284" s="36"/>
      <c r="AI284" s="36"/>
      <c r="AJ284" s="36"/>
      <c r="AK284" s="37"/>
      <c r="AL284" s="37"/>
      <c r="AM284" s="37"/>
      <c r="AN284" s="37"/>
      <c r="AO284" s="38"/>
    </row>
    <row r="285" spans="1:41" ht="12.75" customHeight="1">
      <c r="A285" s="31"/>
      <c r="B285" s="48"/>
      <c r="C285" s="1"/>
      <c r="D285" s="1"/>
      <c r="E285" s="1"/>
      <c r="F285" s="1"/>
      <c r="G285" s="1"/>
      <c r="H285" s="21"/>
      <c r="I285" s="33"/>
      <c r="J285" s="33"/>
      <c r="K285" s="33"/>
      <c r="L285" s="296"/>
      <c r="M285" s="296"/>
      <c r="N285" s="33"/>
      <c r="O285" s="33"/>
      <c r="P285" s="33"/>
      <c r="Q285" s="292"/>
      <c r="R285" s="296"/>
      <c r="T285" s="299"/>
      <c r="U285" s="34"/>
      <c r="V285" s="299"/>
      <c r="W285" s="33"/>
      <c r="X285" s="296"/>
      <c r="Y285" s="296"/>
      <c r="Z285" s="1"/>
      <c r="AA285" s="1"/>
      <c r="AB285" s="3"/>
      <c r="AC285" s="34"/>
      <c r="AD285" s="34"/>
      <c r="AE285" s="34"/>
      <c r="AF285" s="35"/>
      <c r="AG285" s="36"/>
      <c r="AH285" s="36"/>
      <c r="AI285" s="36"/>
      <c r="AJ285" s="36"/>
      <c r="AK285" s="37"/>
      <c r="AL285" s="37"/>
      <c r="AM285" s="37"/>
      <c r="AN285" s="37"/>
      <c r="AO285" s="38"/>
    </row>
    <row r="286" spans="1:41" ht="12.75" customHeight="1">
      <c r="A286" s="31"/>
      <c r="B286" s="48"/>
      <c r="C286" s="1"/>
      <c r="D286" s="1"/>
      <c r="E286" s="1"/>
      <c r="F286" s="1"/>
      <c r="G286" s="1"/>
      <c r="H286" s="21"/>
      <c r="I286" s="33"/>
      <c r="J286" s="33"/>
      <c r="K286" s="33"/>
      <c r="L286" s="296"/>
      <c r="M286" s="296"/>
      <c r="N286" s="33"/>
      <c r="O286" s="33"/>
      <c r="P286" s="33"/>
      <c r="Q286" s="292"/>
      <c r="R286" s="296"/>
      <c r="T286" s="299"/>
      <c r="U286" s="34"/>
      <c r="V286" s="299"/>
      <c r="W286" s="33"/>
      <c r="X286" s="296"/>
      <c r="Y286" s="296"/>
      <c r="Z286" s="1"/>
      <c r="AA286" s="1"/>
      <c r="AB286" s="3"/>
      <c r="AC286" s="34"/>
      <c r="AD286" s="34"/>
      <c r="AE286" s="34"/>
      <c r="AF286" s="35"/>
      <c r="AG286" s="36"/>
      <c r="AH286" s="36"/>
      <c r="AI286" s="36"/>
      <c r="AJ286" s="36"/>
      <c r="AK286" s="37"/>
      <c r="AL286" s="37"/>
      <c r="AM286" s="37"/>
      <c r="AN286" s="37"/>
      <c r="AO286" s="38"/>
    </row>
    <row r="287" spans="1:41" ht="12.75" customHeight="1">
      <c r="A287" s="31"/>
      <c r="B287" s="48"/>
      <c r="C287" s="1"/>
      <c r="D287" s="1"/>
      <c r="E287" s="1"/>
      <c r="F287" s="1"/>
      <c r="G287" s="1"/>
      <c r="H287" s="21"/>
      <c r="I287" s="33"/>
      <c r="J287" s="33"/>
      <c r="K287" s="33"/>
      <c r="L287" s="296"/>
      <c r="M287" s="296"/>
      <c r="N287" s="33"/>
      <c r="O287" s="33"/>
      <c r="P287" s="33"/>
      <c r="Q287" s="292"/>
      <c r="R287" s="296"/>
      <c r="T287" s="299"/>
      <c r="U287" s="34"/>
      <c r="V287" s="299"/>
      <c r="W287" s="33"/>
      <c r="X287" s="296"/>
      <c r="Y287" s="296"/>
      <c r="Z287" s="1"/>
      <c r="AA287" s="1"/>
      <c r="AB287" s="3"/>
      <c r="AC287" s="34"/>
      <c r="AD287" s="34"/>
      <c r="AE287" s="34"/>
      <c r="AF287" s="35"/>
      <c r="AG287" s="36"/>
      <c r="AH287" s="36"/>
      <c r="AI287" s="36"/>
      <c r="AJ287" s="36"/>
      <c r="AK287" s="37"/>
      <c r="AL287" s="37"/>
      <c r="AM287" s="37"/>
      <c r="AN287" s="37"/>
      <c r="AO287" s="38"/>
    </row>
    <row r="288" spans="1:41" ht="12.75" customHeight="1">
      <c r="A288" s="31"/>
      <c r="B288" s="48"/>
      <c r="C288" s="1"/>
      <c r="D288" s="1"/>
      <c r="E288" s="1"/>
      <c r="F288" s="1"/>
      <c r="G288" s="1"/>
      <c r="H288" s="21"/>
      <c r="I288" s="33"/>
      <c r="J288" s="33"/>
      <c r="K288" s="33"/>
      <c r="L288" s="296"/>
      <c r="M288" s="296"/>
      <c r="N288" s="33"/>
      <c r="O288" s="33"/>
      <c r="P288" s="33"/>
      <c r="Q288" s="292"/>
      <c r="R288" s="296"/>
      <c r="T288" s="299"/>
      <c r="U288" s="34"/>
      <c r="V288" s="299"/>
      <c r="W288" s="33"/>
      <c r="X288" s="296"/>
      <c r="Y288" s="296"/>
      <c r="Z288" s="1"/>
      <c r="AA288" s="1"/>
      <c r="AB288" s="3"/>
      <c r="AC288" s="34"/>
      <c r="AD288" s="34"/>
      <c r="AE288" s="34"/>
      <c r="AF288" s="35"/>
      <c r="AG288" s="36"/>
      <c r="AH288" s="36"/>
      <c r="AI288" s="36"/>
      <c r="AJ288" s="36"/>
      <c r="AK288" s="37"/>
      <c r="AL288" s="37"/>
      <c r="AM288" s="37"/>
      <c r="AN288" s="37"/>
      <c r="AO288" s="38"/>
    </row>
    <row r="289" spans="1:41" ht="12.75" customHeight="1">
      <c r="A289" s="31"/>
      <c r="B289" s="48"/>
      <c r="C289" s="1"/>
      <c r="D289" s="1"/>
      <c r="E289" s="1"/>
      <c r="F289" s="1"/>
      <c r="G289" s="1"/>
      <c r="H289" s="21"/>
      <c r="I289" s="33"/>
      <c r="J289" s="33"/>
      <c r="K289" s="33"/>
      <c r="L289" s="296"/>
      <c r="M289" s="296"/>
      <c r="N289" s="33"/>
      <c r="O289" s="33"/>
      <c r="P289" s="33"/>
      <c r="Q289" s="292"/>
      <c r="R289" s="296"/>
      <c r="T289" s="299"/>
      <c r="U289" s="34"/>
      <c r="V289" s="299"/>
      <c r="W289" s="33"/>
      <c r="X289" s="296"/>
      <c r="Y289" s="296"/>
      <c r="Z289" s="1"/>
      <c r="AA289" s="1"/>
      <c r="AB289" s="3"/>
      <c r="AC289" s="34"/>
      <c r="AD289" s="34"/>
      <c r="AE289" s="34"/>
      <c r="AF289" s="35"/>
      <c r="AG289" s="36"/>
      <c r="AH289" s="36"/>
      <c r="AI289" s="36"/>
      <c r="AJ289" s="36"/>
      <c r="AK289" s="37"/>
      <c r="AL289" s="37"/>
      <c r="AM289" s="37"/>
      <c r="AN289" s="37"/>
      <c r="AO289" s="38"/>
    </row>
    <row r="290" spans="1:41" ht="12.75" customHeight="1">
      <c r="A290" s="31"/>
      <c r="B290" s="48"/>
      <c r="C290" s="1"/>
      <c r="D290" s="1"/>
      <c r="E290" s="1"/>
      <c r="F290" s="1"/>
      <c r="G290" s="1"/>
      <c r="H290" s="21"/>
      <c r="I290" s="33"/>
      <c r="J290" s="33"/>
      <c r="K290" s="33"/>
      <c r="L290" s="296"/>
      <c r="M290" s="296"/>
      <c r="N290" s="33"/>
      <c r="O290" s="33"/>
      <c r="P290" s="33"/>
      <c r="Q290" s="292"/>
      <c r="R290" s="296"/>
      <c r="T290" s="299"/>
      <c r="U290" s="34"/>
      <c r="V290" s="299"/>
      <c r="W290" s="33"/>
      <c r="X290" s="296"/>
      <c r="Y290" s="296"/>
      <c r="Z290" s="1"/>
      <c r="AA290" s="1"/>
      <c r="AB290" s="3"/>
      <c r="AC290" s="34"/>
      <c r="AD290" s="34"/>
      <c r="AE290" s="34"/>
      <c r="AF290" s="35"/>
      <c r="AG290" s="36"/>
      <c r="AH290" s="36"/>
      <c r="AI290" s="36"/>
      <c r="AJ290" s="36"/>
      <c r="AK290" s="37"/>
      <c r="AL290" s="37"/>
      <c r="AM290" s="37"/>
      <c r="AN290" s="37"/>
      <c r="AO290" s="38"/>
    </row>
    <row r="291" spans="1:41" ht="12.75" customHeight="1">
      <c r="A291" s="31"/>
      <c r="B291" s="48"/>
      <c r="C291" s="1"/>
      <c r="D291" s="1"/>
      <c r="E291" s="1"/>
      <c r="F291" s="1"/>
      <c r="G291" s="1"/>
      <c r="H291" s="21"/>
      <c r="I291" s="33"/>
      <c r="J291" s="33"/>
      <c r="K291" s="33"/>
      <c r="L291" s="296"/>
      <c r="M291" s="296"/>
      <c r="N291" s="33"/>
      <c r="O291" s="33"/>
      <c r="P291" s="33"/>
      <c r="Q291" s="292"/>
      <c r="R291" s="296"/>
      <c r="T291" s="299"/>
      <c r="U291" s="34"/>
      <c r="V291" s="299"/>
      <c r="W291" s="33"/>
      <c r="X291" s="296"/>
      <c r="Y291" s="296"/>
      <c r="Z291" s="1"/>
      <c r="AA291" s="1"/>
      <c r="AB291" s="3"/>
      <c r="AC291" s="34"/>
      <c r="AD291" s="34"/>
      <c r="AE291" s="34"/>
      <c r="AF291" s="35"/>
      <c r="AG291" s="36"/>
      <c r="AH291" s="36"/>
      <c r="AI291" s="36"/>
      <c r="AJ291" s="36"/>
      <c r="AK291" s="37"/>
      <c r="AL291" s="37"/>
      <c r="AM291" s="37"/>
      <c r="AN291" s="37"/>
      <c r="AO291" s="38"/>
    </row>
    <row r="292" spans="1:41" ht="12.75" customHeight="1">
      <c r="A292" s="31"/>
      <c r="B292" s="48"/>
      <c r="C292" s="1"/>
      <c r="D292" s="1"/>
      <c r="E292" s="1"/>
      <c r="F292" s="1"/>
      <c r="G292" s="1"/>
      <c r="H292" s="21"/>
      <c r="I292" s="33"/>
      <c r="J292" s="33"/>
      <c r="K292" s="33"/>
      <c r="L292" s="296"/>
      <c r="M292" s="296"/>
      <c r="N292" s="33"/>
      <c r="O292" s="33"/>
      <c r="P292" s="33"/>
      <c r="Q292" s="292"/>
      <c r="R292" s="296"/>
      <c r="T292" s="299"/>
      <c r="U292" s="34"/>
      <c r="V292" s="299"/>
      <c r="W292" s="33"/>
      <c r="X292" s="296"/>
      <c r="Y292" s="296"/>
      <c r="Z292" s="1"/>
      <c r="AA292" s="1"/>
      <c r="AB292" s="3"/>
      <c r="AC292" s="34"/>
      <c r="AD292" s="34"/>
      <c r="AE292" s="34"/>
      <c r="AF292" s="35"/>
      <c r="AG292" s="36"/>
      <c r="AH292" s="36"/>
      <c r="AI292" s="36"/>
      <c r="AJ292" s="36"/>
      <c r="AK292" s="37"/>
      <c r="AL292" s="37"/>
      <c r="AM292" s="37"/>
      <c r="AN292" s="37"/>
      <c r="AO292" s="38"/>
    </row>
    <row r="293" spans="1:41" ht="12.75" customHeight="1">
      <c r="A293" s="31"/>
      <c r="B293" s="48"/>
      <c r="C293" s="1"/>
      <c r="D293" s="1"/>
      <c r="E293" s="1"/>
      <c r="F293" s="1"/>
      <c r="G293" s="1"/>
      <c r="H293" s="21"/>
      <c r="I293" s="33"/>
      <c r="J293" s="33"/>
      <c r="K293" s="33"/>
      <c r="L293" s="296"/>
      <c r="M293" s="296"/>
      <c r="N293" s="33"/>
      <c r="O293" s="33"/>
      <c r="P293" s="33"/>
      <c r="Q293" s="292"/>
      <c r="R293" s="296"/>
      <c r="T293" s="299"/>
      <c r="U293" s="34"/>
      <c r="V293" s="299"/>
      <c r="W293" s="33"/>
      <c r="X293" s="296"/>
      <c r="Y293" s="296"/>
      <c r="Z293" s="1"/>
      <c r="AA293" s="1"/>
      <c r="AB293" s="3"/>
      <c r="AC293" s="34"/>
      <c r="AD293" s="34"/>
      <c r="AE293" s="34"/>
      <c r="AF293" s="35"/>
      <c r="AG293" s="36"/>
      <c r="AH293" s="36"/>
      <c r="AI293" s="36"/>
      <c r="AJ293" s="36"/>
      <c r="AK293" s="37"/>
      <c r="AL293" s="37"/>
      <c r="AM293" s="37"/>
      <c r="AN293" s="37"/>
      <c r="AO293" s="38"/>
    </row>
    <row r="294" spans="1:41" ht="12.75" customHeight="1">
      <c r="A294" s="31"/>
      <c r="B294" s="48"/>
      <c r="C294" s="1"/>
      <c r="D294" s="1"/>
      <c r="E294" s="1"/>
      <c r="F294" s="1"/>
      <c r="G294" s="1"/>
      <c r="H294" s="21"/>
      <c r="I294" s="33"/>
      <c r="J294" s="33"/>
      <c r="K294" s="33"/>
      <c r="L294" s="296"/>
      <c r="M294" s="296"/>
      <c r="N294" s="33"/>
      <c r="O294" s="33"/>
      <c r="P294" s="33"/>
      <c r="Q294" s="292"/>
      <c r="R294" s="296"/>
      <c r="T294" s="299"/>
      <c r="U294" s="34"/>
      <c r="V294" s="299"/>
      <c r="W294" s="33"/>
      <c r="X294" s="296"/>
      <c r="Y294" s="296"/>
      <c r="Z294" s="1"/>
      <c r="AA294" s="1"/>
      <c r="AB294" s="3"/>
      <c r="AC294" s="34"/>
      <c r="AD294" s="34"/>
      <c r="AE294" s="34"/>
      <c r="AF294" s="35"/>
      <c r="AG294" s="36"/>
      <c r="AH294" s="36"/>
      <c r="AI294" s="36"/>
      <c r="AJ294" s="36"/>
      <c r="AK294" s="37"/>
      <c r="AL294" s="37"/>
      <c r="AM294" s="37"/>
      <c r="AN294" s="37"/>
      <c r="AO294" s="38"/>
    </row>
    <row r="295" spans="1:41" ht="12.75" customHeight="1">
      <c r="A295" s="31"/>
      <c r="B295" s="48"/>
      <c r="C295" s="1"/>
      <c r="D295" s="1"/>
      <c r="E295" s="1"/>
      <c r="F295" s="1"/>
      <c r="G295" s="1"/>
      <c r="H295" s="21"/>
      <c r="I295" s="33"/>
      <c r="J295" s="33"/>
      <c r="K295" s="33"/>
      <c r="L295" s="296"/>
      <c r="M295" s="296"/>
      <c r="N295" s="33"/>
      <c r="O295" s="33"/>
      <c r="P295" s="33"/>
      <c r="Q295" s="292"/>
      <c r="R295" s="296"/>
      <c r="T295" s="299"/>
      <c r="U295" s="34"/>
      <c r="V295" s="299"/>
      <c r="W295" s="33"/>
      <c r="X295" s="296"/>
      <c r="Y295" s="296"/>
      <c r="Z295" s="1"/>
      <c r="AA295" s="1"/>
      <c r="AB295" s="3"/>
      <c r="AC295" s="34"/>
      <c r="AD295" s="34"/>
      <c r="AE295" s="34"/>
      <c r="AF295" s="35"/>
      <c r="AG295" s="36"/>
      <c r="AH295" s="36"/>
      <c r="AI295" s="36"/>
      <c r="AJ295" s="36"/>
      <c r="AK295" s="37"/>
      <c r="AL295" s="37"/>
      <c r="AM295" s="37"/>
      <c r="AN295" s="37"/>
      <c r="AO295" s="38"/>
    </row>
    <row r="296" spans="1:41" ht="12.75" customHeight="1">
      <c r="A296" s="31"/>
      <c r="B296" s="48"/>
      <c r="C296" s="1"/>
      <c r="D296" s="1"/>
      <c r="E296" s="1"/>
      <c r="F296" s="1"/>
      <c r="G296" s="1"/>
      <c r="H296" s="21"/>
      <c r="I296" s="33"/>
      <c r="J296" s="33"/>
      <c r="K296" s="33"/>
      <c r="L296" s="296"/>
      <c r="M296" s="296"/>
      <c r="N296" s="33"/>
      <c r="O296" s="33"/>
      <c r="P296" s="33"/>
      <c r="Q296" s="292"/>
      <c r="R296" s="296"/>
      <c r="T296" s="299"/>
      <c r="U296" s="34"/>
      <c r="V296" s="299"/>
      <c r="W296" s="33"/>
      <c r="X296" s="296"/>
      <c r="Y296" s="296"/>
      <c r="Z296" s="1"/>
      <c r="AA296" s="1"/>
      <c r="AB296" s="3"/>
      <c r="AC296" s="34"/>
      <c r="AD296" s="34"/>
      <c r="AE296" s="34"/>
      <c r="AF296" s="35"/>
      <c r="AG296" s="36"/>
      <c r="AH296" s="36"/>
      <c r="AI296" s="36"/>
      <c r="AJ296" s="36"/>
      <c r="AK296" s="37"/>
      <c r="AL296" s="37"/>
      <c r="AM296" s="37"/>
      <c r="AN296" s="37"/>
      <c r="AO296" s="38"/>
    </row>
    <row r="297" spans="1:41" ht="12.75" customHeight="1">
      <c r="A297" s="31"/>
      <c r="B297" s="48"/>
      <c r="C297" s="1"/>
      <c r="D297" s="1"/>
      <c r="E297" s="1"/>
      <c r="F297" s="1"/>
      <c r="G297" s="1"/>
      <c r="H297" s="21"/>
      <c r="I297" s="33"/>
      <c r="J297" s="33"/>
      <c r="K297" s="33"/>
      <c r="L297" s="296"/>
      <c r="M297" s="296"/>
      <c r="N297" s="33"/>
      <c r="O297" s="33"/>
      <c r="P297" s="33"/>
      <c r="Q297" s="292"/>
      <c r="R297" s="296"/>
      <c r="T297" s="299"/>
      <c r="U297" s="34"/>
      <c r="V297" s="299"/>
      <c r="W297" s="33"/>
      <c r="X297" s="296"/>
      <c r="Y297" s="296"/>
      <c r="Z297" s="1"/>
      <c r="AA297" s="1"/>
      <c r="AB297" s="3"/>
      <c r="AC297" s="34"/>
      <c r="AD297" s="34"/>
      <c r="AE297" s="34"/>
      <c r="AF297" s="35"/>
      <c r="AG297" s="36"/>
      <c r="AH297" s="36"/>
      <c r="AI297" s="36"/>
      <c r="AJ297" s="36"/>
      <c r="AK297" s="37"/>
      <c r="AL297" s="37"/>
      <c r="AM297" s="37"/>
      <c r="AN297" s="37"/>
      <c r="AO297" s="38"/>
    </row>
    <row r="298" spans="1:41" ht="12.75" customHeight="1">
      <c r="A298" s="31"/>
      <c r="B298" s="48"/>
      <c r="C298" s="1"/>
      <c r="D298" s="1"/>
      <c r="E298" s="1"/>
      <c r="F298" s="1"/>
      <c r="G298" s="1"/>
      <c r="H298" s="21"/>
      <c r="I298" s="33"/>
      <c r="J298" s="33"/>
      <c r="K298" s="33"/>
      <c r="L298" s="296"/>
      <c r="M298" s="296"/>
      <c r="N298" s="33"/>
      <c r="O298" s="33"/>
      <c r="P298" s="33"/>
      <c r="Q298" s="292"/>
      <c r="R298" s="296"/>
      <c r="T298" s="299"/>
      <c r="U298" s="34"/>
      <c r="V298" s="299"/>
      <c r="W298" s="33"/>
      <c r="X298" s="296"/>
      <c r="Y298" s="296"/>
      <c r="Z298" s="1"/>
      <c r="AA298" s="1"/>
      <c r="AB298" s="3"/>
      <c r="AC298" s="34"/>
      <c r="AD298" s="34"/>
      <c r="AE298" s="34"/>
      <c r="AF298" s="35"/>
      <c r="AG298" s="36"/>
      <c r="AH298" s="36"/>
      <c r="AI298" s="36"/>
      <c r="AJ298" s="36"/>
      <c r="AK298" s="37"/>
      <c r="AL298" s="37"/>
      <c r="AM298" s="37"/>
      <c r="AN298" s="37"/>
      <c r="AO298" s="38"/>
    </row>
    <row r="299" spans="1:41" ht="12.75" customHeight="1">
      <c r="A299" s="31"/>
      <c r="B299" s="48"/>
      <c r="C299" s="1"/>
      <c r="D299" s="1"/>
      <c r="E299" s="1"/>
      <c r="F299" s="1"/>
      <c r="G299" s="1"/>
      <c r="H299" s="21"/>
      <c r="I299" s="33"/>
      <c r="J299" s="33"/>
      <c r="K299" s="33"/>
      <c r="L299" s="296"/>
      <c r="M299" s="296"/>
      <c r="N299" s="33"/>
      <c r="O299" s="33"/>
      <c r="P299" s="33"/>
      <c r="Q299" s="292"/>
      <c r="R299" s="296"/>
      <c r="T299" s="299"/>
      <c r="U299" s="34"/>
      <c r="V299" s="299"/>
      <c r="W299" s="33"/>
      <c r="X299" s="296"/>
      <c r="Y299" s="296"/>
      <c r="Z299" s="1"/>
      <c r="AA299" s="1"/>
      <c r="AB299" s="3"/>
      <c r="AC299" s="34"/>
      <c r="AD299" s="34"/>
      <c r="AE299" s="34"/>
      <c r="AF299" s="35"/>
      <c r="AG299" s="36"/>
      <c r="AH299" s="36"/>
      <c r="AI299" s="36"/>
      <c r="AJ299" s="36"/>
      <c r="AK299" s="37"/>
      <c r="AL299" s="37"/>
      <c r="AM299" s="37"/>
      <c r="AN299" s="37"/>
      <c r="AO299" s="38"/>
    </row>
    <row r="300" spans="1:41" ht="12.75" customHeight="1">
      <c r="A300" s="31"/>
      <c r="B300" s="48"/>
      <c r="C300" s="1"/>
      <c r="D300" s="1"/>
      <c r="E300" s="1"/>
      <c r="F300" s="1"/>
      <c r="G300" s="1"/>
      <c r="H300" s="21"/>
      <c r="I300" s="33"/>
      <c r="J300" s="33"/>
      <c r="K300" s="33"/>
      <c r="L300" s="296"/>
      <c r="M300" s="296"/>
      <c r="N300" s="33"/>
      <c r="O300" s="33"/>
      <c r="P300" s="33"/>
      <c r="Q300" s="292"/>
      <c r="R300" s="296"/>
      <c r="T300" s="299"/>
      <c r="U300" s="34"/>
      <c r="V300" s="299"/>
      <c r="W300" s="33"/>
      <c r="X300" s="296"/>
      <c r="Y300" s="296"/>
      <c r="Z300" s="1"/>
      <c r="AA300" s="1"/>
      <c r="AB300" s="3"/>
      <c r="AC300" s="34"/>
      <c r="AD300" s="34"/>
      <c r="AE300" s="34"/>
      <c r="AF300" s="35"/>
      <c r="AG300" s="36"/>
      <c r="AH300" s="36"/>
      <c r="AI300" s="36"/>
      <c r="AJ300" s="36"/>
      <c r="AK300" s="37"/>
      <c r="AL300" s="37"/>
      <c r="AM300" s="37"/>
      <c r="AN300" s="37"/>
      <c r="AO300" s="38"/>
    </row>
    <row r="301" spans="1:41" ht="12.75" customHeight="1">
      <c r="A301" s="31"/>
      <c r="B301" s="48"/>
      <c r="C301" s="1"/>
      <c r="D301" s="1"/>
      <c r="E301" s="1"/>
      <c r="F301" s="1"/>
      <c r="G301" s="1"/>
      <c r="H301" s="21"/>
      <c r="I301" s="33"/>
      <c r="J301" s="33"/>
      <c r="K301" s="33"/>
      <c r="L301" s="296"/>
      <c r="M301" s="296"/>
      <c r="N301" s="33"/>
      <c r="O301" s="33"/>
      <c r="P301" s="33"/>
      <c r="Q301" s="292"/>
      <c r="R301" s="296"/>
      <c r="T301" s="299"/>
      <c r="U301" s="34"/>
      <c r="V301" s="299"/>
      <c r="W301" s="33"/>
      <c r="X301" s="296"/>
      <c r="Y301" s="296"/>
      <c r="Z301" s="1"/>
      <c r="AA301" s="1"/>
      <c r="AB301" s="3"/>
      <c r="AC301" s="34"/>
      <c r="AD301" s="34"/>
      <c r="AE301" s="34"/>
      <c r="AF301" s="35"/>
      <c r="AG301" s="36"/>
      <c r="AH301" s="36"/>
      <c r="AI301" s="36"/>
      <c r="AJ301" s="36"/>
      <c r="AK301" s="37"/>
      <c r="AL301" s="37"/>
      <c r="AM301" s="37"/>
      <c r="AN301" s="37"/>
      <c r="AO301" s="38"/>
    </row>
    <row r="302" spans="1:41" ht="12.75" customHeight="1">
      <c r="A302" s="31"/>
      <c r="B302" s="48"/>
      <c r="C302" s="1"/>
      <c r="D302" s="1"/>
      <c r="E302" s="1"/>
      <c r="F302" s="1"/>
      <c r="G302" s="1"/>
      <c r="H302" s="21"/>
      <c r="I302" s="33"/>
      <c r="J302" s="33"/>
      <c r="K302" s="33"/>
      <c r="L302" s="296"/>
      <c r="M302" s="296"/>
      <c r="N302" s="33"/>
      <c r="O302" s="33"/>
      <c r="P302" s="33"/>
      <c r="Q302" s="292"/>
      <c r="R302" s="296"/>
      <c r="T302" s="299"/>
      <c r="U302" s="34"/>
      <c r="V302" s="299"/>
      <c r="W302" s="33"/>
      <c r="X302" s="296"/>
      <c r="Y302" s="296"/>
      <c r="Z302" s="1"/>
      <c r="AA302" s="1"/>
      <c r="AB302" s="3"/>
      <c r="AC302" s="34"/>
      <c r="AD302" s="34"/>
      <c r="AE302" s="34"/>
      <c r="AF302" s="35"/>
      <c r="AG302" s="36"/>
      <c r="AH302" s="36"/>
      <c r="AI302" s="36"/>
      <c r="AJ302" s="36"/>
      <c r="AK302" s="37"/>
      <c r="AL302" s="37"/>
      <c r="AM302" s="37"/>
      <c r="AN302" s="37"/>
      <c r="AO302" s="38"/>
    </row>
    <row r="303" spans="1:41" ht="12.75" customHeight="1">
      <c r="A303" s="31"/>
      <c r="B303" s="48"/>
      <c r="C303" s="1"/>
      <c r="D303" s="1"/>
      <c r="E303" s="1"/>
      <c r="F303" s="1"/>
      <c r="G303" s="1"/>
      <c r="H303" s="21"/>
      <c r="I303" s="33"/>
      <c r="J303" s="33"/>
      <c r="K303" s="33"/>
      <c r="L303" s="296"/>
      <c r="M303" s="296"/>
      <c r="N303" s="33"/>
      <c r="O303" s="33"/>
      <c r="P303" s="33"/>
      <c r="Q303" s="292"/>
      <c r="R303" s="296"/>
      <c r="T303" s="299"/>
      <c r="U303" s="34"/>
      <c r="V303" s="299"/>
      <c r="W303" s="33"/>
      <c r="X303" s="296"/>
      <c r="Y303" s="296"/>
      <c r="Z303" s="1"/>
      <c r="AA303" s="1"/>
      <c r="AB303" s="3"/>
      <c r="AC303" s="34"/>
      <c r="AD303" s="34"/>
      <c r="AE303" s="34"/>
      <c r="AF303" s="35"/>
      <c r="AG303" s="36"/>
      <c r="AH303" s="36"/>
      <c r="AI303" s="36"/>
      <c r="AJ303" s="36"/>
      <c r="AK303" s="37"/>
      <c r="AL303" s="37"/>
      <c r="AM303" s="37"/>
      <c r="AN303" s="37"/>
      <c r="AO303" s="38"/>
    </row>
    <row r="304" spans="1:41" ht="12.75" customHeight="1">
      <c r="A304" s="31"/>
      <c r="B304" s="48"/>
      <c r="C304" s="1"/>
      <c r="D304" s="1"/>
      <c r="E304" s="1"/>
      <c r="F304" s="1"/>
      <c r="G304" s="1"/>
      <c r="H304" s="21"/>
      <c r="I304" s="33"/>
      <c r="J304" s="33"/>
      <c r="K304" s="33"/>
      <c r="L304" s="296"/>
      <c r="M304" s="296"/>
      <c r="N304" s="33"/>
      <c r="O304" s="33"/>
      <c r="P304" s="33"/>
      <c r="Q304" s="292"/>
      <c r="R304" s="296"/>
      <c r="T304" s="299"/>
      <c r="U304" s="34"/>
      <c r="V304" s="299"/>
      <c r="W304" s="33"/>
      <c r="X304" s="296"/>
      <c r="Y304" s="296"/>
      <c r="Z304" s="1"/>
      <c r="AA304" s="1"/>
      <c r="AB304" s="3"/>
      <c r="AC304" s="34"/>
      <c r="AD304" s="34"/>
      <c r="AE304" s="34"/>
      <c r="AF304" s="35"/>
      <c r="AG304" s="36"/>
      <c r="AH304" s="36"/>
      <c r="AI304" s="36"/>
      <c r="AJ304" s="36"/>
      <c r="AK304" s="37"/>
      <c r="AL304" s="37"/>
      <c r="AM304" s="37"/>
      <c r="AN304" s="37"/>
      <c r="AO304" s="38"/>
    </row>
    <row r="305" spans="1:41" ht="12.75" customHeight="1">
      <c r="A305" s="31"/>
      <c r="B305" s="48"/>
      <c r="C305" s="1"/>
      <c r="D305" s="1"/>
      <c r="E305" s="1"/>
      <c r="F305" s="1"/>
      <c r="G305" s="1"/>
      <c r="H305" s="21"/>
      <c r="I305" s="33"/>
      <c r="J305" s="33"/>
      <c r="K305" s="33"/>
      <c r="L305" s="296"/>
      <c r="M305" s="296"/>
      <c r="N305" s="33"/>
      <c r="O305" s="33"/>
      <c r="P305" s="33"/>
      <c r="Q305" s="292"/>
      <c r="R305" s="296"/>
      <c r="T305" s="299"/>
      <c r="U305" s="34"/>
      <c r="V305" s="299"/>
      <c r="W305" s="33"/>
      <c r="X305" s="296"/>
      <c r="Y305" s="296"/>
      <c r="Z305" s="1"/>
      <c r="AA305" s="1"/>
      <c r="AB305" s="3"/>
      <c r="AC305" s="34"/>
      <c r="AD305" s="34"/>
      <c r="AE305" s="34"/>
      <c r="AF305" s="35"/>
      <c r="AG305" s="36"/>
      <c r="AH305" s="36"/>
      <c r="AI305" s="36"/>
      <c r="AJ305" s="36"/>
      <c r="AK305" s="37"/>
      <c r="AL305" s="37"/>
      <c r="AM305" s="37"/>
      <c r="AN305" s="37"/>
      <c r="AO305" s="38"/>
    </row>
    <row r="306" spans="1:41" ht="12.75" customHeight="1">
      <c r="A306" s="31"/>
      <c r="B306" s="48"/>
      <c r="C306" s="1"/>
      <c r="D306" s="1"/>
      <c r="E306" s="1"/>
      <c r="F306" s="1"/>
      <c r="G306" s="1"/>
      <c r="H306" s="21"/>
      <c r="I306" s="33"/>
      <c r="J306" s="33"/>
      <c r="K306" s="33"/>
      <c r="L306" s="296"/>
      <c r="M306" s="296"/>
      <c r="N306" s="33"/>
      <c r="O306" s="33"/>
      <c r="P306" s="33"/>
      <c r="Q306" s="292"/>
      <c r="R306" s="296"/>
      <c r="T306" s="299"/>
      <c r="U306" s="34"/>
      <c r="V306" s="299"/>
      <c r="W306" s="33"/>
      <c r="X306" s="296"/>
      <c r="Y306" s="296"/>
      <c r="Z306" s="1"/>
      <c r="AA306" s="1"/>
      <c r="AB306" s="3"/>
      <c r="AC306" s="34"/>
      <c r="AD306" s="34"/>
      <c r="AE306" s="34"/>
      <c r="AF306" s="35"/>
      <c r="AG306" s="36"/>
      <c r="AH306" s="36"/>
      <c r="AI306" s="36"/>
      <c r="AJ306" s="36"/>
      <c r="AK306" s="37"/>
      <c r="AL306" s="37"/>
      <c r="AM306" s="37"/>
      <c r="AN306" s="37"/>
      <c r="AO306" s="38"/>
    </row>
    <row r="307" spans="1:41" ht="12.75" customHeight="1">
      <c r="A307" s="31"/>
      <c r="B307" s="48"/>
      <c r="C307" s="1"/>
      <c r="D307" s="1"/>
      <c r="E307" s="1"/>
      <c r="F307" s="1"/>
      <c r="G307" s="1"/>
      <c r="H307" s="21"/>
      <c r="I307" s="33"/>
      <c r="J307" s="33"/>
      <c r="K307" s="33"/>
      <c r="L307" s="296"/>
      <c r="M307" s="296"/>
      <c r="N307" s="33"/>
      <c r="O307" s="33"/>
      <c r="P307" s="33"/>
      <c r="Q307" s="292"/>
      <c r="R307" s="296"/>
      <c r="T307" s="299"/>
      <c r="U307" s="34"/>
      <c r="V307" s="299"/>
      <c r="W307" s="33"/>
      <c r="X307" s="296"/>
      <c r="Y307" s="296"/>
      <c r="Z307" s="1"/>
      <c r="AA307" s="1"/>
      <c r="AB307" s="3"/>
      <c r="AC307" s="34"/>
      <c r="AD307" s="34"/>
      <c r="AE307" s="34"/>
      <c r="AF307" s="35"/>
      <c r="AG307" s="36"/>
      <c r="AH307" s="36"/>
      <c r="AI307" s="36"/>
      <c r="AJ307" s="36"/>
      <c r="AK307" s="37"/>
      <c r="AL307" s="37"/>
      <c r="AM307" s="37"/>
      <c r="AN307" s="37"/>
      <c r="AO307" s="38"/>
    </row>
    <row r="308" spans="1:41" ht="12.75" customHeight="1">
      <c r="A308" s="31"/>
      <c r="B308" s="48"/>
      <c r="C308" s="1"/>
      <c r="D308" s="1"/>
      <c r="E308" s="1"/>
      <c r="F308" s="1"/>
      <c r="G308" s="1"/>
      <c r="H308" s="21"/>
      <c r="I308" s="33"/>
      <c r="J308" s="33"/>
      <c r="K308" s="33"/>
      <c r="L308" s="296"/>
      <c r="M308" s="296"/>
      <c r="N308" s="33"/>
      <c r="O308" s="33"/>
      <c r="P308" s="33"/>
      <c r="Q308" s="292"/>
      <c r="R308" s="296"/>
      <c r="T308" s="299"/>
      <c r="U308" s="34"/>
      <c r="V308" s="299"/>
      <c r="W308" s="33"/>
      <c r="X308" s="296"/>
      <c r="Y308" s="296"/>
      <c r="Z308" s="1"/>
      <c r="AA308" s="1"/>
      <c r="AB308" s="3"/>
      <c r="AC308" s="34"/>
      <c r="AD308" s="34"/>
      <c r="AE308" s="34"/>
      <c r="AF308" s="35"/>
      <c r="AG308" s="36"/>
      <c r="AH308" s="36"/>
      <c r="AI308" s="36"/>
      <c r="AJ308" s="36"/>
      <c r="AK308" s="37"/>
      <c r="AL308" s="37"/>
      <c r="AM308" s="37"/>
      <c r="AN308" s="37"/>
      <c r="AO308" s="38"/>
    </row>
    <row r="309" spans="1:41" ht="12.75" customHeight="1">
      <c r="A309" s="31"/>
      <c r="B309" s="48"/>
      <c r="C309" s="1"/>
      <c r="D309" s="1"/>
      <c r="E309" s="1"/>
      <c r="F309" s="1"/>
      <c r="G309" s="1"/>
      <c r="H309" s="21"/>
      <c r="I309" s="33"/>
      <c r="J309" s="33"/>
      <c r="K309" s="33"/>
      <c r="L309" s="296"/>
      <c r="M309" s="296"/>
      <c r="N309" s="33"/>
      <c r="O309" s="33"/>
      <c r="P309" s="33"/>
      <c r="Q309" s="292"/>
      <c r="R309" s="296"/>
      <c r="T309" s="299"/>
      <c r="U309" s="34"/>
      <c r="V309" s="299"/>
      <c r="W309" s="33"/>
      <c r="X309" s="296"/>
      <c r="Y309" s="296"/>
      <c r="Z309" s="1"/>
      <c r="AA309" s="1"/>
      <c r="AB309" s="3"/>
      <c r="AC309" s="34"/>
      <c r="AD309" s="34"/>
      <c r="AE309" s="34"/>
      <c r="AF309" s="35"/>
      <c r="AG309" s="36"/>
      <c r="AH309" s="36"/>
      <c r="AI309" s="36"/>
      <c r="AJ309" s="36"/>
      <c r="AK309" s="37"/>
      <c r="AL309" s="37"/>
      <c r="AM309" s="37"/>
      <c r="AN309" s="37"/>
      <c r="AO309" s="38"/>
    </row>
    <row r="310" spans="1:41" ht="12.75" customHeight="1">
      <c r="A310" s="31"/>
      <c r="B310" s="48"/>
      <c r="C310" s="1"/>
      <c r="D310" s="1"/>
      <c r="E310" s="1"/>
      <c r="F310" s="1"/>
      <c r="G310" s="1"/>
      <c r="H310" s="21"/>
      <c r="I310" s="33"/>
      <c r="J310" s="33"/>
      <c r="K310" s="33"/>
      <c r="L310" s="296"/>
      <c r="M310" s="296"/>
      <c r="N310" s="33"/>
      <c r="O310" s="33"/>
      <c r="P310" s="33"/>
      <c r="Q310" s="292"/>
      <c r="R310" s="296"/>
      <c r="T310" s="299"/>
      <c r="U310" s="34"/>
      <c r="V310" s="299"/>
      <c r="W310" s="33"/>
      <c r="X310" s="296"/>
      <c r="Y310" s="296"/>
      <c r="Z310" s="1"/>
      <c r="AA310" s="1"/>
      <c r="AB310" s="3"/>
      <c r="AC310" s="34"/>
      <c r="AD310" s="34"/>
      <c r="AE310" s="34"/>
      <c r="AF310" s="35"/>
      <c r="AG310" s="36"/>
      <c r="AH310" s="36"/>
      <c r="AI310" s="36"/>
      <c r="AJ310" s="36"/>
      <c r="AK310" s="37"/>
      <c r="AL310" s="37"/>
      <c r="AM310" s="37"/>
      <c r="AN310" s="37"/>
      <c r="AO310" s="38"/>
    </row>
    <row r="311" spans="1:41" ht="12.75" customHeight="1">
      <c r="A311" s="31"/>
      <c r="B311" s="48"/>
      <c r="C311" s="1"/>
      <c r="D311" s="1"/>
      <c r="E311" s="1"/>
      <c r="F311" s="1"/>
      <c r="G311" s="1"/>
      <c r="H311" s="21"/>
      <c r="I311" s="33"/>
      <c r="J311" s="33"/>
      <c r="K311" s="33"/>
      <c r="L311" s="296"/>
      <c r="M311" s="296"/>
      <c r="N311" s="33"/>
      <c r="O311" s="33"/>
      <c r="P311" s="33"/>
      <c r="Q311" s="292"/>
      <c r="R311" s="296"/>
      <c r="T311" s="299"/>
      <c r="U311" s="34"/>
      <c r="V311" s="299"/>
      <c r="W311" s="33"/>
      <c r="X311" s="296"/>
      <c r="Y311" s="296"/>
      <c r="Z311" s="1"/>
      <c r="AA311" s="1"/>
      <c r="AB311" s="3"/>
      <c r="AC311" s="34"/>
      <c r="AD311" s="34"/>
      <c r="AE311" s="34"/>
      <c r="AF311" s="35"/>
      <c r="AG311" s="36"/>
      <c r="AH311" s="36"/>
      <c r="AI311" s="36"/>
      <c r="AJ311" s="36"/>
      <c r="AK311" s="37"/>
      <c r="AL311" s="37"/>
      <c r="AM311" s="37"/>
      <c r="AN311" s="37"/>
      <c r="AO311" s="38"/>
    </row>
    <row r="312" spans="1:41" ht="12.75" customHeight="1">
      <c r="A312" s="31"/>
      <c r="B312" s="48"/>
      <c r="C312" s="1"/>
      <c r="D312" s="1"/>
      <c r="E312" s="1"/>
      <c r="F312" s="1"/>
      <c r="G312" s="1"/>
      <c r="H312" s="21"/>
      <c r="I312" s="33"/>
      <c r="J312" s="33"/>
      <c r="K312" s="33"/>
      <c r="L312" s="296"/>
      <c r="M312" s="296"/>
      <c r="N312" s="33"/>
      <c r="O312" s="33"/>
      <c r="P312" s="33"/>
      <c r="Q312" s="292"/>
      <c r="R312" s="296"/>
      <c r="T312" s="299"/>
      <c r="U312" s="34"/>
      <c r="V312" s="299"/>
      <c r="W312" s="33"/>
      <c r="X312" s="296"/>
      <c r="Y312" s="296"/>
      <c r="Z312" s="1"/>
      <c r="AA312" s="1"/>
      <c r="AB312" s="3"/>
      <c r="AC312" s="34"/>
      <c r="AD312" s="34"/>
      <c r="AE312" s="34"/>
      <c r="AF312" s="35"/>
      <c r="AG312" s="36"/>
      <c r="AH312" s="36"/>
      <c r="AI312" s="36"/>
      <c r="AJ312" s="36"/>
      <c r="AK312" s="37"/>
      <c r="AL312" s="37"/>
      <c r="AM312" s="37"/>
      <c r="AN312" s="37"/>
      <c r="AO312" s="38"/>
    </row>
    <row r="313" spans="1:41" ht="12.75" customHeight="1">
      <c r="A313" s="31"/>
      <c r="B313" s="48"/>
      <c r="C313" s="1"/>
      <c r="D313" s="1"/>
      <c r="E313" s="1"/>
      <c r="F313" s="1"/>
      <c r="G313" s="1"/>
      <c r="H313" s="21"/>
      <c r="I313" s="33"/>
      <c r="J313" s="33"/>
      <c r="K313" s="33"/>
      <c r="L313" s="296"/>
      <c r="M313" s="296"/>
      <c r="N313" s="33"/>
      <c r="O313" s="33"/>
      <c r="P313" s="33"/>
      <c r="Q313" s="292"/>
      <c r="R313" s="296"/>
      <c r="T313" s="299"/>
      <c r="U313" s="34"/>
      <c r="V313" s="299"/>
      <c r="W313" s="33"/>
      <c r="X313" s="296"/>
      <c r="Y313" s="296"/>
      <c r="Z313" s="1"/>
      <c r="AA313" s="1"/>
      <c r="AB313" s="3"/>
      <c r="AC313" s="34"/>
      <c r="AD313" s="34"/>
      <c r="AE313" s="34"/>
      <c r="AF313" s="35"/>
      <c r="AG313" s="36"/>
      <c r="AH313" s="36"/>
      <c r="AI313" s="36"/>
      <c r="AJ313" s="36"/>
      <c r="AK313" s="37"/>
      <c r="AL313" s="37"/>
      <c r="AM313" s="37"/>
      <c r="AN313" s="37"/>
      <c r="AO313" s="38"/>
    </row>
    <row r="314" spans="1:41" ht="12.75" customHeight="1">
      <c r="A314" s="31"/>
      <c r="B314" s="48"/>
      <c r="C314" s="1"/>
      <c r="D314" s="1"/>
      <c r="E314" s="1"/>
      <c r="F314" s="1"/>
      <c r="G314" s="1"/>
      <c r="H314" s="21"/>
      <c r="I314" s="33"/>
      <c r="J314" s="33"/>
      <c r="K314" s="33"/>
      <c r="L314" s="296"/>
      <c r="M314" s="296"/>
      <c r="N314" s="33"/>
      <c r="O314" s="33"/>
      <c r="P314" s="33"/>
      <c r="Q314" s="292"/>
      <c r="R314" s="296"/>
      <c r="T314" s="299"/>
      <c r="U314" s="34"/>
      <c r="V314" s="299"/>
      <c r="W314" s="33"/>
      <c r="X314" s="296"/>
      <c r="Y314" s="296"/>
      <c r="Z314" s="1"/>
      <c r="AA314" s="1"/>
      <c r="AB314" s="3"/>
      <c r="AC314" s="34"/>
      <c r="AD314" s="34"/>
      <c r="AE314" s="34"/>
      <c r="AF314" s="35"/>
      <c r="AG314" s="36"/>
      <c r="AH314" s="36"/>
      <c r="AI314" s="36"/>
      <c r="AJ314" s="36"/>
      <c r="AK314" s="37"/>
      <c r="AL314" s="37"/>
      <c r="AM314" s="37"/>
      <c r="AN314" s="37"/>
      <c r="AO314" s="38"/>
    </row>
    <row r="315" spans="1:41" ht="12.75" customHeight="1">
      <c r="A315" s="31"/>
      <c r="B315" s="48"/>
      <c r="C315" s="1"/>
      <c r="D315" s="1"/>
      <c r="E315" s="1"/>
      <c r="F315" s="1"/>
      <c r="G315" s="1"/>
      <c r="H315" s="21"/>
      <c r="I315" s="33"/>
      <c r="J315" s="33"/>
      <c r="K315" s="33"/>
      <c r="L315" s="296"/>
      <c r="M315" s="296"/>
      <c r="N315" s="33"/>
      <c r="O315" s="33"/>
      <c r="P315" s="33"/>
      <c r="Q315" s="292"/>
      <c r="R315" s="296"/>
      <c r="T315" s="299"/>
      <c r="U315" s="34"/>
      <c r="V315" s="299"/>
      <c r="W315" s="33"/>
      <c r="X315" s="296"/>
      <c r="Y315" s="296"/>
      <c r="Z315" s="1"/>
      <c r="AA315" s="1"/>
      <c r="AB315" s="3"/>
      <c r="AC315" s="34"/>
      <c r="AD315" s="34"/>
      <c r="AE315" s="34"/>
      <c r="AF315" s="35"/>
      <c r="AG315" s="36"/>
      <c r="AH315" s="36"/>
      <c r="AI315" s="36"/>
      <c r="AJ315" s="36"/>
      <c r="AK315" s="37"/>
      <c r="AL315" s="37"/>
      <c r="AM315" s="37"/>
      <c r="AN315" s="37"/>
      <c r="AO315" s="38"/>
    </row>
    <row r="316" spans="1:41" ht="12.75" customHeight="1">
      <c r="A316" s="31"/>
      <c r="B316" s="48"/>
      <c r="C316" s="1"/>
      <c r="D316" s="1"/>
      <c r="E316" s="1"/>
      <c r="F316" s="1"/>
      <c r="G316" s="1"/>
      <c r="H316" s="21"/>
      <c r="I316" s="33"/>
      <c r="J316" s="33"/>
      <c r="K316" s="33"/>
      <c r="L316" s="296"/>
      <c r="M316" s="296"/>
      <c r="N316" s="33"/>
      <c r="O316" s="33"/>
      <c r="P316" s="33"/>
      <c r="Q316" s="292"/>
      <c r="R316" s="296"/>
      <c r="T316" s="299"/>
      <c r="U316" s="34"/>
      <c r="V316" s="299"/>
      <c r="W316" s="33"/>
      <c r="X316" s="296"/>
      <c r="Y316" s="296"/>
      <c r="Z316" s="1"/>
      <c r="AA316" s="1"/>
      <c r="AB316" s="3"/>
      <c r="AC316" s="34"/>
      <c r="AD316" s="34"/>
      <c r="AE316" s="34"/>
      <c r="AF316" s="35"/>
      <c r="AG316" s="36"/>
      <c r="AH316" s="36"/>
      <c r="AI316" s="36"/>
      <c r="AJ316" s="36"/>
      <c r="AK316" s="37"/>
      <c r="AL316" s="37"/>
      <c r="AM316" s="37"/>
      <c r="AN316" s="37"/>
      <c r="AO316" s="38"/>
    </row>
    <row r="317" spans="1:41" ht="12.75" customHeight="1">
      <c r="A317" s="31"/>
      <c r="B317" s="48"/>
      <c r="C317" s="1"/>
      <c r="D317" s="1"/>
      <c r="E317" s="1"/>
      <c r="F317" s="1"/>
      <c r="G317" s="1"/>
      <c r="H317" s="21"/>
      <c r="I317" s="33"/>
      <c r="J317" s="33"/>
      <c r="K317" s="33"/>
      <c r="L317" s="296"/>
      <c r="M317" s="296"/>
      <c r="N317" s="33"/>
      <c r="O317" s="33"/>
      <c r="P317" s="33"/>
      <c r="Q317" s="292"/>
      <c r="R317" s="296"/>
      <c r="T317" s="299"/>
      <c r="U317" s="34"/>
      <c r="V317" s="299"/>
      <c r="W317" s="33"/>
      <c r="X317" s="296"/>
      <c r="Y317" s="296"/>
      <c r="Z317" s="1"/>
      <c r="AA317" s="1"/>
      <c r="AB317" s="3"/>
      <c r="AC317" s="34"/>
      <c r="AD317" s="34"/>
      <c r="AE317" s="34"/>
      <c r="AF317" s="35"/>
      <c r="AG317" s="36"/>
      <c r="AH317" s="36"/>
      <c r="AI317" s="36"/>
      <c r="AJ317" s="36"/>
      <c r="AK317" s="37"/>
      <c r="AL317" s="37"/>
      <c r="AM317" s="37"/>
      <c r="AN317" s="37"/>
      <c r="AO317" s="38"/>
    </row>
    <row r="318" spans="1:41" ht="12.75" customHeight="1">
      <c r="A318" s="31"/>
      <c r="B318" s="48"/>
      <c r="C318" s="1"/>
      <c r="D318" s="1"/>
      <c r="E318" s="1"/>
      <c r="F318" s="1"/>
      <c r="G318" s="1"/>
      <c r="H318" s="21"/>
      <c r="I318" s="33"/>
      <c r="J318" s="33"/>
      <c r="K318" s="33"/>
      <c r="L318" s="296"/>
      <c r="M318" s="296"/>
      <c r="N318" s="33"/>
      <c r="O318" s="33"/>
      <c r="P318" s="33"/>
      <c r="Q318" s="292"/>
      <c r="R318" s="296"/>
      <c r="T318" s="299"/>
      <c r="U318" s="34"/>
      <c r="V318" s="299"/>
      <c r="W318" s="33"/>
      <c r="X318" s="296"/>
      <c r="Y318" s="296"/>
      <c r="Z318" s="1"/>
      <c r="AA318" s="1"/>
      <c r="AB318" s="3"/>
      <c r="AC318" s="34"/>
      <c r="AD318" s="34"/>
      <c r="AE318" s="34"/>
      <c r="AF318" s="35"/>
      <c r="AG318" s="36"/>
      <c r="AH318" s="36"/>
      <c r="AI318" s="36"/>
      <c r="AJ318" s="36"/>
      <c r="AK318" s="37"/>
      <c r="AL318" s="37"/>
      <c r="AM318" s="37"/>
      <c r="AN318" s="37"/>
      <c r="AO318" s="38"/>
    </row>
    <row r="319" spans="1:41" ht="12.75" customHeight="1">
      <c r="A319" s="31"/>
      <c r="B319" s="48"/>
      <c r="C319" s="1"/>
      <c r="D319" s="1"/>
      <c r="E319" s="1"/>
      <c r="F319" s="1"/>
      <c r="G319" s="1"/>
      <c r="H319" s="21"/>
      <c r="I319" s="33"/>
      <c r="J319" s="33"/>
      <c r="K319" s="33"/>
      <c r="L319" s="296"/>
      <c r="M319" s="296"/>
      <c r="N319" s="33"/>
      <c r="O319" s="33"/>
      <c r="P319" s="33"/>
      <c r="Q319" s="292"/>
      <c r="R319" s="296"/>
      <c r="T319" s="299"/>
      <c r="U319" s="34"/>
      <c r="V319" s="299"/>
      <c r="W319" s="33"/>
      <c r="X319" s="296"/>
      <c r="Y319" s="296"/>
      <c r="Z319" s="1"/>
      <c r="AA319" s="1"/>
      <c r="AB319" s="3"/>
      <c r="AC319" s="34"/>
      <c r="AD319" s="34"/>
      <c r="AE319" s="34"/>
      <c r="AF319" s="35"/>
      <c r="AG319" s="36"/>
      <c r="AH319" s="36"/>
      <c r="AI319" s="36"/>
      <c r="AJ319" s="36"/>
      <c r="AK319" s="37"/>
      <c r="AL319" s="37"/>
      <c r="AM319" s="37"/>
      <c r="AN319" s="37"/>
      <c r="AO319" s="38"/>
    </row>
    <row r="320" spans="1:41" ht="12.75" customHeight="1">
      <c r="A320" s="31"/>
      <c r="B320" s="48"/>
      <c r="C320" s="1"/>
      <c r="D320" s="1"/>
      <c r="E320" s="1"/>
      <c r="F320" s="1"/>
      <c r="G320" s="1"/>
      <c r="H320" s="21"/>
      <c r="I320" s="33"/>
      <c r="J320" s="33"/>
      <c r="K320" s="33"/>
      <c r="L320" s="296"/>
      <c r="M320" s="296"/>
      <c r="N320" s="33"/>
      <c r="O320" s="33"/>
      <c r="P320" s="33"/>
      <c r="Q320" s="292"/>
      <c r="R320" s="296"/>
      <c r="T320" s="299"/>
      <c r="U320" s="34"/>
      <c r="V320" s="299"/>
      <c r="W320" s="33"/>
      <c r="X320" s="296"/>
      <c r="Y320" s="296"/>
      <c r="Z320" s="1"/>
      <c r="AA320" s="1"/>
      <c r="AB320" s="3"/>
      <c r="AC320" s="34"/>
      <c r="AD320" s="34"/>
      <c r="AE320" s="34"/>
      <c r="AF320" s="35"/>
      <c r="AG320" s="36"/>
      <c r="AH320" s="36"/>
      <c r="AI320" s="36"/>
      <c r="AJ320" s="36"/>
      <c r="AK320" s="37"/>
      <c r="AL320" s="37"/>
      <c r="AM320" s="37"/>
      <c r="AN320" s="37"/>
      <c r="AO320" s="38"/>
    </row>
    <row r="321" spans="1:41" ht="12.75" customHeight="1">
      <c r="A321" s="31"/>
      <c r="B321" s="48"/>
      <c r="C321" s="1"/>
      <c r="D321" s="1"/>
      <c r="E321" s="1"/>
      <c r="F321" s="1"/>
      <c r="G321" s="1"/>
      <c r="H321" s="21"/>
      <c r="I321" s="33"/>
      <c r="J321" s="33"/>
      <c r="K321" s="33"/>
      <c r="L321" s="296"/>
      <c r="M321" s="296"/>
      <c r="N321" s="33"/>
      <c r="O321" s="33"/>
      <c r="P321" s="33"/>
      <c r="Q321" s="292"/>
      <c r="R321" s="296"/>
      <c r="T321" s="299"/>
      <c r="U321" s="34"/>
      <c r="V321" s="299"/>
      <c r="W321" s="33"/>
      <c r="X321" s="296"/>
      <c r="Y321" s="296"/>
      <c r="Z321" s="1"/>
      <c r="AA321" s="1"/>
      <c r="AB321" s="3"/>
      <c r="AC321" s="34"/>
      <c r="AD321" s="34"/>
      <c r="AE321" s="34"/>
      <c r="AF321" s="35"/>
      <c r="AG321" s="36"/>
      <c r="AH321" s="36"/>
      <c r="AI321" s="36"/>
      <c r="AJ321" s="36"/>
      <c r="AK321" s="37"/>
      <c r="AL321" s="37"/>
      <c r="AM321" s="37"/>
      <c r="AN321" s="37"/>
      <c r="AO321" s="38"/>
    </row>
    <row r="322" spans="1:41" ht="12.75" customHeight="1">
      <c r="A322" s="31"/>
      <c r="B322" s="48"/>
      <c r="C322" s="1"/>
      <c r="D322" s="1"/>
      <c r="E322" s="1"/>
      <c r="F322" s="1"/>
      <c r="G322" s="1"/>
      <c r="H322" s="21"/>
      <c r="I322" s="33"/>
      <c r="J322" s="33"/>
      <c r="K322" s="33"/>
      <c r="L322" s="296"/>
      <c r="M322" s="296"/>
      <c r="N322" s="33"/>
      <c r="O322" s="33"/>
      <c r="P322" s="33"/>
      <c r="Q322" s="292"/>
      <c r="R322" s="296"/>
      <c r="T322" s="299"/>
      <c r="U322" s="34"/>
      <c r="V322" s="299"/>
      <c r="W322" s="33"/>
      <c r="X322" s="296"/>
      <c r="Y322" s="296"/>
      <c r="Z322" s="1"/>
      <c r="AA322" s="1"/>
      <c r="AB322" s="3"/>
      <c r="AC322" s="34"/>
      <c r="AD322" s="34"/>
      <c r="AE322" s="34"/>
      <c r="AF322" s="35"/>
      <c r="AG322" s="36"/>
      <c r="AH322" s="36"/>
      <c r="AI322" s="36"/>
      <c r="AJ322" s="36"/>
      <c r="AK322" s="37"/>
      <c r="AL322" s="37"/>
      <c r="AM322" s="37"/>
      <c r="AN322" s="37"/>
      <c r="AO322" s="38"/>
    </row>
    <row r="323" spans="1:41" ht="12.75" customHeight="1">
      <c r="A323" s="31"/>
      <c r="B323" s="48"/>
      <c r="C323" s="1"/>
      <c r="D323" s="1"/>
      <c r="E323" s="1"/>
      <c r="F323" s="1"/>
      <c r="G323" s="1"/>
      <c r="H323" s="21"/>
      <c r="I323" s="33"/>
      <c r="J323" s="33"/>
      <c r="K323" s="33"/>
      <c r="L323" s="296"/>
      <c r="M323" s="296"/>
      <c r="N323" s="33"/>
      <c r="O323" s="33"/>
      <c r="P323" s="33"/>
      <c r="Q323" s="292"/>
      <c r="R323" s="296"/>
      <c r="T323" s="299"/>
      <c r="U323" s="34"/>
      <c r="V323" s="299"/>
      <c r="W323" s="33"/>
      <c r="X323" s="296"/>
      <c r="Y323" s="296"/>
      <c r="Z323" s="1"/>
      <c r="AA323" s="1"/>
      <c r="AB323" s="3"/>
      <c r="AC323" s="34"/>
      <c r="AD323" s="34"/>
      <c r="AE323" s="34"/>
      <c r="AF323" s="35"/>
      <c r="AG323" s="36"/>
      <c r="AH323" s="36"/>
      <c r="AI323" s="36"/>
      <c r="AJ323" s="36"/>
      <c r="AK323" s="37"/>
      <c r="AL323" s="37"/>
      <c r="AM323" s="37"/>
      <c r="AN323" s="37"/>
      <c r="AO323" s="38"/>
    </row>
    <row r="324" spans="1:41" ht="12.75" customHeight="1">
      <c r="A324" s="31"/>
      <c r="B324" s="48"/>
      <c r="C324" s="1"/>
      <c r="D324" s="1"/>
      <c r="E324" s="1"/>
      <c r="F324" s="1"/>
      <c r="G324" s="1"/>
      <c r="H324" s="21"/>
      <c r="I324" s="33"/>
      <c r="J324" s="33"/>
      <c r="K324" s="33"/>
      <c r="L324" s="296"/>
      <c r="M324" s="296"/>
      <c r="N324" s="33"/>
      <c r="O324" s="33"/>
      <c r="P324" s="33"/>
      <c r="Q324" s="292"/>
      <c r="R324" s="296"/>
      <c r="T324" s="299"/>
      <c r="U324" s="34"/>
      <c r="V324" s="299"/>
      <c r="W324" s="33"/>
      <c r="X324" s="296"/>
      <c r="Y324" s="296"/>
      <c r="Z324" s="1"/>
      <c r="AA324" s="1"/>
      <c r="AB324" s="3"/>
      <c r="AC324" s="34"/>
      <c r="AD324" s="34"/>
      <c r="AE324" s="34"/>
      <c r="AF324" s="35"/>
      <c r="AG324" s="36"/>
      <c r="AH324" s="36"/>
      <c r="AI324" s="36"/>
      <c r="AJ324" s="36"/>
      <c r="AK324" s="37"/>
      <c r="AL324" s="37"/>
      <c r="AM324" s="37"/>
      <c r="AN324" s="37"/>
      <c r="AO324" s="38"/>
    </row>
    <row r="325" spans="1:41" ht="12.75" customHeight="1">
      <c r="A325" s="31"/>
      <c r="B325" s="48"/>
      <c r="C325" s="1"/>
      <c r="D325" s="1"/>
      <c r="E325" s="1"/>
      <c r="F325" s="1"/>
      <c r="G325" s="1"/>
      <c r="H325" s="21"/>
      <c r="I325" s="33"/>
      <c r="J325" s="33"/>
      <c r="K325" s="33"/>
      <c r="L325" s="296"/>
      <c r="M325" s="296"/>
      <c r="N325" s="33"/>
      <c r="O325" s="33"/>
      <c r="P325" s="33"/>
      <c r="Q325" s="292"/>
      <c r="R325" s="296"/>
      <c r="T325" s="299"/>
      <c r="U325" s="34"/>
      <c r="V325" s="299"/>
      <c r="W325" s="33"/>
      <c r="X325" s="296"/>
      <c r="Y325" s="296"/>
      <c r="Z325" s="1"/>
      <c r="AA325" s="1"/>
      <c r="AB325" s="3"/>
      <c r="AC325" s="34"/>
      <c r="AD325" s="34"/>
      <c r="AE325" s="34"/>
      <c r="AF325" s="35"/>
      <c r="AG325" s="36"/>
      <c r="AH325" s="36"/>
      <c r="AI325" s="36"/>
      <c r="AJ325" s="36"/>
      <c r="AK325" s="37"/>
      <c r="AL325" s="37"/>
      <c r="AM325" s="37"/>
      <c r="AN325" s="37"/>
      <c r="AO325" s="38"/>
    </row>
    <row r="326" spans="1:41" ht="12.75" customHeight="1">
      <c r="A326" s="31"/>
      <c r="B326" s="48"/>
      <c r="C326" s="1"/>
      <c r="D326" s="1"/>
      <c r="E326" s="1"/>
      <c r="F326" s="1"/>
      <c r="G326" s="1"/>
      <c r="H326" s="21"/>
      <c r="I326" s="33"/>
      <c r="J326" s="33"/>
      <c r="K326" s="33"/>
      <c r="L326" s="296"/>
      <c r="M326" s="296"/>
      <c r="N326" s="33"/>
      <c r="O326" s="33"/>
      <c r="P326" s="33"/>
      <c r="Q326" s="292"/>
      <c r="R326" s="296"/>
      <c r="T326" s="299"/>
      <c r="U326" s="34"/>
      <c r="V326" s="299"/>
      <c r="W326" s="33"/>
      <c r="X326" s="296"/>
      <c r="Y326" s="296"/>
      <c r="Z326" s="1"/>
      <c r="AA326" s="1"/>
      <c r="AB326" s="3"/>
      <c r="AC326" s="34"/>
      <c r="AD326" s="34"/>
      <c r="AE326" s="34"/>
      <c r="AF326" s="35"/>
      <c r="AG326" s="36"/>
      <c r="AH326" s="36"/>
      <c r="AI326" s="36"/>
      <c r="AJ326" s="36"/>
      <c r="AK326" s="37"/>
      <c r="AL326" s="37"/>
      <c r="AM326" s="37"/>
      <c r="AN326" s="37"/>
      <c r="AO326" s="38"/>
    </row>
    <row r="327" spans="1:41" ht="12.75" customHeight="1">
      <c r="A327" s="31"/>
      <c r="B327" s="48"/>
      <c r="C327" s="1"/>
      <c r="D327" s="1"/>
      <c r="E327" s="1"/>
      <c r="F327" s="1"/>
      <c r="G327" s="1"/>
      <c r="H327" s="21"/>
      <c r="I327" s="33"/>
      <c r="J327" s="33"/>
      <c r="K327" s="33"/>
      <c r="L327" s="296"/>
      <c r="M327" s="296"/>
      <c r="N327" s="33"/>
      <c r="O327" s="33"/>
      <c r="P327" s="33"/>
      <c r="Q327" s="292"/>
      <c r="R327" s="296"/>
      <c r="T327" s="299"/>
      <c r="U327" s="34"/>
      <c r="V327" s="299"/>
      <c r="W327" s="33"/>
      <c r="X327" s="296"/>
      <c r="Y327" s="296"/>
      <c r="Z327" s="1"/>
      <c r="AA327" s="1"/>
      <c r="AB327" s="3"/>
      <c r="AC327" s="34"/>
      <c r="AD327" s="34"/>
      <c r="AE327" s="34"/>
      <c r="AF327" s="35"/>
      <c r="AG327" s="36"/>
      <c r="AH327" s="36"/>
      <c r="AI327" s="36"/>
      <c r="AJ327" s="36"/>
      <c r="AK327" s="37"/>
      <c r="AL327" s="37"/>
      <c r="AM327" s="37"/>
      <c r="AN327" s="37"/>
      <c r="AO327" s="38"/>
    </row>
    <row r="328" spans="1:41" ht="12.75" customHeight="1">
      <c r="A328" s="31"/>
      <c r="B328" s="48"/>
      <c r="C328" s="1"/>
      <c r="D328" s="1"/>
      <c r="E328" s="1"/>
      <c r="F328" s="1"/>
      <c r="G328" s="1"/>
      <c r="H328" s="21"/>
      <c r="I328" s="33"/>
      <c r="J328" s="33"/>
      <c r="K328" s="33"/>
      <c r="L328" s="296"/>
      <c r="M328" s="296"/>
      <c r="N328" s="33"/>
      <c r="O328" s="33"/>
      <c r="P328" s="33"/>
      <c r="Q328" s="292"/>
      <c r="R328" s="296"/>
      <c r="T328" s="299"/>
      <c r="U328" s="34"/>
      <c r="V328" s="299"/>
      <c r="W328" s="33"/>
      <c r="X328" s="296"/>
      <c r="Y328" s="296"/>
      <c r="Z328" s="1"/>
      <c r="AA328" s="1"/>
      <c r="AB328" s="3"/>
      <c r="AC328" s="34"/>
      <c r="AD328" s="34"/>
      <c r="AE328" s="34"/>
      <c r="AF328" s="35"/>
      <c r="AG328" s="36"/>
      <c r="AH328" s="36"/>
      <c r="AI328" s="36"/>
      <c r="AJ328" s="36"/>
      <c r="AK328" s="37"/>
      <c r="AL328" s="37"/>
      <c r="AM328" s="37"/>
      <c r="AN328" s="37"/>
      <c r="AO328" s="38"/>
    </row>
    <row r="329" spans="1:41" ht="12.75" customHeight="1">
      <c r="A329" s="31"/>
      <c r="B329" s="48"/>
      <c r="C329" s="1"/>
      <c r="D329" s="1"/>
      <c r="E329" s="1"/>
      <c r="F329" s="1"/>
      <c r="G329" s="1"/>
      <c r="H329" s="21"/>
      <c r="I329" s="33"/>
      <c r="J329" s="33"/>
      <c r="K329" s="33"/>
      <c r="L329" s="296"/>
      <c r="M329" s="296"/>
      <c r="N329" s="33"/>
      <c r="O329" s="33"/>
      <c r="P329" s="33"/>
      <c r="Q329" s="292"/>
      <c r="R329" s="296"/>
      <c r="T329" s="299"/>
      <c r="U329" s="34"/>
      <c r="V329" s="299"/>
      <c r="W329" s="33"/>
      <c r="X329" s="296"/>
      <c r="Y329" s="296"/>
      <c r="Z329" s="1"/>
      <c r="AA329" s="1"/>
      <c r="AB329" s="3"/>
      <c r="AC329" s="34"/>
      <c r="AD329" s="34"/>
      <c r="AE329" s="34"/>
      <c r="AF329" s="35"/>
      <c r="AG329" s="36"/>
      <c r="AH329" s="36"/>
      <c r="AI329" s="36"/>
      <c r="AJ329" s="36"/>
      <c r="AK329" s="37"/>
      <c r="AL329" s="37"/>
      <c r="AM329" s="37"/>
      <c r="AN329" s="37"/>
      <c r="AO329" s="38"/>
    </row>
    <row r="330" spans="1:41" ht="12.75" customHeight="1">
      <c r="A330" s="31"/>
      <c r="B330" s="48"/>
      <c r="C330" s="1"/>
      <c r="D330" s="1"/>
      <c r="E330" s="1"/>
      <c r="F330" s="1"/>
      <c r="G330" s="1"/>
      <c r="H330" s="21"/>
      <c r="I330" s="33"/>
      <c r="J330" s="33"/>
      <c r="K330" s="33"/>
      <c r="L330" s="296"/>
      <c r="M330" s="296"/>
      <c r="N330" s="33"/>
      <c r="O330" s="33"/>
      <c r="P330" s="33"/>
      <c r="Q330" s="292"/>
      <c r="R330" s="296"/>
      <c r="T330" s="299"/>
      <c r="U330" s="34"/>
      <c r="V330" s="299"/>
      <c r="W330" s="33"/>
      <c r="X330" s="296"/>
      <c r="Y330" s="296"/>
      <c r="Z330" s="1"/>
      <c r="AA330" s="1"/>
      <c r="AB330" s="3"/>
      <c r="AC330" s="34"/>
      <c r="AD330" s="34"/>
      <c r="AE330" s="34"/>
      <c r="AF330" s="35"/>
      <c r="AG330" s="36"/>
      <c r="AH330" s="36"/>
      <c r="AI330" s="36"/>
      <c r="AJ330" s="36"/>
      <c r="AK330" s="37"/>
      <c r="AL330" s="37"/>
      <c r="AM330" s="37"/>
      <c r="AN330" s="37"/>
      <c r="AO330" s="38"/>
    </row>
    <row r="331" spans="1:41" ht="12.75" customHeight="1">
      <c r="A331" s="31"/>
      <c r="B331" s="48"/>
      <c r="C331" s="1"/>
      <c r="D331" s="1"/>
      <c r="E331" s="1"/>
      <c r="F331" s="1"/>
      <c r="G331" s="1"/>
      <c r="H331" s="21"/>
      <c r="I331" s="33"/>
      <c r="J331" s="33"/>
      <c r="K331" s="33"/>
      <c r="L331" s="296"/>
      <c r="M331" s="296"/>
      <c r="N331" s="33"/>
      <c r="O331" s="33"/>
      <c r="P331" s="33"/>
      <c r="Q331" s="292"/>
      <c r="R331" s="296"/>
      <c r="T331" s="299"/>
      <c r="U331" s="34"/>
      <c r="V331" s="299"/>
      <c r="W331" s="33"/>
      <c r="X331" s="296"/>
      <c r="Y331" s="296"/>
      <c r="Z331" s="1"/>
      <c r="AA331" s="1"/>
      <c r="AB331" s="3"/>
      <c r="AC331" s="34"/>
      <c r="AD331" s="34"/>
      <c r="AE331" s="34"/>
      <c r="AF331" s="35"/>
      <c r="AG331" s="36"/>
      <c r="AH331" s="36"/>
      <c r="AI331" s="36"/>
      <c r="AJ331" s="36"/>
      <c r="AK331" s="37"/>
      <c r="AL331" s="37"/>
      <c r="AM331" s="37"/>
      <c r="AN331" s="37"/>
      <c r="AO331" s="38"/>
    </row>
    <row r="332" spans="1:41" ht="12.75" customHeight="1">
      <c r="A332" s="31"/>
      <c r="B332" s="48"/>
      <c r="C332" s="1"/>
      <c r="D332" s="1"/>
      <c r="E332" s="1"/>
      <c r="F332" s="1"/>
      <c r="G332" s="1"/>
      <c r="H332" s="21"/>
      <c r="I332" s="33"/>
      <c r="J332" s="33"/>
      <c r="K332" s="33"/>
      <c r="L332" s="296"/>
      <c r="M332" s="296"/>
      <c r="N332" s="33"/>
      <c r="O332" s="33"/>
      <c r="P332" s="33"/>
      <c r="Q332" s="292"/>
      <c r="R332" s="296"/>
      <c r="T332" s="299"/>
      <c r="U332" s="34"/>
      <c r="V332" s="299"/>
      <c r="W332" s="33"/>
      <c r="X332" s="296"/>
      <c r="Y332" s="296"/>
      <c r="Z332" s="1"/>
      <c r="AA332" s="1"/>
      <c r="AB332" s="3"/>
      <c r="AC332" s="34"/>
      <c r="AD332" s="34"/>
      <c r="AE332" s="34"/>
      <c r="AF332" s="35"/>
      <c r="AG332" s="36"/>
      <c r="AH332" s="36"/>
      <c r="AI332" s="36"/>
      <c r="AJ332" s="36"/>
      <c r="AK332" s="37"/>
      <c r="AL332" s="37"/>
      <c r="AM332" s="37"/>
      <c r="AN332" s="37"/>
      <c r="AO332" s="38"/>
    </row>
    <row r="333" spans="1:41" ht="12.75" customHeight="1">
      <c r="A333" s="31"/>
      <c r="B333" s="48"/>
      <c r="C333" s="1"/>
      <c r="D333" s="1"/>
      <c r="E333" s="1"/>
      <c r="F333" s="1"/>
      <c r="G333" s="1"/>
      <c r="H333" s="21"/>
      <c r="I333" s="33"/>
      <c r="J333" s="33"/>
      <c r="K333" s="33"/>
      <c r="L333" s="296"/>
      <c r="M333" s="296"/>
      <c r="N333" s="33"/>
      <c r="O333" s="33"/>
      <c r="P333" s="33"/>
      <c r="Q333" s="292"/>
      <c r="R333" s="296"/>
      <c r="T333" s="299"/>
      <c r="U333" s="34"/>
      <c r="V333" s="299"/>
      <c r="W333" s="33"/>
      <c r="X333" s="296"/>
      <c r="Y333" s="296"/>
      <c r="Z333" s="1"/>
      <c r="AA333" s="1"/>
      <c r="AB333" s="3"/>
      <c r="AC333" s="34"/>
      <c r="AD333" s="34"/>
      <c r="AE333" s="34"/>
      <c r="AF333" s="35"/>
      <c r="AG333" s="36"/>
      <c r="AH333" s="36"/>
      <c r="AI333" s="36"/>
      <c r="AJ333" s="36"/>
      <c r="AK333" s="37"/>
      <c r="AL333" s="37"/>
      <c r="AM333" s="37"/>
      <c r="AN333" s="37"/>
      <c r="AO333" s="38"/>
    </row>
    <row r="334" spans="1:41" ht="12.75" customHeight="1">
      <c r="A334" s="31"/>
      <c r="B334" s="48"/>
      <c r="C334" s="1"/>
      <c r="D334" s="1"/>
      <c r="E334" s="1"/>
      <c r="F334" s="1"/>
      <c r="G334" s="1"/>
      <c r="H334" s="21"/>
      <c r="I334" s="33"/>
      <c r="J334" s="33"/>
      <c r="K334" s="33"/>
      <c r="L334" s="296"/>
      <c r="M334" s="296"/>
      <c r="N334" s="33"/>
      <c r="O334" s="33"/>
      <c r="P334" s="33"/>
      <c r="Q334" s="292"/>
      <c r="R334" s="296"/>
      <c r="T334" s="299"/>
      <c r="U334" s="34"/>
      <c r="V334" s="299"/>
      <c r="W334" s="33"/>
      <c r="X334" s="296"/>
      <c r="Y334" s="296"/>
      <c r="Z334" s="1"/>
      <c r="AA334" s="1"/>
      <c r="AB334" s="3"/>
      <c r="AC334" s="34"/>
      <c r="AD334" s="34"/>
      <c r="AE334" s="34"/>
      <c r="AF334" s="35"/>
      <c r="AG334" s="36"/>
      <c r="AH334" s="36"/>
      <c r="AI334" s="36"/>
      <c r="AJ334" s="36"/>
      <c r="AK334" s="37"/>
      <c r="AL334" s="37"/>
      <c r="AM334" s="37"/>
      <c r="AN334" s="37"/>
      <c r="AO334" s="38"/>
    </row>
    <row r="335" spans="1:41" ht="12.75" customHeight="1">
      <c r="A335" s="31"/>
      <c r="B335" s="48"/>
      <c r="C335" s="1"/>
      <c r="D335" s="1"/>
      <c r="E335" s="1"/>
      <c r="F335" s="1"/>
      <c r="G335" s="1"/>
      <c r="H335" s="21"/>
      <c r="I335" s="33"/>
      <c r="J335" s="33"/>
      <c r="K335" s="33"/>
      <c r="L335" s="296"/>
      <c r="M335" s="296"/>
      <c r="N335" s="33"/>
      <c r="O335" s="33"/>
      <c r="P335" s="33"/>
      <c r="Q335" s="292"/>
      <c r="R335" s="296"/>
      <c r="T335" s="299"/>
      <c r="U335" s="34"/>
      <c r="V335" s="299"/>
      <c r="W335" s="33"/>
      <c r="X335" s="296"/>
      <c r="Y335" s="296"/>
      <c r="Z335" s="1"/>
      <c r="AA335" s="1"/>
      <c r="AB335" s="3"/>
      <c r="AC335" s="34"/>
      <c r="AD335" s="34"/>
      <c r="AE335" s="34"/>
      <c r="AF335" s="35"/>
      <c r="AG335" s="36"/>
      <c r="AH335" s="36"/>
      <c r="AI335" s="36"/>
      <c r="AJ335" s="36"/>
      <c r="AK335" s="37"/>
      <c r="AL335" s="37"/>
      <c r="AM335" s="37"/>
      <c r="AN335" s="37"/>
      <c r="AO335" s="38"/>
    </row>
    <row r="336" spans="1:41" ht="12.75" customHeight="1">
      <c r="A336" s="31"/>
      <c r="B336" s="48"/>
      <c r="C336" s="1"/>
      <c r="D336" s="1"/>
      <c r="E336" s="1"/>
      <c r="F336" s="1"/>
      <c r="G336" s="1"/>
      <c r="H336" s="21"/>
      <c r="I336" s="33"/>
      <c r="J336" s="33"/>
      <c r="K336" s="33"/>
      <c r="L336" s="296"/>
      <c r="M336" s="296"/>
      <c r="N336" s="33"/>
      <c r="O336" s="33"/>
      <c r="P336" s="33"/>
      <c r="Q336" s="292"/>
      <c r="R336" s="296"/>
      <c r="T336" s="299"/>
      <c r="U336" s="34"/>
      <c r="V336" s="299"/>
      <c r="W336" s="33"/>
      <c r="X336" s="296"/>
      <c r="Y336" s="296"/>
      <c r="Z336" s="1"/>
      <c r="AA336" s="1"/>
      <c r="AB336" s="3"/>
      <c r="AC336" s="34"/>
      <c r="AD336" s="34"/>
      <c r="AE336" s="34"/>
      <c r="AF336" s="35"/>
      <c r="AG336" s="36"/>
      <c r="AH336" s="36"/>
      <c r="AI336" s="36"/>
      <c r="AJ336" s="36"/>
      <c r="AK336" s="37"/>
      <c r="AL336" s="37"/>
      <c r="AM336" s="37"/>
      <c r="AN336" s="37"/>
      <c r="AO336" s="38"/>
    </row>
    <row r="337" spans="1:41" ht="12.75" customHeight="1">
      <c r="A337" s="31"/>
      <c r="B337" s="48"/>
      <c r="C337" s="1"/>
      <c r="D337" s="1"/>
      <c r="E337" s="1"/>
      <c r="F337" s="1"/>
      <c r="G337" s="1"/>
      <c r="H337" s="21"/>
      <c r="I337" s="33"/>
      <c r="J337" s="33"/>
      <c r="K337" s="33"/>
      <c r="L337" s="296"/>
      <c r="M337" s="296"/>
      <c r="N337" s="33"/>
      <c r="O337" s="33"/>
      <c r="P337" s="33"/>
      <c r="Q337" s="292"/>
      <c r="R337" s="296"/>
      <c r="T337" s="299"/>
      <c r="U337" s="34"/>
      <c r="V337" s="299"/>
      <c r="W337" s="33"/>
      <c r="X337" s="296"/>
      <c r="Y337" s="296"/>
      <c r="Z337" s="1"/>
      <c r="AA337" s="1"/>
      <c r="AB337" s="3"/>
      <c r="AC337" s="34"/>
      <c r="AD337" s="34"/>
      <c r="AE337" s="34"/>
      <c r="AF337" s="35"/>
      <c r="AG337" s="36"/>
      <c r="AH337" s="36"/>
      <c r="AI337" s="36"/>
      <c r="AJ337" s="36"/>
      <c r="AK337" s="37"/>
      <c r="AL337" s="37"/>
      <c r="AM337" s="37"/>
      <c r="AN337" s="37"/>
      <c r="AO337" s="38"/>
    </row>
    <row r="338" spans="1:41" ht="12.75" customHeight="1">
      <c r="A338" s="31"/>
      <c r="B338" s="48"/>
      <c r="C338" s="1"/>
      <c r="D338" s="1"/>
      <c r="E338" s="1"/>
      <c r="F338" s="1"/>
      <c r="G338" s="1"/>
      <c r="H338" s="21"/>
      <c r="I338" s="33"/>
      <c r="J338" s="33"/>
      <c r="K338" s="33"/>
      <c r="L338" s="296"/>
      <c r="M338" s="296"/>
      <c r="N338" s="33"/>
      <c r="O338" s="33"/>
      <c r="P338" s="33"/>
      <c r="Q338" s="292"/>
      <c r="R338" s="296"/>
      <c r="T338" s="299"/>
      <c r="U338" s="34"/>
      <c r="V338" s="299"/>
      <c r="W338" s="33"/>
      <c r="X338" s="296"/>
      <c r="Y338" s="296"/>
      <c r="Z338" s="1"/>
      <c r="AA338" s="1"/>
      <c r="AB338" s="3"/>
      <c r="AC338" s="34"/>
      <c r="AD338" s="34"/>
      <c r="AE338" s="34"/>
      <c r="AF338" s="35"/>
      <c r="AG338" s="36"/>
      <c r="AH338" s="36"/>
      <c r="AI338" s="36"/>
      <c r="AJ338" s="36"/>
      <c r="AK338" s="37"/>
      <c r="AL338" s="37"/>
      <c r="AM338" s="37"/>
      <c r="AN338" s="37"/>
      <c r="AO338" s="38"/>
    </row>
    <row r="339" spans="1:41" ht="12.75" customHeight="1">
      <c r="A339" s="31"/>
      <c r="B339" s="48"/>
      <c r="C339" s="1"/>
      <c r="D339" s="1"/>
      <c r="E339" s="1"/>
      <c r="F339" s="1"/>
      <c r="G339" s="1"/>
      <c r="H339" s="21"/>
      <c r="I339" s="33"/>
      <c r="J339" s="33"/>
      <c r="K339" s="33"/>
      <c r="L339" s="296"/>
      <c r="M339" s="296"/>
      <c r="N339" s="33"/>
      <c r="O339" s="33"/>
      <c r="P339" s="33"/>
      <c r="Q339" s="292"/>
      <c r="R339" s="296"/>
      <c r="T339" s="299"/>
      <c r="U339" s="34"/>
      <c r="V339" s="299"/>
      <c r="W339" s="33"/>
      <c r="X339" s="296"/>
      <c r="Y339" s="296"/>
      <c r="Z339" s="1"/>
      <c r="AA339" s="1"/>
      <c r="AB339" s="3"/>
      <c r="AC339" s="34"/>
      <c r="AD339" s="34"/>
      <c r="AE339" s="34"/>
      <c r="AF339" s="35"/>
      <c r="AG339" s="36"/>
      <c r="AH339" s="36"/>
      <c r="AI339" s="36"/>
      <c r="AJ339" s="36"/>
      <c r="AK339" s="37"/>
      <c r="AL339" s="37"/>
      <c r="AM339" s="37"/>
      <c r="AN339" s="37"/>
      <c r="AO339" s="38"/>
    </row>
    <row r="340" spans="1:41" ht="12.75" customHeight="1">
      <c r="A340" s="31"/>
      <c r="B340" s="48"/>
      <c r="C340" s="1"/>
      <c r="D340" s="1"/>
      <c r="E340" s="1"/>
      <c r="F340" s="1"/>
      <c r="G340" s="1"/>
      <c r="H340" s="21"/>
      <c r="I340" s="33"/>
      <c r="J340" s="33"/>
      <c r="K340" s="33"/>
      <c r="L340" s="296"/>
      <c r="M340" s="296"/>
      <c r="N340" s="33"/>
      <c r="O340" s="33"/>
      <c r="P340" s="33"/>
      <c r="Q340" s="292"/>
      <c r="R340" s="296"/>
      <c r="T340" s="299"/>
      <c r="U340" s="34"/>
      <c r="V340" s="299"/>
      <c r="W340" s="33"/>
      <c r="X340" s="296"/>
      <c r="Y340" s="296"/>
      <c r="Z340" s="1"/>
      <c r="AA340" s="1"/>
      <c r="AB340" s="3"/>
      <c r="AC340" s="34"/>
      <c r="AD340" s="34"/>
      <c r="AE340" s="34"/>
      <c r="AF340" s="35"/>
      <c r="AG340" s="36"/>
      <c r="AH340" s="36"/>
      <c r="AI340" s="36"/>
      <c r="AJ340" s="36"/>
      <c r="AK340" s="37"/>
      <c r="AL340" s="37"/>
      <c r="AM340" s="37"/>
      <c r="AN340" s="37"/>
      <c r="AO340" s="38"/>
    </row>
    <row r="341" spans="1:41" ht="12.75" customHeight="1">
      <c r="A341" s="31"/>
      <c r="B341" s="48"/>
      <c r="C341" s="1"/>
      <c r="D341" s="1"/>
      <c r="E341" s="1"/>
      <c r="F341" s="1"/>
      <c r="G341" s="1"/>
      <c r="H341" s="21"/>
      <c r="I341" s="33"/>
      <c r="J341" s="33"/>
      <c r="K341" s="33"/>
      <c r="L341" s="296"/>
      <c r="M341" s="296"/>
      <c r="N341" s="33"/>
      <c r="O341" s="33"/>
      <c r="P341" s="33"/>
      <c r="Q341" s="292"/>
      <c r="R341" s="296"/>
      <c r="T341" s="299"/>
      <c r="U341" s="34"/>
      <c r="V341" s="299"/>
      <c r="W341" s="33"/>
      <c r="X341" s="296"/>
      <c r="Y341" s="296"/>
      <c r="Z341" s="1"/>
      <c r="AA341" s="1"/>
      <c r="AB341" s="3"/>
      <c r="AC341" s="34"/>
      <c r="AD341" s="34"/>
      <c r="AE341" s="34"/>
      <c r="AF341" s="35"/>
      <c r="AG341" s="36"/>
      <c r="AH341" s="36"/>
      <c r="AI341" s="36"/>
      <c r="AJ341" s="36"/>
      <c r="AK341" s="37"/>
      <c r="AL341" s="37"/>
      <c r="AM341" s="37"/>
      <c r="AN341" s="37"/>
      <c r="AO341" s="38"/>
    </row>
    <row r="342" spans="1:41" ht="12.75" customHeight="1">
      <c r="A342" s="31"/>
      <c r="B342" s="48"/>
      <c r="C342" s="1"/>
      <c r="D342" s="1"/>
      <c r="E342" s="1"/>
      <c r="F342" s="1"/>
      <c r="G342" s="1"/>
      <c r="H342" s="21"/>
      <c r="I342" s="33"/>
      <c r="J342" s="33"/>
      <c r="K342" s="33"/>
      <c r="L342" s="296"/>
      <c r="M342" s="296"/>
      <c r="N342" s="33"/>
      <c r="O342" s="33"/>
      <c r="P342" s="33"/>
      <c r="Q342" s="292"/>
      <c r="R342" s="296"/>
      <c r="T342" s="299"/>
      <c r="U342" s="34"/>
      <c r="V342" s="299"/>
      <c r="W342" s="33"/>
      <c r="X342" s="296"/>
      <c r="Y342" s="296"/>
      <c r="Z342" s="1"/>
      <c r="AA342" s="1"/>
      <c r="AB342" s="3"/>
      <c r="AC342" s="34"/>
      <c r="AD342" s="34"/>
      <c r="AE342" s="34"/>
      <c r="AF342" s="35"/>
      <c r="AG342" s="36"/>
      <c r="AH342" s="36"/>
      <c r="AI342" s="36"/>
      <c r="AJ342" s="36"/>
      <c r="AK342" s="37"/>
      <c r="AL342" s="37"/>
      <c r="AM342" s="37"/>
      <c r="AN342" s="37"/>
      <c r="AO342" s="38"/>
    </row>
    <row r="343" spans="1:41" ht="12.75" customHeight="1">
      <c r="A343" s="31"/>
      <c r="B343" s="48"/>
      <c r="C343" s="1"/>
      <c r="D343" s="1"/>
      <c r="E343" s="1"/>
      <c r="F343" s="1"/>
      <c r="G343" s="1"/>
      <c r="H343" s="21"/>
      <c r="I343" s="33"/>
      <c r="J343" s="33"/>
      <c r="K343" s="33"/>
      <c r="L343" s="296"/>
      <c r="M343" s="296"/>
      <c r="N343" s="33"/>
      <c r="O343" s="33"/>
      <c r="P343" s="33"/>
      <c r="Q343" s="292"/>
      <c r="R343" s="296"/>
      <c r="T343" s="299"/>
      <c r="U343" s="34"/>
      <c r="V343" s="299"/>
      <c r="W343" s="33"/>
      <c r="X343" s="296"/>
      <c r="Y343" s="296"/>
      <c r="Z343" s="1"/>
      <c r="AA343" s="1"/>
      <c r="AB343" s="3"/>
      <c r="AC343" s="34"/>
      <c r="AD343" s="34"/>
      <c r="AE343" s="34"/>
      <c r="AF343" s="35"/>
      <c r="AG343" s="36"/>
      <c r="AH343" s="36"/>
      <c r="AI343" s="36"/>
      <c r="AJ343" s="36"/>
      <c r="AK343" s="37"/>
      <c r="AL343" s="37"/>
      <c r="AM343" s="37"/>
      <c r="AN343" s="37"/>
      <c r="AO343" s="38"/>
    </row>
    <row r="344" spans="1:41" ht="12.75" customHeight="1">
      <c r="A344" s="31"/>
      <c r="B344" s="48"/>
      <c r="C344" s="1"/>
      <c r="D344" s="1"/>
      <c r="E344" s="1"/>
      <c r="F344" s="1"/>
      <c r="G344" s="1"/>
      <c r="H344" s="21"/>
      <c r="I344" s="33"/>
      <c r="J344" s="33"/>
      <c r="K344" s="33"/>
      <c r="L344" s="296"/>
      <c r="M344" s="296"/>
      <c r="N344" s="33"/>
      <c r="O344" s="33"/>
      <c r="P344" s="33"/>
      <c r="Q344" s="292"/>
      <c r="R344" s="296"/>
      <c r="T344" s="299"/>
      <c r="U344" s="34"/>
      <c r="V344" s="299"/>
      <c r="W344" s="33"/>
      <c r="X344" s="296"/>
      <c r="Y344" s="296"/>
      <c r="Z344" s="1"/>
      <c r="AA344" s="1"/>
      <c r="AB344" s="3"/>
      <c r="AC344" s="34"/>
      <c r="AD344" s="34"/>
      <c r="AE344" s="34"/>
      <c r="AF344" s="35"/>
      <c r="AG344" s="36"/>
      <c r="AH344" s="36"/>
      <c r="AI344" s="36"/>
      <c r="AJ344" s="36"/>
      <c r="AK344" s="37"/>
      <c r="AL344" s="37"/>
      <c r="AM344" s="37"/>
      <c r="AN344" s="37"/>
      <c r="AO344" s="38"/>
    </row>
    <row r="345" spans="1:41" ht="12.75" customHeight="1">
      <c r="A345" s="31"/>
      <c r="B345" s="48"/>
      <c r="C345" s="1"/>
      <c r="D345" s="1"/>
      <c r="E345" s="1"/>
      <c r="F345" s="1"/>
      <c r="G345" s="1"/>
      <c r="H345" s="21"/>
      <c r="I345" s="33"/>
      <c r="J345" s="33"/>
      <c r="K345" s="33"/>
      <c r="L345" s="296"/>
      <c r="M345" s="296"/>
      <c r="N345" s="33"/>
      <c r="O345" s="33"/>
      <c r="P345" s="33"/>
      <c r="Q345" s="292"/>
      <c r="R345" s="296"/>
      <c r="T345" s="299"/>
      <c r="U345" s="34"/>
      <c r="V345" s="299"/>
      <c r="W345" s="33"/>
      <c r="X345" s="296"/>
      <c r="Y345" s="296"/>
      <c r="Z345" s="1"/>
      <c r="AA345" s="1"/>
      <c r="AB345" s="3"/>
      <c r="AC345" s="34"/>
      <c r="AD345" s="34"/>
      <c r="AE345" s="34"/>
      <c r="AF345" s="35"/>
      <c r="AG345" s="36"/>
      <c r="AH345" s="36"/>
      <c r="AI345" s="36"/>
      <c r="AJ345" s="36"/>
      <c r="AK345" s="37"/>
      <c r="AL345" s="37"/>
      <c r="AM345" s="37"/>
      <c r="AN345" s="37"/>
      <c r="AO345" s="38"/>
    </row>
    <row r="346" spans="1:41" ht="12.75" customHeight="1">
      <c r="A346" s="31"/>
      <c r="B346" s="48"/>
      <c r="C346" s="1"/>
      <c r="D346" s="1"/>
      <c r="E346" s="1"/>
      <c r="F346" s="1"/>
      <c r="G346" s="1"/>
      <c r="H346" s="21"/>
      <c r="I346" s="33"/>
      <c r="J346" s="33"/>
      <c r="K346" s="33"/>
      <c r="L346" s="296"/>
      <c r="M346" s="296"/>
      <c r="N346" s="33"/>
      <c r="O346" s="33"/>
      <c r="P346" s="33"/>
      <c r="Q346" s="292"/>
      <c r="R346" s="296"/>
      <c r="T346" s="299"/>
      <c r="U346" s="34"/>
      <c r="V346" s="299"/>
      <c r="W346" s="33"/>
      <c r="X346" s="296"/>
      <c r="Y346" s="296"/>
      <c r="Z346" s="1"/>
      <c r="AA346" s="1"/>
      <c r="AB346" s="3"/>
      <c r="AC346" s="34"/>
      <c r="AD346" s="34"/>
      <c r="AE346" s="34"/>
      <c r="AF346" s="35"/>
      <c r="AG346" s="36"/>
      <c r="AH346" s="36"/>
      <c r="AI346" s="36"/>
      <c r="AJ346" s="36"/>
      <c r="AK346" s="37"/>
      <c r="AL346" s="37"/>
      <c r="AM346" s="37"/>
      <c r="AN346" s="37"/>
      <c r="AO346" s="38"/>
    </row>
    <row r="347" spans="1:41" ht="12.75" customHeight="1">
      <c r="A347" s="31"/>
      <c r="B347" s="48"/>
      <c r="C347" s="1"/>
      <c r="D347" s="1"/>
      <c r="E347" s="1"/>
      <c r="F347" s="1"/>
      <c r="G347" s="1"/>
      <c r="H347" s="21"/>
      <c r="I347" s="33"/>
      <c r="J347" s="33"/>
      <c r="K347" s="33"/>
      <c r="L347" s="296"/>
      <c r="M347" s="296"/>
      <c r="N347" s="33"/>
      <c r="O347" s="33"/>
      <c r="P347" s="33"/>
      <c r="Q347" s="292"/>
      <c r="R347" s="296"/>
      <c r="T347" s="299"/>
      <c r="U347" s="34"/>
      <c r="V347" s="299"/>
      <c r="W347" s="33"/>
      <c r="X347" s="296"/>
      <c r="Y347" s="296"/>
      <c r="Z347" s="1"/>
      <c r="AA347" s="1"/>
      <c r="AB347" s="3"/>
      <c r="AC347" s="34"/>
      <c r="AD347" s="34"/>
      <c r="AE347" s="34"/>
      <c r="AF347" s="35"/>
      <c r="AG347" s="36"/>
      <c r="AH347" s="36"/>
      <c r="AI347" s="36"/>
      <c r="AJ347" s="36"/>
      <c r="AK347" s="37"/>
      <c r="AL347" s="37"/>
      <c r="AM347" s="37"/>
      <c r="AN347" s="37"/>
      <c r="AO347" s="38"/>
    </row>
    <row r="348" spans="1:41" ht="12.75" customHeight="1">
      <c r="A348" s="31"/>
      <c r="B348" s="48"/>
      <c r="C348" s="1"/>
      <c r="D348" s="1"/>
      <c r="E348" s="1"/>
      <c r="F348" s="1"/>
      <c r="G348" s="1"/>
      <c r="H348" s="21"/>
      <c r="I348" s="33"/>
      <c r="J348" s="33"/>
      <c r="K348" s="33"/>
      <c r="L348" s="296"/>
      <c r="M348" s="296"/>
      <c r="N348" s="33"/>
      <c r="O348" s="33"/>
      <c r="P348" s="33"/>
      <c r="Q348" s="292"/>
      <c r="R348" s="296"/>
      <c r="T348" s="299"/>
      <c r="U348" s="34"/>
      <c r="V348" s="299"/>
      <c r="W348" s="33"/>
      <c r="X348" s="296"/>
      <c r="Y348" s="296"/>
      <c r="Z348" s="1"/>
      <c r="AA348" s="1"/>
      <c r="AB348" s="3"/>
      <c r="AC348" s="34"/>
      <c r="AD348" s="34"/>
      <c r="AE348" s="34"/>
      <c r="AF348" s="35"/>
      <c r="AG348" s="36"/>
      <c r="AH348" s="36"/>
      <c r="AI348" s="36"/>
      <c r="AJ348" s="36"/>
      <c r="AK348" s="37"/>
      <c r="AL348" s="37"/>
      <c r="AM348" s="37"/>
      <c r="AN348" s="37"/>
      <c r="AO348" s="38"/>
    </row>
    <row r="349" spans="1:41" ht="12.75" customHeight="1">
      <c r="A349" s="31"/>
      <c r="B349" s="48"/>
      <c r="C349" s="1"/>
      <c r="D349" s="1"/>
      <c r="E349" s="1"/>
      <c r="F349" s="1"/>
      <c r="G349" s="1"/>
      <c r="H349" s="21"/>
      <c r="I349" s="33"/>
      <c r="J349" s="33"/>
      <c r="K349" s="33"/>
      <c r="L349" s="296"/>
      <c r="M349" s="296"/>
      <c r="N349" s="33"/>
      <c r="O349" s="33"/>
      <c r="P349" s="33"/>
      <c r="Q349" s="292"/>
      <c r="R349" s="296"/>
      <c r="T349" s="299"/>
      <c r="U349" s="34"/>
      <c r="V349" s="299"/>
      <c r="W349" s="33"/>
      <c r="X349" s="296"/>
      <c r="Y349" s="296"/>
      <c r="Z349" s="1"/>
      <c r="AA349" s="1"/>
      <c r="AB349" s="3"/>
      <c r="AC349" s="34"/>
      <c r="AD349" s="34"/>
      <c r="AE349" s="34"/>
      <c r="AF349" s="35"/>
      <c r="AG349" s="36"/>
      <c r="AH349" s="36"/>
      <c r="AI349" s="36"/>
      <c r="AJ349" s="36"/>
      <c r="AK349" s="37"/>
      <c r="AL349" s="37"/>
      <c r="AM349" s="37"/>
      <c r="AN349" s="37"/>
      <c r="AO349" s="38"/>
    </row>
    <row r="350" spans="1:41" ht="12.75" customHeight="1">
      <c r="A350" s="31"/>
      <c r="B350" s="48"/>
      <c r="C350" s="1"/>
      <c r="D350" s="1"/>
      <c r="E350" s="1"/>
      <c r="F350" s="1"/>
      <c r="G350" s="1"/>
      <c r="H350" s="21"/>
      <c r="I350" s="33"/>
      <c r="J350" s="33"/>
      <c r="K350" s="33"/>
      <c r="L350" s="296"/>
      <c r="M350" s="296"/>
      <c r="N350" s="33"/>
      <c r="O350" s="33"/>
      <c r="P350" s="33"/>
      <c r="Q350" s="292"/>
      <c r="R350" s="296"/>
      <c r="T350" s="299"/>
      <c r="U350" s="34"/>
      <c r="V350" s="299"/>
      <c r="W350" s="33"/>
      <c r="X350" s="296"/>
      <c r="Y350" s="296"/>
      <c r="Z350" s="1"/>
      <c r="AA350" s="1"/>
      <c r="AB350" s="3"/>
      <c r="AC350" s="34"/>
      <c r="AD350" s="34"/>
      <c r="AE350" s="34"/>
      <c r="AF350" s="35"/>
      <c r="AG350" s="36"/>
      <c r="AH350" s="36"/>
      <c r="AI350" s="36"/>
      <c r="AJ350" s="36"/>
      <c r="AK350" s="37"/>
      <c r="AL350" s="37"/>
      <c r="AM350" s="37"/>
      <c r="AN350" s="37"/>
      <c r="AO350" s="38"/>
    </row>
    <row r="351" spans="1:41" ht="12.75" customHeight="1">
      <c r="A351" s="31"/>
      <c r="B351" s="48"/>
      <c r="C351" s="1"/>
      <c r="D351" s="1"/>
      <c r="E351" s="1"/>
      <c r="F351" s="1"/>
      <c r="G351" s="1"/>
      <c r="H351" s="21"/>
      <c r="I351" s="33"/>
      <c r="J351" s="33"/>
      <c r="K351" s="33"/>
      <c r="L351" s="296"/>
      <c r="M351" s="296"/>
      <c r="N351" s="33"/>
      <c r="O351" s="33"/>
      <c r="P351" s="33"/>
      <c r="Q351" s="292"/>
      <c r="R351" s="296"/>
      <c r="T351" s="299"/>
      <c r="U351" s="34"/>
      <c r="V351" s="299"/>
      <c r="W351" s="33"/>
      <c r="X351" s="296"/>
      <c r="Y351" s="296"/>
      <c r="Z351" s="1"/>
      <c r="AA351" s="1"/>
      <c r="AB351" s="3"/>
      <c r="AC351" s="34"/>
      <c r="AD351" s="34"/>
      <c r="AE351" s="34"/>
      <c r="AF351" s="35"/>
      <c r="AG351" s="36"/>
      <c r="AH351" s="36"/>
      <c r="AI351" s="36"/>
      <c r="AJ351" s="36"/>
      <c r="AK351" s="37"/>
      <c r="AL351" s="37"/>
      <c r="AM351" s="37"/>
      <c r="AN351" s="37"/>
      <c r="AO351" s="38"/>
    </row>
    <row r="352" spans="1:41" ht="12.75" customHeight="1">
      <c r="A352" s="31"/>
      <c r="B352" s="48"/>
      <c r="C352" s="1"/>
      <c r="D352" s="1"/>
      <c r="E352" s="1"/>
      <c r="F352" s="1"/>
      <c r="G352" s="1"/>
      <c r="H352" s="21"/>
      <c r="I352" s="33"/>
      <c r="J352" s="33"/>
      <c r="K352" s="33"/>
      <c r="L352" s="296"/>
      <c r="M352" s="296"/>
      <c r="N352" s="33"/>
      <c r="O352" s="33"/>
      <c r="P352" s="33"/>
      <c r="Q352" s="292"/>
      <c r="R352" s="296"/>
      <c r="T352" s="299"/>
      <c r="U352" s="34"/>
      <c r="V352" s="299"/>
      <c r="W352" s="33"/>
      <c r="X352" s="296"/>
      <c r="Y352" s="296"/>
      <c r="Z352" s="1"/>
      <c r="AA352" s="1"/>
      <c r="AB352" s="3"/>
      <c r="AC352" s="34"/>
      <c r="AD352" s="34"/>
      <c r="AE352" s="34"/>
      <c r="AF352" s="35"/>
      <c r="AG352" s="36"/>
      <c r="AH352" s="36"/>
      <c r="AI352" s="36"/>
      <c r="AJ352" s="36"/>
      <c r="AK352" s="37"/>
      <c r="AL352" s="37"/>
      <c r="AM352" s="37"/>
      <c r="AN352" s="37"/>
      <c r="AO352" s="38"/>
    </row>
    <row r="353" spans="1:41" ht="12.75" customHeight="1">
      <c r="A353" s="31"/>
      <c r="B353" s="48"/>
      <c r="C353" s="1"/>
      <c r="D353" s="1"/>
      <c r="E353" s="1"/>
      <c r="F353" s="1"/>
      <c r="G353" s="1"/>
      <c r="H353" s="21"/>
      <c r="I353" s="33"/>
      <c r="J353" s="33"/>
      <c r="K353" s="33"/>
      <c r="L353" s="296"/>
      <c r="M353" s="296"/>
      <c r="N353" s="33"/>
      <c r="O353" s="33"/>
      <c r="P353" s="33"/>
      <c r="Q353" s="292"/>
      <c r="R353" s="296"/>
      <c r="T353" s="299"/>
      <c r="U353" s="34"/>
      <c r="V353" s="299"/>
      <c r="W353" s="33"/>
      <c r="X353" s="296"/>
      <c r="Y353" s="296"/>
      <c r="Z353" s="1"/>
      <c r="AA353" s="1"/>
      <c r="AB353" s="3"/>
      <c r="AC353" s="34"/>
      <c r="AD353" s="34"/>
      <c r="AE353" s="34"/>
      <c r="AF353" s="35"/>
      <c r="AG353" s="36"/>
      <c r="AH353" s="36"/>
      <c r="AI353" s="36"/>
      <c r="AJ353" s="36"/>
      <c r="AK353" s="37"/>
      <c r="AL353" s="37"/>
      <c r="AM353" s="37"/>
      <c r="AN353" s="37"/>
      <c r="AO353" s="38"/>
    </row>
    <row r="354" spans="1:41" ht="12.75" customHeight="1">
      <c r="A354" s="31"/>
      <c r="B354" s="48"/>
      <c r="C354" s="1"/>
      <c r="D354" s="1"/>
      <c r="E354" s="1"/>
      <c r="F354" s="1"/>
      <c r="G354" s="1"/>
      <c r="H354" s="21"/>
      <c r="I354" s="33"/>
      <c r="J354" s="33"/>
      <c r="K354" s="33"/>
      <c r="L354" s="296"/>
      <c r="M354" s="296"/>
      <c r="N354" s="33"/>
      <c r="O354" s="33"/>
      <c r="P354" s="33"/>
      <c r="Q354" s="292"/>
      <c r="R354" s="296"/>
      <c r="T354" s="299"/>
      <c r="U354" s="34"/>
      <c r="V354" s="299"/>
      <c r="W354" s="33"/>
      <c r="X354" s="296"/>
      <c r="Y354" s="296"/>
      <c r="Z354" s="1"/>
      <c r="AA354" s="1"/>
      <c r="AB354" s="3"/>
      <c r="AC354" s="34"/>
      <c r="AD354" s="34"/>
      <c r="AE354" s="34"/>
      <c r="AF354" s="35"/>
      <c r="AG354" s="36"/>
      <c r="AH354" s="36"/>
      <c r="AI354" s="36"/>
      <c r="AJ354" s="36"/>
      <c r="AK354" s="37"/>
      <c r="AL354" s="37"/>
      <c r="AM354" s="37"/>
      <c r="AN354" s="37"/>
      <c r="AO354" s="38"/>
    </row>
    <row r="355" spans="1:41" ht="12.75" customHeight="1">
      <c r="A355" s="31"/>
      <c r="B355" s="48"/>
      <c r="C355" s="1"/>
      <c r="D355" s="1"/>
      <c r="E355" s="1"/>
      <c r="F355" s="1"/>
      <c r="G355" s="1"/>
      <c r="H355" s="21"/>
      <c r="I355" s="33"/>
      <c r="J355" s="33"/>
      <c r="K355" s="33"/>
      <c r="L355" s="296"/>
      <c r="M355" s="296"/>
      <c r="N355" s="33"/>
      <c r="O355" s="33"/>
      <c r="P355" s="33"/>
      <c r="Q355" s="292"/>
      <c r="R355" s="296"/>
      <c r="T355" s="299"/>
      <c r="U355" s="34"/>
      <c r="V355" s="299"/>
      <c r="W355" s="33"/>
      <c r="X355" s="296"/>
      <c r="Y355" s="296"/>
      <c r="Z355" s="1"/>
      <c r="AA355" s="1"/>
      <c r="AB355" s="3"/>
      <c r="AC355" s="34"/>
      <c r="AD355" s="34"/>
      <c r="AE355" s="34"/>
      <c r="AF355" s="35"/>
      <c r="AG355" s="36"/>
      <c r="AH355" s="36"/>
      <c r="AI355" s="36"/>
      <c r="AJ355" s="36"/>
      <c r="AK355" s="37"/>
      <c r="AL355" s="37"/>
      <c r="AM355" s="37"/>
      <c r="AN355" s="37"/>
      <c r="AO355" s="38"/>
    </row>
    <row r="356" spans="1:41" ht="12.75" customHeight="1">
      <c r="A356" s="31"/>
      <c r="B356" s="48"/>
      <c r="C356" s="1"/>
      <c r="D356" s="1"/>
      <c r="E356" s="1"/>
      <c r="F356" s="1"/>
      <c r="G356" s="1"/>
      <c r="H356" s="21"/>
      <c r="I356" s="33"/>
      <c r="J356" s="33"/>
      <c r="K356" s="33"/>
      <c r="L356" s="296"/>
      <c r="M356" s="296"/>
      <c r="N356" s="33"/>
      <c r="O356" s="33"/>
      <c r="P356" s="33"/>
      <c r="Q356" s="292"/>
      <c r="R356" s="296"/>
      <c r="T356" s="299"/>
      <c r="U356" s="34"/>
      <c r="V356" s="299"/>
      <c r="W356" s="33"/>
      <c r="X356" s="296"/>
      <c r="Y356" s="296"/>
      <c r="Z356" s="1"/>
      <c r="AA356" s="1"/>
      <c r="AB356" s="3"/>
      <c r="AC356" s="34"/>
      <c r="AD356" s="34"/>
      <c r="AE356" s="34"/>
      <c r="AF356" s="35"/>
      <c r="AG356" s="36"/>
      <c r="AH356" s="36"/>
      <c r="AI356" s="36"/>
      <c r="AJ356" s="36"/>
      <c r="AK356" s="37"/>
      <c r="AL356" s="37"/>
      <c r="AM356" s="37"/>
      <c r="AN356" s="37"/>
      <c r="AO356" s="38"/>
    </row>
    <row r="357" spans="1:41" ht="12.75" customHeight="1">
      <c r="A357" s="31"/>
      <c r="B357" s="48"/>
      <c r="C357" s="1"/>
      <c r="D357" s="1"/>
      <c r="E357" s="1"/>
      <c r="F357" s="1"/>
      <c r="G357" s="1"/>
      <c r="H357" s="21"/>
      <c r="I357" s="33"/>
      <c r="J357" s="33"/>
      <c r="K357" s="33"/>
      <c r="L357" s="296"/>
      <c r="M357" s="296"/>
      <c r="N357" s="33"/>
      <c r="O357" s="33"/>
      <c r="P357" s="33"/>
      <c r="Q357" s="292"/>
      <c r="R357" s="296"/>
      <c r="T357" s="299"/>
      <c r="U357" s="34"/>
      <c r="V357" s="299"/>
      <c r="W357" s="33"/>
      <c r="X357" s="296"/>
      <c r="Y357" s="296"/>
      <c r="Z357" s="1"/>
      <c r="AA357" s="1"/>
      <c r="AB357" s="3"/>
      <c r="AC357" s="34"/>
      <c r="AD357" s="34"/>
      <c r="AE357" s="34"/>
      <c r="AF357" s="35"/>
      <c r="AG357" s="36"/>
      <c r="AH357" s="36"/>
      <c r="AI357" s="36"/>
      <c r="AJ357" s="36"/>
      <c r="AK357" s="37"/>
      <c r="AL357" s="37"/>
      <c r="AM357" s="37"/>
      <c r="AN357" s="37"/>
      <c r="AO357" s="38"/>
    </row>
    <row r="358" spans="1:41" ht="12.75" customHeight="1">
      <c r="A358" s="31"/>
      <c r="B358" s="48"/>
      <c r="C358" s="1"/>
      <c r="D358" s="1"/>
      <c r="E358" s="1"/>
      <c r="F358" s="1"/>
      <c r="G358" s="1"/>
      <c r="H358" s="21"/>
      <c r="I358" s="33"/>
      <c r="J358" s="33"/>
      <c r="K358" s="33"/>
      <c r="L358" s="296"/>
      <c r="M358" s="296"/>
      <c r="N358" s="33"/>
      <c r="O358" s="33"/>
      <c r="P358" s="33"/>
      <c r="Q358" s="292"/>
      <c r="R358" s="296"/>
      <c r="T358" s="299"/>
      <c r="U358" s="34"/>
      <c r="V358" s="299"/>
      <c r="W358" s="33"/>
      <c r="X358" s="296"/>
      <c r="Y358" s="296"/>
      <c r="Z358" s="1"/>
      <c r="AA358" s="1"/>
      <c r="AB358" s="3"/>
      <c r="AC358" s="34"/>
      <c r="AD358" s="34"/>
      <c r="AE358" s="34"/>
      <c r="AF358" s="35"/>
      <c r="AG358" s="36"/>
      <c r="AH358" s="36"/>
      <c r="AI358" s="36"/>
      <c r="AJ358" s="36"/>
      <c r="AK358" s="37"/>
      <c r="AL358" s="37"/>
      <c r="AM358" s="37"/>
      <c r="AN358" s="37"/>
      <c r="AO358" s="38"/>
    </row>
    <row r="359" spans="1:41" ht="12.75" customHeight="1">
      <c r="A359" s="31"/>
      <c r="B359" s="48"/>
      <c r="C359" s="1"/>
      <c r="D359" s="1"/>
      <c r="E359" s="1"/>
      <c r="F359" s="1"/>
      <c r="G359" s="1"/>
      <c r="H359" s="21"/>
      <c r="I359" s="33"/>
      <c r="J359" s="33"/>
      <c r="K359" s="33"/>
      <c r="L359" s="296"/>
      <c r="M359" s="296"/>
      <c r="N359" s="33"/>
      <c r="O359" s="33"/>
      <c r="P359" s="33"/>
      <c r="Q359" s="292"/>
      <c r="R359" s="296"/>
      <c r="T359" s="299"/>
      <c r="U359" s="34"/>
      <c r="V359" s="299"/>
      <c r="W359" s="33"/>
      <c r="X359" s="296"/>
      <c r="Y359" s="296"/>
      <c r="Z359" s="1"/>
      <c r="AA359" s="1"/>
      <c r="AB359" s="3"/>
      <c r="AC359" s="34"/>
      <c r="AD359" s="34"/>
      <c r="AE359" s="34"/>
      <c r="AF359" s="35"/>
      <c r="AG359" s="36"/>
      <c r="AH359" s="36"/>
      <c r="AI359" s="36"/>
      <c r="AJ359" s="36"/>
      <c r="AK359" s="37"/>
      <c r="AL359" s="37"/>
      <c r="AM359" s="37"/>
      <c r="AN359" s="37"/>
      <c r="AO359" s="38"/>
    </row>
    <row r="360" spans="1:41" ht="12.75" customHeight="1">
      <c r="A360" s="31"/>
      <c r="B360" s="48"/>
      <c r="C360" s="1"/>
      <c r="D360" s="1"/>
      <c r="E360" s="1"/>
      <c r="F360" s="1"/>
      <c r="G360" s="1"/>
      <c r="H360" s="21"/>
      <c r="I360" s="33"/>
      <c r="J360" s="33"/>
      <c r="K360" s="33"/>
      <c r="L360" s="296"/>
      <c r="M360" s="296"/>
      <c r="N360" s="33"/>
      <c r="O360" s="33"/>
      <c r="P360" s="33"/>
      <c r="Q360" s="292"/>
      <c r="R360" s="296"/>
      <c r="T360" s="299"/>
      <c r="U360" s="34"/>
      <c r="V360" s="299"/>
      <c r="W360" s="33"/>
      <c r="X360" s="296"/>
      <c r="Y360" s="296"/>
      <c r="Z360" s="1"/>
      <c r="AA360" s="1"/>
      <c r="AB360" s="3"/>
      <c r="AC360" s="34"/>
      <c r="AD360" s="34"/>
      <c r="AE360" s="34"/>
      <c r="AF360" s="35"/>
      <c r="AG360" s="36"/>
      <c r="AH360" s="36"/>
      <c r="AI360" s="36"/>
      <c r="AJ360" s="36"/>
      <c r="AK360" s="37"/>
      <c r="AL360" s="37"/>
      <c r="AM360" s="37"/>
      <c r="AN360" s="37"/>
      <c r="AO360" s="38"/>
    </row>
    <row r="361" spans="1:41" ht="12.75" customHeight="1">
      <c r="A361" s="31"/>
      <c r="B361" s="48"/>
      <c r="C361" s="1"/>
      <c r="D361" s="1"/>
      <c r="E361" s="1"/>
      <c r="F361" s="1"/>
      <c r="G361" s="1"/>
      <c r="H361" s="21"/>
      <c r="I361" s="33"/>
      <c r="J361" s="33"/>
      <c r="K361" s="33"/>
      <c r="L361" s="296"/>
      <c r="M361" s="296"/>
      <c r="N361" s="33"/>
      <c r="O361" s="33"/>
      <c r="P361" s="33"/>
      <c r="Q361" s="292"/>
      <c r="R361" s="296"/>
      <c r="T361" s="299"/>
      <c r="U361" s="34"/>
      <c r="V361" s="299"/>
      <c r="W361" s="33"/>
      <c r="X361" s="296"/>
      <c r="Y361" s="296"/>
      <c r="Z361" s="1"/>
      <c r="AA361" s="1"/>
      <c r="AB361" s="3"/>
      <c r="AC361" s="34"/>
      <c r="AD361" s="34"/>
      <c r="AE361" s="34"/>
      <c r="AF361" s="35"/>
      <c r="AG361" s="36"/>
      <c r="AH361" s="36"/>
      <c r="AI361" s="36"/>
      <c r="AJ361" s="36"/>
      <c r="AK361" s="37"/>
      <c r="AL361" s="37"/>
      <c r="AM361" s="37"/>
      <c r="AN361" s="37"/>
      <c r="AO361" s="38"/>
    </row>
    <row r="362" spans="1:41" ht="12.75" customHeight="1">
      <c r="A362" s="31"/>
      <c r="B362" s="48"/>
      <c r="C362" s="1"/>
      <c r="D362" s="1"/>
      <c r="E362" s="1"/>
      <c r="F362" s="1"/>
      <c r="G362" s="1"/>
      <c r="H362" s="21"/>
      <c r="I362" s="33"/>
      <c r="J362" s="33"/>
      <c r="K362" s="33"/>
      <c r="L362" s="296"/>
      <c r="M362" s="296"/>
      <c r="N362" s="33"/>
      <c r="O362" s="33"/>
      <c r="P362" s="33"/>
      <c r="Q362" s="292"/>
      <c r="R362" s="296"/>
      <c r="T362" s="299"/>
      <c r="U362" s="34"/>
      <c r="V362" s="299"/>
      <c r="W362" s="33"/>
      <c r="X362" s="296"/>
      <c r="Y362" s="296"/>
      <c r="Z362" s="1"/>
      <c r="AA362" s="1"/>
      <c r="AB362" s="3"/>
      <c r="AC362" s="34"/>
      <c r="AD362" s="34"/>
      <c r="AE362" s="34"/>
      <c r="AF362" s="35"/>
      <c r="AG362" s="36"/>
      <c r="AH362" s="36"/>
      <c r="AI362" s="36"/>
      <c r="AJ362" s="36"/>
      <c r="AK362" s="37"/>
      <c r="AL362" s="37"/>
      <c r="AM362" s="37"/>
      <c r="AN362" s="37"/>
      <c r="AO362" s="38"/>
    </row>
    <row r="363" spans="1:41" ht="12.75" customHeight="1">
      <c r="A363" s="31"/>
      <c r="B363" s="48"/>
      <c r="C363" s="1"/>
      <c r="D363" s="1"/>
      <c r="E363" s="1"/>
      <c r="F363" s="1"/>
      <c r="G363" s="1"/>
      <c r="H363" s="21"/>
      <c r="I363" s="33"/>
      <c r="J363" s="33"/>
      <c r="K363" s="33"/>
      <c r="L363" s="296"/>
      <c r="M363" s="296"/>
      <c r="N363" s="33"/>
      <c r="O363" s="33"/>
      <c r="P363" s="33"/>
      <c r="Q363" s="292"/>
      <c r="R363" s="296"/>
      <c r="T363" s="299"/>
      <c r="U363" s="34"/>
      <c r="V363" s="299"/>
      <c r="W363" s="33"/>
      <c r="X363" s="296"/>
      <c r="Y363" s="296"/>
      <c r="Z363" s="1"/>
      <c r="AA363" s="1"/>
      <c r="AB363" s="3"/>
      <c r="AC363" s="34"/>
      <c r="AD363" s="34"/>
      <c r="AE363" s="34"/>
      <c r="AF363" s="35"/>
      <c r="AG363" s="36"/>
      <c r="AH363" s="36"/>
      <c r="AI363" s="36"/>
      <c r="AJ363" s="36"/>
      <c r="AK363" s="37"/>
      <c r="AL363" s="37"/>
      <c r="AM363" s="37"/>
      <c r="AN363" s="37"/>
      <c r="AO363" s="38"/>
    </row>
    <row r="364" spans="1:41" ht="12.75" customHeight="1">
      <c r="A364" s="31"/>
      <c r="B364" s="48"/>
      <c r="C364" s="1"/>
      <c r="D364" s="1"/>
      <c r="E364" s="1"/>
      <c r="F364" s="1"/>
      <c r="G364" s="1"/>
      <c r="H364" s="21"/>
      <c r="I364" s="33"/>
      <c r="J364" s="33"/>
      <c r="K364" s="33"/>
      <c r="L364" s="296"/>
      <c r="M364" s="296"/>
      <c r="N364" s="33"/>
      <c r="O364" s="33"/>
      <c r="P364" s="33"/>
      <c r="Q364" s="292"/>
      <c r="R364" s="296"/>
      <c r="T364" s="299"/>
      <c r="U364" s="34"/>
      <c r="V364" s="299"/>
      <c r="W364" s="33"/>
      <c r="X364" s="296"/>
      <c r="Y364" s="296"/>
      <c r="Z364" s="1"/>
      <c r="AA364" s="1"/>
      <c r="AB364" s="3"/>
      <c r="AC364" s="34"/>
      <c r="AD364" s="34"/>
      <c r="AE364" s="34"/>
      <c r="AF364" s="35"/>
      <c r="AG364" s="36"/>
      <c r="AH364" s="36"/>
      <c r="AI364" s="36"/>
      <c r="AJ364" s="36"/>
      <c r="AK364" s="37"/>
      <c r="AL364" s="37"/>
      <c r="AM364" s="37"/>
      <c r="AN364" s="37"/>
      <c r="AO364" s="38"/>
    </row>
    <row r="365" spans="1:41" ht="12.75" customHeight="1">
      <c r="A365" s="31"/>
      <c r="B365" s="48"/>
      <c r="C365" s="1"/>
      <c r="D365" s="1"/>
      <c r="E365" s="1"/>
      <c r="F365" s="1"/>
      <c r="G365" s="1"/>
      <c r="H365" s="21"/>
      <c r="I365" s="33"/>
      <c r="J365" s="33"/>
      <c r="K365" s="33"/>
      <c r="L365" s="296"/>
      <c r="M365" s="296"/>
      <c r="N365" s="33"/>
      <c r="O365" s="33"/>
      <c r="P365" s="33"/>
      <c r="Q365" s="292"/>
      <c r="R365" s="296"/>
      <c r="T365" s="299"/>
      <c r="U365" s="34"/>
      <c r="V365" s="299"/>
      <c r="W365" s="33"/>
      <c r="X365" s="296"/>
      <c r="Y365" s="296"/>
      <c r="Z365" s="1"/>
      <c r="AA365" s="1"/>
      <c r="AB365" s="3"/>
      <c r="AC365" s="34"/>
      <c r="AD365" s="34"/>
      <c r="AE365" s="34"/>
      <c r="AF365" s="35"/>
      <c r="AG365" s="36"/>
      <c r="AH365" s="36"/>
      <c r="AI365" s="36"/>
      <c r="AJ365" s="36"/>
      <c r="AK365" s="37"/>
      <c r="AL365" s="37"/>
      <c r="AM365" s="37"/>
      <c r="AN365" s="37"/>
      <c r="AO365" s="38"/>
    </row>
    <row r="366" spans="1:41" ht="12.75" customHeight="1">
      <c r="A366" s="31"/>
      <c r="B366" s="48"/>
      <c r="C366" s="1"/>
      <c r="D366" s="1"/>
      <c r="E366" s="1"/>
      <c r="F366" s="1"/>
      <c r="G366" s="1"/>
      <c r="H366" s="21"/>
      <c r="I366" s="33"/>
      <c r="J366" s="33"/>
      <c r="K366" s="33"/>
      <c r="L366" s="296"/>
      <c r="M366" s="296"/>
      <c r="N366" s="33"/>
      <c r="O366" s="33"/>
      <c r="P366" s="33"/>
      <c r="Q366" s="292"/>
      <c r="R366" s="296"/>
      <c r="T366" s="299"/>
      <c r="U366" s="34"/>
      <c r="V366" s="299"/>
      <c r="W366" s="33"/>
      <c r="X366" s="296"/>
      <c r="Y366" s="296"/>
      <c r="Z366" s="1"/>
      <c r="AA366" s="1"/>
      <c r="AB366" s="3"/>
      <c r="AC366" s="34"/>
      <c r="AD366" s="34"/>
      <c r="AE366" s="34"/>
      <c r="AF366" s="35"/>
      <c r="AG366" s="36"/>
      <c r="AH366" s="36"/>
      <c r="AI366" s="36"/>
      <c r="AJ366" s="36"/>
      <c r="AK366" s="37"/>
      <c r="AL366" s="37"/>
      <c r="AM366" s="37"/>
      <c r="AN366" s="37"/>
      <c r="AO366" s="38"/>
    </row>
    <row r="367" spans="1:41" ht="12.75" customHeight="1">
      <c r="A367" s="31"/>
      <c r="B367" s="48"/>
      <c r="C367" s="1"/>
      <c r="D367" s="1"/>
      <c r="E367" s="1"/>
      <c r="F367" s="1"/>
      <c r="G367" s="1"/>
      <c r="H367" s="21"/>
      <c r="I367" s="33"/>
      <c r="J367" s="33"/>
      <c r="K367" s="33"/>
      <c r="L367" s="296"/>
      <c r="M367" s="296"/>
      <c r="N367" s="33"/>
      <c r="O367" s="33"/>
      <c r="P367" s="33"/>
      <c r="Q367" s="292"/>
      <c r="R367" s="296"/>
      <c r="T367" s="299"/>
      <c r="U367" s="34"/>
      <c r="V367" s="299"/>
      <c r="W367" s="33"/>
      <c r="X367" s="296"/>
      <c r="Y367" s="296"/>
      <c r="Z367" s="1"/>
      <c r="AA367" s="1"/>
      <c r="AB367" s="3"/>
      <c r="AC367" s="34"/>
      <c r="AD367" s="34"/>
      <c r="AE367" s="34"/>
      <c r="AF367" s="35"/>
      <c r="AG367" s="36"/>
      <c r="AH367" s="36"/>
      <c r="AI367" s="36"/>
      <c r="AJ367" s="36"/>
      <c r="AK367" s="37"/>
      <c r="AL367" s="37"/>
      <c r="AM367" s="37"/>
      <c r="AN367" s="37"/>
      <c r="AO367" s="38"/>
    </row>
    <row r="368" spans="1:41" ht="12.75" customHeight="1">
      <c r="A368" s="31"/>
      <c r="B368" s="48"/>
      <c r="C368" s="1"/>
      <c r="D368" s="1"/>
      <c r="E368" s="1"/>
      <c r="F368" s="1"/>
      <c r="G368" s="1"/>
      <c r="H368" s="21"/>
      <c r="I368" s="33"/>
      <c r="J368" s="33"/>
      <c r="K368" s="33"/>
      <c r="L368" s="296"/>
      <c r="M368" s="296"/>
      <c r="N368" s="33"/>
      <c r="O368" s="33"/>
      <c r="P368" s="33"/>
      <c r="Q368" s="292"/>
      <c r="R368" s="296"/>
      <c r="T368" s="299"/>
      <c r="U368" s="34"/>
      <c r="V368" s="299"/>
      <c r="W368" s="33"/>
      <c r="X368" s="296"/>
      <c r="Y368" s="296"/>
      <c r="Z368" s="1"/>
      <c r="AA368" s="1"/>
      <c r="AB368" s="3"/>
      <c r="AC368" s="34"/>
      <c r="AD368" s="34"/>
      <c r="AE368" s="34"/>
      <c r="AF368" s="35"/>
      <c r="AG368" s="36"/>
      <c r="AH368" s="36"/>
      <c r="AI368" s="36"/>
      <c r="AJ368" s="36"/>
      <c r="AK368" s="37"/>
      <c r="AL368" s="37"/>
      <c r="AM368" s="37"/>
      <c r="AN368" s="37"/>
      <c r="AO368" s="38"/>
    </row>
    <row r="369" spans="1:41" ht="12.75" customHeight="1">
      <c r="A369" s="31"/>
      <c r="B369" s="48"/>
      <c r="C369" s="1"/>
      <c r="D369" s="1"/>
      <c r="E369" s="1"/>
      <c r="F369" s="1"/>
      <c r="G369" s="1"/>
      <c r="H369" s="21"/>
      <c r="I369" s="33"/>
      <c r="J369" s="33"/>
      <c r="K369" s="33"/>
      <c r="L369" s="296"/>
      <c r="M369" s="296"/>
      <c r="N369" s="33"/>
      <c r="O369" s="33"/>
      <c r="P369" s="33"/>
      <c r="Q369" s="292"/>
      <c r="R369" s="296"/>
      <c r="T369" s="299"/>
      <c r="U369" s="34"/>
      <c r="V369" s="299"/>
      <c r="W369" s="33"/>
      <c r="X369" s="296"/>
      <c r="Y369" s="296"/>
      <c r="Z369" s="1"/>
      <c r="AA369" s="1"/>
      <c r="AB369" s="3"/>
      <c r="AC369" s="34"/>
      <c r="AD369" s="34"/>
      <c r="AE369" s="34"/>
      <c r="AF369" s="35"/>
      <c r="AG369" s="36"/>
      <c r="AH369" s="36"/>
      <c r="AI369" s="36"/>
      <c r="AJ369" s="36"/>
      <c r="AK369" s="37"/>
      <c r="AL369" s="37"/>
      <c r="AM369" s="37"/>
      <c r="AN369" s="37"/>
      <c r="AO369" s="38"/>
    </row>
    <row r="370" spans="1:41" ht="12.75" customHeight="1">
      <c r="A370" s="31"/>
      <c r="B370" s="48"/>
      <c r="C370" s="1"/>
      <c r="D370" s="1"/>
      <c r="E370" s="1"/>
      <c r="F370" s="1"/>
      <c r="G370" s="1"/>
      <c r="H370" s="21"/>
      <c r="I370" s="33"/>
      <c r="J370" s="33"/>
      <c r="K370" s="33"/>
      <c r="L370" s="296"/>
      <c r="M370" s="296"/>
      <c r="N370" s="33"/>
      <c r="O370" s="33"/>
      <c r="P370" s="33"/>
      <c r="Q370" s="292"/>
      <c r="R370" s="296"/>
      <c r="T370" s="299"/>
      <c r="U370" s="34"/>
      <c r="V370" s="299"/>
      <c r="W370" s="33"/>
      <c r="X370" s="296"/>
      <c r="Y370" s="296"/>
      <c r="Z370" s="1"/>
      <c r="AA370" s="1"/>
      <c r="AB370" s="3"/>
      <c r="AC370" s="34"/>
      <c r="AD370" s="34"/>
      <c r="AE370" s="34"/>
      <c r="AF370" s="35"/>
      <c r="AG370" s="36"/>
      <c r="AH370" s="36"/>
      <c r="AI370" s="36"/>
      <c r="AJ370" s="36"/>
      <c r="AK370" s="37"/>
      <c r="AL370" s="37"/>
      <c r="AM370" s="37"/>
      <c r="AN370" s="37"/>
      <c r="AO370" s="38"/>
    </row>
    <row r="371" spans="1:41" ht="12.75" customHeight="1">
      <c r="A371" s="31"/>
      <c r="B371" s="48"/>
      <c r="C371" s="1"/>
      <c r="D371" s="1"/>
      <c r="E371" s="1"/>
      <c r="F371" s="1"/>
      <c r="G371" s="1"/>
      <c r="H371" s="21"/>
      <c r="I371" s="33"/>
      <c r="J371" s="33"/>
      <c r="K371" s="33"/>
      <c r="L371" s="296"/>
      <c r="M371" s="296"/>
      <c r="N371" s="33"/>
      <c r="O371" s="33"/>
      <c r="P371" s="33"/>
      <c r="Q371" s="292"/>
      <c r="R371" s="296"/>
      <c r="T371" s="299"/>
      <c r="U371" s="34"/>
      <c r="V371" s="299"/>
      <c r="W371" s="33"/>
      <c r="X371" s="296"/>
      <c r="Y371" s="296"/>
      <c r="Z371" s="1"/>
      <c r="AA371" s="1"/>
      <c r="AB371" s="3"/>
      <c r="AC371" s="34"/>
      <c r="AD371" s="34"/>
      <c r="AE371" s="34"/>
      <c r="AF371" s="35"/>
      <c r="AG371" s="36"/>
      <c r="AH371" s="36"/>
      <c r="AI371" s="36"/>
      <c r="AJ371" s="36"/>
      <c r="AK371" s="37"/>
      <c r="AL371" s="37"/>
      <c r="AM371" s="37"/>
      <c r="AN371" s="37"/>
      <c r="AO371" s="38"/>
    </row>
    <row r="372" spans="1:41" ht="12.75" customHeight="1">
      <c r="A372" s="31"/>
      <c r="B372" s="48"/>
      <c r="C372" s="1"/>
      <c r="D372" s="1"/>
      <c r="E372" s="1"/>
      <c r="F372" s="1"/>
      <c r="G372" s="1"/>
      <c r="H372" s="21"/>
      <c r="I372" s="33"/>
      <c r="J372" s="33"/>
      <c r="K372" s="33"/>
      <c r="L372" s="296"/>
      <c r="M372" s="296"/>
      <c r="N372" s="33"/>
      <c r="O372" s="33"/>
      <c r="P372" s="33"/>
      <c r="Q372" s="292"/>
      <c r="R372" s="296"/>
      <c r="T372" s="299"/>
      <c r="U372" s="34"/>
      <c r="V372" s="299"/>
      <c r="W372" s="33"/>
      <c r="X372" s="296"/>
      <c r="Y372" s="296"/>
      <c r="Z372" s="1"/>
      <c r="AA372" s="1"/>
      <c r="AB372" s="3"/>
      <c r="AC372" s="34"/>
      <c r="AD372" s="34"/>
      <c r="AE372" s="34"/>
      <c r="AF372" s="35"/>
      <c r="AG372" s="36"/>
      <c r="AH372" s="36"/>
      <c r="AI372" s="36"/>
      <c r="AJ372" s="36"/>
      <c r="AK372" s="37"/>
      <c r="AL372" s="37"/>
      <c r="AM372" s="37"/>
      <c r="AN372" s="37"/>
      <c r="AO372" s="38"/>
    </row>
    <row r="373" spans="1:41" ht="12.75" customHeight="1">
      <c r="A373" s="31"/>
      <c r="B373" s="48"/>
      <c r="C373" s="1"/>
      <c r="D373" s="1"/>
      <c r="E373" s="1"/>
      <c r="F373" s="1"/>
      <c r="G373" s="1"/>
      <c r="H373" s="21"/>
      <c r="I373" s="33"/>
      <c r="J373" s="33"/>
      <c r="K373" s="33"/>
      <c r="L373" s="296"/>
      <c r="M373" s="296"/>
      <c r="N373" s="33"/>
      <c r="O373" s="33"/>
      <c r="P373" s="33"/>
      <c r="Q373" s="292"/>
      <c r="R373" s="296"/>
      <c r="T373" s="299"/>
      <c r="U373" s="34"/>
      <c r="V373" s="299"/>
      <c r="W373" s="33"/>
      <c r="X373" s="296"/>
      <c r="Y373" s="296"/>
      <c r="Z373" s="1"/>
      <c r="AA373" s="1"/>
      <c r="AB373" s="3"/>
      <c r="AC373" s="34"/>
      <c r="AD373" s="34"/>
      <c r="AE373" s="34"/>
      <c r="AF373" s="35"/>
      <c r="AG373" s="36"/>
      <c r="AH373" s="36"/>
      <c r="AI373" s="36"/>
      <c r="AJ373" s="36"/>
      <c r="AK373" s="37"/>
      <c r="AL373" s="37"/>
      <c r="AM373" s="37"/>
      <c r="AN373" s="37"/>
      <c r="AO373" s="38"/>
    </row>
    <row r="374" spans="1:41" ht="12.75" customHeight="1">
      <c r="A374" s="31"/>
      <c r="B374" s="48"/>
      <c r="C374" s="1"/>
      <c r="D374" s="1"/>
      <c r="E374" s="1"/>
      <c r="F374" s="1"/>
      <c r="G374" s="1"/>
      <c r="H374" s="21"/>
      <c r="I374" s="33"/>
      <c r="J374" s="33"/>
      <c r="K374" s="33"/>
      <c r="L374" s="296"/>
      <c r="M374" s="296"/>
      <c r="N374" s="33"/>
      <c r="O374" s="33"/>
      <c r="P374" s="33"/>
      <c r="Q374" s="292"/>
      <c r="R374" s="296"/>
      <c r="T374" s="299"/>
      <c r="U374" s="34"/>
      <c r="V374" s="299"/>
      <c r="W374" s="33"/>
      <c r="X374" s="296"/>
      <c r="Y374" s="296"/>
      <c r="Z374" s="1"/>
      <c r="AA374" s="1"/>
      <c r="AB374" s="3"/>
      <c r="AC374" s="34"/>
      <c r="AD374" s="34"/>
      <c r="AE374" s="34"/>
      <c r="AF374" s="35"/>
      <c r="AG374" s="36"/>
      <c r="AH374" s="36"/>
      <c r="AI374" s="36"/>
      <c r="AJ374" s="36"/>
      <c r="AK374" s="37"/>
      <c r="AL374" s="37"/>
      <c r="AM374" s="37"/>
      <c r="AN374" s="37"/>
      <c r="AO374" s="38"/>
    </row>
    <row r="375" spans="1:41" ht="12.75" customHeight="1">
      <c r="A375" s="31"/>
      <c r="B375" s="48"/>
      <c r="C375" s="1"/>
      <c r="D375" s="1"/>
      <c r="E375" s="1"/>
      <c r="F375" s="1"/>
      <c r="G375" s="1"/>
      <c r="H375" s="21"/>
      <c r="I375" s="33"/>
      <c r="J375" s="33"/>
      <c r="K375" s="33"/>
      <c r="L375" s="296"/>
      <c r="M375" s="296"/>
      <c r="N375" s="33"/>
      <c r="O375" s="33"/>
      <c r="P375" s="33"/>
      <c r="Q375" s="292"/>
      <c r="R375" s="296"/>
      <c r="T375" s="299"/>
      <c r="U375" s="34"/>
      <c r="V375" s="299"/>
      <c r="W375" s="33"/>
      <c r="X375" s="296"/>
      <c r="Y375" s="296"/>
      <c r="Z375" s="1"/>
      <c r="AA375" s="1"/>
      <c r="AB375" s="3"/>
      <c r="AC375" s="34"/>
      <c r="AD375" s="34"/>
      <c r="AE375" s="34"/>
      <c r="AF375" s="35"/>
      <c r="AG375" s="36"/>
      <c r="AH375" s="36"/>
      <c r="AI375" s="36"/>
      <c r="AJ375" s="36"/>
      <c r="AK375" s="37"/>
      <c r="AL375" s="37"/>
      <c r="AM375" s="37"/>
      <c r="AN375" s="37"/>
      <c r="AO375" s="38"/>
    </row>
    <row r="376" spans="1:41" ht="12.75" customHeight="1">
      <c r="A376" s="31"/>
      <c r="B376" s="48"/>
      <c r="C376" s="1"/>
      <c r="D376" s="1"/>
      <c r="E376" s="1"/>
      <c r="F376" s="1"/>
      <c r="G376" s="1"/>
      <c r="H376" s="21"/>
      <c r="I376" s="33"/>
      <c r="J376" s="33"/>
      <c r="K376" s="33"/>
      <c r="L376" s="296"/>
      <c r="M376" s="296"/>
      <c r="N376" s="33"/>
      <c r="O376" s="33"/>
      <c r="P376" s="33"/>
      <c r="Q376" s="292"/>
      <c r="R376" s="296"/>
      <c r="T376" s="299"/>
      <c r="U376" s="34"/>
      <c r="V376" s="299"/>
      <c r="W376" s="33"/>
      <c r="X376" s="296"/>
      <c r="Y376" s="296"/>
      <c r="Z376" s="1"/>
      <c r="AA376" s="1"/>
      <c r="AB376" s="3"/>
      <c r="AC376" s="34"/>
      <c r="AD376" s="34"/>
      <c r="AE376" s="34"/>
      <c r="AF376" s="35"/>
      <c r="AG376" s="36"/>
      <c r="AH376" s="36"/>
      <c r="AI376" s="36"/>
      <c r="AJ376" s="36"/>
      <c r="AK376" s="37"/>
      <c r="AL376" s="37"/>
      <c r="AM376" s="37"/>
      <c r="AN376" s="37"/>
      <c r="AO376" s="38"/>
    </row>
    <row r="377" spans="1:41" ht="12.75" customHeight="1">
      <c r="A377" s="31"/>
      <c r="B377" s="48"/>
      <c r="C377" s="1"/>
      <c r="D377" s="1"/>
      <c r="E377" s="1"/>
      <c r="F377" s="1"/>
      <c r="G377" s="1"/>
      <c r="H377" s="21"/>
      <c r="I377" s="33"/>
      <c r="J377" s="33"/>
      <c r="K377" s="33"/>
      <c r="L377" s="296"/>
      <c r="M377" s="296"/>
      <c r="N377" s="33"/>
      <c r="O377" s="33"/>
      <c r="P377" s="33"/>
      <c r="Q377" s="292"/>
      <c r="R377" s="296"/>
      <c r="T377" s="299"/>
      <c r="U377" s="34"/>
      <c r="V377" s="299"/>
      <c r="W377" s="33"/>
      <c r="X377" s="296"/>
      <c r="Y377" s="296"/>
      <c r="Z377" s="1"/>
      <c r="AA377" s="1"/>
      <c r="AB377" s="3"/>
      <c r="AC377" s="34"/>
      <c r="AD377" s="34"/>
      <c r="AE377" s="34"/>
      <c r="AF377" s="35"/>
      <c r="AG377" s="36"/>
      <c r="AH377" s="36"/>
      <c r="AI377" s="36"/>
      <c r="AJ377" s="36"/>
      <c r="AK377" s="37"/>
      <c r="AL377" s="37"/>
      <c r="AM377" s="37"/>
      <c r="AN377" s="37"/>
      <c r="AO377" s="38"/>
    </row>
    <row r="378" spans="1:41" ht="12.75" customHeight="1">
      <c r="A378" s="31"/>
      <c r="B378" s="48"/>
      <c r="C378" s="1"/>
      <c r="D378" s="1"/>
      <c r="E378" s="1"/>
      <c r="F378" s="1"/>
      <c r="G378" s="1"/>
      <c r="H378" s="21"/>
      <c r="I378" s="33"/>
      <c r="J378" s="33"/>
      <c r="K378" s="33"/>
      <c r="L378" s="296"/>
      <c r="M378" s="296"/>
      <c r="N378" s="33"/>
      <c r="O378" s="33"/>
      <c r="P378" s="33"/>
      <c r="Q378" s="292"/>
      <c r="R378" s="296"/>
      <c r="T378" s="299"/>
      <c r="U378" s="34"/>
      <c r="V378" s="299"/>
      <c r="W378" s="33"/>
      <c r="X378" s="296"/>
      <c r="Y378" s="296"/>
      <c r="Z378" s="1"/>
      <c r="AA378" s="1"/>
      <c r="AB378" s="3"/>
      <c r="AC378" s="34"/>
      <c r="AD378" s="34"/>
      <c r="AE378" s="34"/>
      <c r="AF378" s="35"/>
      <c r="AG378" s="36"/>
      <c r="AH378" s="36"/>
      <c r="AI378" s="36"/>
      <c r="AJ378" s="36"/>
      <c r="AK378" s="37"/>
      <c r="AL378" s="37"/>
      <c r="AM378" s="37"/>
      <c r="AN378" s="37"/>
      <c r="AO378" s="38"/>
    </row>
    <row r="379" spans="1:41" ht="12.75" customHeight="1">
      <c r="A379" s="31"/>
      <c r="B379" s="48"/>
      <c r="C379" s="1"/>
      <c r="D379" s="1"/>
      <c r="E379" s="1"/>
      <c r="F379" s="1"/>
      <c r="G379" s="1"/>
      <c r="H379" s="21"/>
      <c r="I379" s="33"/>
      <c r="J379" s="33"/>
      <c r="K379" s="33"/>
      <c r="L379" s="296"/>
      <c r="M379" s="296"/>
      <c r="N379" s="33"/>
      <c r="O379" s="33"/>
      <c r="P379" s="33"/>
      <c r="Q379" s="292"/>
      <c r="R379" s="296"/>
      <c r="T379" s="299"/>
      <c r="U379" s="34"/>
      <c r="V379" s="299"/>
      <c r="W379" s="33"/>
      <c r="X379" s="296"/>
      <c r="Y379" s="296"/>
      <c r="Z379" s="1"/>
      <c r="AA379" s="1"/>
      <c r="AB379" s="3"/>
      <c r="AC379" s="34"/>
      <c r="AD379" s="34"/>
      <c r="AE379" s="34"/>
      <c r="AF379" s="35"/>
      <c r="AG379" s="36"/>
      <c r="AH379" s="36"/>
      <c r="AI379" s="36"/>
      <c r="AJ379" s="36"/>
      <c r="AK379" s="37"/>
      <c r="AL379" s="37"/>
      <c r="AM379" s="37"/>
      <c r="AN379" s="37"/>
      <c r="AO379" s="38"/>
    </row>
    <row r="380" spans="1:41" ht="12.75" customHeight="1">
      <c r="A380" s="31"/>
      <c r="B380" s="48"/>
      <c r="C380" s="1"/>
      <c r="D380" s="1"/>
      <c r="E380" s="1"/>
      <c r="F380" s="1"/>
      <c r="G380" s="1"/>
      <c r="H380" s="21"/>
      <c r="I380" s="33"/>
      <c r="J380" s="33"/>
      <c r="K380" s="33"/>
      <c r="L380" s="296"/>
      <c r="M380" s="296"/>
      <c r="N380" s="33"/>
      <c r="O380" s="33"/>
      <c r="P380" s="33"/>
      <c r="Q380" s="292"/>
      <c r="R380" s="296"/>
      <c r="T380" s="299"/>
      <c r="U380" s="34"/>
      <c r="V380" s="299"/>
      <c r="W380" s="33"/>
      <c r="X380" s="296"/>
      <c r="Y380" s="296"/>
      <c r="Z380" s="1"/>
      <c r="AA380" s="1"/>
      <c r="AB380" s="3"/>
      <c r="AC380" s="34"/>
      <c r="AD380" s="34"/>
      <c r="AE380" s="34"/>
      <c r="AF380" s="35"/>
      <c r="AG380" s="36"/>
      <c r="AH380" s="36"/>
      <c r="AI380" s="36"/>
      <c r="AJ380" s="36"/>
      <c r="AK380" s="37"/>
      <c r="AL380" s="37"/>
      <c r="AM380" s="37"/>
      <c r="AN380" s="37"/>
      <c r="AO380" s="38"/>
    </row>
    <row r="381" spans="1:41" ht="12.75" customHeight="1">
      <c r="A381" s="31"/>
      <c r="B381" s="48"/>
      <c r="C381" s="1"/>
      <c r="D381" s="1"/>
      <c r="E381" s="1"/>
      <c r="F381" s="1"/>
      <c r="G381" s="1"/>
      <c r="H381" s="21"/>
      <c r="I381" s="33"/>
      <c r="J381" s="33"/>
      <c r="K381" s="33"/>
      <c r="L381" s="296"/>
      <c r="M381" s="296"/>
      <c r="N381" s="33"/>
      <c r="O381" s="33"/>
      <c r="P381" s="33"/>
      <c r="Q381" s="292"/>
      <c r="R381" s="296"/>
      <c r="T381" s="299"/>
      <c r="U381" s="34"/>
      <c r="V381" s="299"/>
      <c r="W381" s="33"/>
      <c r="X381" s="296"/>
      <c r="Y381" s="296"/>
      <c r="Z381" s="1"/>
      <c r="AA381" s="1"/>
      <c r="AB381" s="3"/>
      <c r="AC381" s="34"/>
      <c r="AD381" s="34"/>
      <c r="AE381" s="34"/>
      <c r="AF381" s="35"/>
      <c r="AG381" s="36"/>
      <c r="AH381" s="36"/>
      <c r="AI381" s="36"/>
      <c r="AJ381" s="36"/>
      <c r="AK381" s="37"/>
      <c r="AL381" s="37"/>
      <c r="AM381" s="37"/>
      <c r="AN381" s="37"/>
      <c r="AO381" s="38"/>
    </row>
    <row r="382" spans="1:41" ht="12.75" customHeight="1">
      <c r="A382" s="31"/>
      <c r="B382" s="48"/>
      <c r="C382" s="1"/>
      <c r="D382" s="1"/>
      <c r="E382" s="1"/>
      <c r="F382" s="1"/>
      <c r="G382" s="1"/>
      <c r="H382" s="21"/>
      <c r="I382" s="33"/>
      <c r="J382" s="33"/>
      <c r="K382" s="33"/>
      <c r="L382" s="296"/>
      <c r="M382" s="296"/>
      <c r="N382" s="33"/>
      <c r="O382" s="33"/>
      <c r="P382" s="33"/>
      <c r="Q382" s="292"/>
      <c r="R382" s="296"/>
      <c r="T382" s="299"/>
      <c r="U382" s="34"/>
      <c r="V382" s="299"/>
      <c r="W382" s="33"/>
      <c r="X382" s="296"/>
      <c r="Y382" s="296"/>
      <c r="Z382" s="1"/>
      <c r="AA382" s="1"/>
      <c r="AB382" s="3"/>
      <c r="AC382" s="34"/>
      <c r="AD382" s="34"/>
      <c r="AE382" s="34"/>
      <c r="AF382" s="35"/>
      <c r="AG382" s="36"/>
      <c r="AH382" s="36"/>
      <c r="AI382" s="36"/>
      <c r="AJ382" s="36"/>
      <c r="AK382" s="37"/>
      <c r="AL382" s="37"/>
      <c r="AM382" s="37"/>
      <c r="AN382" s="37"/>
      <c r="AO382" s="38"/>
    </row>
    <row r="383" spans="1:41" ht="12.75" customHeight="1">
      <c r="A383" s="31"/>
      <c r="B383" s="48"/>
      <c r="C383" s="1"/>
      <c r="D383" s="1"/>
      <c r="E383" s="1"/>
      <c r="F383" s="1"/>
      <c r="G383" s="1"/>
      <c r="H383" s="21"/>
      <c r="I383" s="33"/>
      <c r="J383" s="33"/>
      <c r="K383" s="33"/>
      <c r="L383" s="296"/>
      <c r="M383" s="296"/>
      <c r="N383" s="33"/>
      <c r="O383" s="33"/>
      <c r="P383" s="33"/>
      <c r="Q383" s="292"/>
      <c r="R383" s="296"/>
      <c r="T383" s="299"/>
      <c r="U383" s="34"/>
      <c r="V383" s="299"/>
      <c r="W383" s="33"/>
      <c r="X383" s="296"/>
      <c r="Y383" s="296"/>
      <c r="Z383" s="1"/>
      <c r="AA383" s="1"/>
      <c r="AB383" s="3"/>
      <c r="AC383" s="34"/>
      <c r="AD383" s="34"/>
      <c r="AE383" s="34"/>
      <c r="AF383" s="35"/>
      <c r="AG383" s="36"/>
      <c r="AH383" s="36"/>
      <c r="AI383" s="36"/>
      <c r="AJ383" s="36"/>
      <c r="AK383" s="37"/>
      <c r="AL383" s="37"/>
      <c r="AM383" s="37"/>
      <c r="AN383" s="37"/>
      <c r="AO383" s="38"/>
    </row>
    <row r="384" spans="1:41" ht="12.75" customHeight="1">
      <c r="A384" s="31"/>
      <c r="B384" s="48"/>
      <c r="C384" s="1"/>
      <c r="D384" s="1"/>
      <c r="E384" s="1"/>
      <c r="F384" s="1"/>
      <c r="G384" s="1"/>
      <c r="H384" s="21"/>
      <c r="I384" s="33"/>
      <c r="J384" s="33"/>
      <c r="K384" s="33"/>
      <c r="L384" s="296"/>
      <c r="M384" s="296"/>
      <c r="N384" s="33"/>
      <c r="O384" s="33"/>
      <c r="P384" s="33"/>
      <c r="Q384" s="292"/>
      <c r="R384" s="296"/>
      <c r="T384" s="299"/>
      <c r="U384" s="34"/>
      <c r="V384" s="299"/>
      <c r="W384" s="33"/>
      <c r="X384" s="296"/>
      <c r="Y384" s="296"/>
      <c r="Z384" s="1"/>
      <c r="AA384" s="1"/>
      <c r="AB384" s="3"/>
      <c r="AC384" s="34"/>
      <c r="AD384" s="34"/>
      <c r="AE384" s="34"/>
      <c r="AF384" s="35"/>
      <c r="AG384" s="36"/>
      <c r="AH384" s="36"/>
      <c r="AI384" s="36"/>
      <c r="AJ384" s="36"/>
      <c r="AK384" s="37"/>
      <c r="AL384" s="37"/>
      <c r="AM384" s="37"/>
      <c r="AN384" s="37"/>
      <c r="AO384" s="38"/>
    </row>
    <row r="385" spans="1:41" ht="12.75" customHeight="1">
      <c r="A385" s="31"/>
      <c r="B385" s="48"/>
      <c r="C385" s="1"/>
      <c r="D385" s="1"/>
      <c r="E385" s="1"/>
      <c r="F385" s="1"/>
      <c r="G385" s="1"/>
      <c r="H385" s="21"/>
      <c r="I385" s="33"/>
      <c r="J385" s="33"/>
      <c r="K385" s="33"/>
      <c r="L385" s="296"/>
      <c r="M385" s="296"/>
      <c r="N385" s="33"/>
      <c r="O385" s="33"/>
      <c r="P385" s="33"/>
      <c r="Q385" s="292"/>
      <c r="R385" s="296"/>
      <c r="T385" s="299"/>
      <c r="U385" s="34"/>
      <c r="V385" s="299"/>
      <c r="W385" s="33"/>
      <c r="X385" s="296"/>
      <c r="Y385" s="296"/>
      <c r="Z385" s="1"/>
      <c r="AA385" s="1"/>
      <c r="AB385" s="3"/>
      <c r="AC385" s="34"/>
      <c r="AD385" s="34"/>
      <c r="AE385" s="34"/>
      <c r="AF385" s="35"/>
      <c r="AG385" s="36"/>
      <c r="AH385" s="36"/>
      <c r="AI385" s="36"/>
      <c r="AJ385" s="36"/>
      <c r="AK385" s="37"/>
      <c r="AL385" s="37"/>
      <c r="AM385" s="37"/>
      <c r="AN385" s="37"/>
      <c r="AO385" s="38"/>
    </row>
    <row r="386" spans="1:41" ht="12.75" customHeight="1">
      <c r="A386" s="31"/>
      <c r="B386" s="48"/>
      <c r="C386" s="1"/>
      <c r="D386" s="1"/>
      <c r="E386" s="1"/>
      <c r="F386" s="1"/>
      <c r="G386" s="1"/>
      <c r="H386" s="21"/>
      <c r="I386" s="33"/>
      <c r="J386" s="33"/>
      <c r="K386" s="33"/>
      <c r="L386" s="296"/>
      <c r="M386" s="296"/>
      <c r="N386" s="33"/>
      <c r="O386" s="33"/>
      <c r="P386" s="33"/>
      <c r="Q386" s="292"/>
      <c r="R386" s="296"/>
      <c r="T386" s="299"/>
      <c r="U386" s="34"/>
      <c r="V386" s="299"/>
      <c r="W386" s="33"/>
      <c r="X386" s="296"/>
      <c r="Y386" s="296"/>
      <c r="Z386" s="1"/>
      <c r="AA386" s="1"/>
      <c r="AB386" s="3"/>
      <c r="AC386" s="34"/>
      <c r="AD386" s="34"/>
      <c r="AE386" s="34"/>
      <c r="AF386" s="35"/>
      <c r="AG386" s="36"/>
      <c r="AH386" s="36"/>
      <c r="AI386" s="36"/>
      <c r="AJ386" s="36"/>
      <c r="AK386" s="37"/>
      <c r="AL386" s="37"/>
      <c r="AM386" s="37"/>
      <c r="AN386" s="37"/>
      <c r="AO386" s="38"/>
    </row>
    <row r="387" spans="1:41" ht="12.75" customHeight="1">
      <c r="A387" s="31"/>
      <c r="B387" s="48"/>
      <c r="C387" s="1"/>
      <c r="D387" s="1"/>
      <c r="E387" s="1"/>
      <c r="F387" s="1"/>
      <c r="G387" s="1"/>
      <c r="H387" s="21"/>
      <c r="I387" s="33"/>
      <c r="J387" s="33"/>
      <c r="K387" s="33"/>
      <c r="L387" s="296"/>
      <c r="M387" s="296"/>
      <c r="N387" s="33"/>
      <c r="O387" s="33"/>
      <c r="P387" s="33"/>
      <c r="Q387" s="292"/>
      <c r="R387" s="296"/>
      <c r="T387" s="299"/>
      <c r="U387" s="34"/>
      <c r="V387" s="299"/>
      <c r="W387" s="33"/>
      <c r="X387" s="296"/>
      <c r="Y387" s="296"/>
      <c r="Z387" s="1"/>
      <c r="AA387" s="1"/>
      <c r="AB387" s="3"/>
      <c r="AC387" s="34"/>
      <c r="AD387" s="34"/>
      <c r="AE387" s="34"/>
      <c r="AF387" s="35"/>
      <c r="AG387" s="36"/>
      <c r="AH387" s="36"/>
      <c r="AI387" s="36"/>
      <c r="AJ387" s="36"/>
      <c r="AK387" s="37"/>
      <c r="AL387" s="37"/>
      <c r="AM387" s="37"/>
      <c r="AN387" s="37"/>
      <c r="AO387" s="38"/>
    </row>
    <row r="388" spans="1:41" ht="12.75" customHeight="1">
      <c r="A388" s="31"/>
      <c r="B388" s="48"/>
      <c r="C388" s="1"/>
      <c r="D388" s="1"/>
      <c r="E388" s="1"/>
      <c r="F388" s="1"/>
      <c r="G388" s="1"/>
      <c r="H388" s="21"/>
      <c r="I388" s="33"/>
      <c r="J388" s="33"/>
      <c r="K388" s="33"/>
      <c r="L388" s="296"/>
      <c r="M388" s="296"/>
      <c r="N388" s="33"/>
      <c r="O388" s="33"/>
      <c r="P388" s="33"/>
      <c r="Q388" s="292"/>
      <c r="R388" s="296"/>
      <c r="T388" s="299"/>
      <c r="U388" s="34"/>
      <c r="V388" s="299"/>
      <c r="W388" s="33"/>
      <c r="X388" s="296"/>
      <c r="Y388" s="296"/>
      <c r="Z388" s="1"/>
      <c r="AA388" s="1"/>
      <c r="AB388" s="3"/>
      <c r="AC388" s="34"/>
      <c r="AD388" s="34"/>
      <c r="AE388" s="34"/>
      <c r="AF388" s="35"/>
      <c r="AG388" s="36"/>
      <c r="AH388" s="36"/>
      <c r="AI388" s="36"/>
      <c r="AJ388" s="36"/>
      <c r="AK388" s="37"/>
      <c r="AL388" s="37"/>
      <c r="AM388" s="37"/>
      <c r="AN388" s="37"/>
      <c r="AO388" s="38"/>
    </row>
    <row r="389" spans="1:41" ht="12.75" customHeight="1">
      <c r="A389" s="31"/>
      <c r="B389" s="48"/>
      <c r="C389" s="1"/>
      <c r="D389" s="1"/>
      <c r="E389" s="1"/>
      <c r="F389" s="1"/>
      <c r="G389" s="1"/>
      <c r="H389" s="21"/>
      <c r="I389" s="33"/>
      <c r="J389" s="33"/>
      <c r="K389" s="33"/>
      <c r="L389" s="296"/>
      <c r="M389" s="296"/>
      <c r="N389" s="33"/>
      <c r="O389" s="33"/>
      <c r="P389" s="33"/>
      <c r="Q389" s="292"/>
      <c r="R389" s="296"/>
      <c r="T389" s="299"/>
      <c r="U389" s="34"/>
      <c r="V389" s="299"/>
      <c r="W389" s="33"/>
      <c r="X389" s="296"/>
      <c r="Y389" s="296"/>
      <c r="Z389" s="1"/>
      <c r="AA389" s="1"/>
      <c r="AB389" s="3"/>
      <c r="AC389" s="34"/>
      <c r="AD389" s="34"/>
      <c r="AE389" s="34"/>
      <c r="AF389" s="35"/>
      <c r="AG389" s="36"/>
      <c r="AH389" s="36"/>
      <c r="AI389" s="36"/>
      <c r="AJ389" s="36"/>
      <c r="AK389" s="37"/>
      <c r="AL389" s="37"/>
      <c r="AM389" s="37"/>
      <c r="AN389" s="37"/>
      <c r="AO389" s="38"/>
    </row>
    <row r="390" spans="1:41" ht="12.75" customHeight="1">
      <c r="A390" s="31"/>
      <c r="B390" s="48"/>
      <c r="C390" s="1"/>
      <c r="D390" s="1"/>
      <c r="E390" s="1"/>
      <c r="F390" s="1"/>
      <c r="G390" s="1"/>
      <c r="H390" s="21"/>
      <c r="I390" s="33"/>
      <c r="J390" s="33"/>
      <c r="K390" s="33"/>
      <c r="L390" s="296"/>
      <c r="M390" s="296"/>
      <c r="N390" s="33"/>
      <c r="O390" s="33"/>
      <c r="P390" s="33"/>
      <c r="Q390" s="292"/>
      <c r="R390" s="296"/>
      <c r="T390" s="299"/>
      <c r="U390" s="34"/>
      <c r="V390" s="299"/>
      <c r="W390" s="33"/>
      <c r="X390" s="296"/>
      <c r="Y390" s="296"/>
      <c r="Z390" s="1"/>
      <c r="AA390" s="1"/>
      <c r="AB390" s="3"/>
      <c r="AC390" s="34"/>
      <c r="AD390" s="34"/>
      <c r="AE390" s="34"/>
      <c r="AF390" s="35"/>
      <c r="AG390" s="36"/>
      <c r="AH390" s="36"/>
      <c r="AI390" s="36"/>
      <c r="AJ390" s="36"/>
      <c r="AK390" s="37"/>
      <c r="AL390" s="37"/>
      <c r="AM390" s="37"/>
      <c r="AN390" s="37"/>
      <c r="AO390" s="38"/>
    </row>
    <row r="391" spans="1:41" ht="12.75" customHeight="1">
      <c r="A391" s="31"/>
      <c r="B391" s="48"/>
      <c r="C391" s="1"/>
      <c r="D391" s="1"/>
      <c r="E391" s="1"/>
      <c r="F391" s="1"/>
      <c r="G391" s="1"/>
      <c r="H391" s="21"/>
      <c r="I391" s="33"/>
      <c r="J391" s="33"/>
      <c r="K391" s="33"/>
      <c r="L391" s="296"/>
      <c r="M391" s="296"/>
      <c r="N391" s="33"/>
      <c r="O391" s="33"/>
      <c r="P391" s="33"/>
      <c r="Q391" s="292"/>
      <c r="R391" s="296"/>
      <c r="T391" s="299"/>
      <c r="U391" s="34"/>
      <c r="V391" s="299"/>
      <c r="W391" s="33"/>
      <c r="X391" s="296"/>
      <c r="Y391" s="296"/>
      <c r="Z391" s="1"/>
      <c r="AA391" s="1"/>
      <c r="AB391" s="3"/>
      <c r="AC391" s="34"/>
      <c r="AD391" s="34"/>
      <c r="AE391" s="34"/>
      <c r="AF391" s="35"/>
      <c r="AG391" s="36"/>
      <c r="AH391" s="36"/>
      <c r="AI391" s="36"/>
      <c r="AJ391" s="36"/>
      <c r="AK391" s="37"/>
      <c r="AL391" s="37"/>
      <c r="AM391" s="37"/>
      <c r="AN391" s="37"/>
      <c r="AO391" s="38"/>
    </row>
    <row r="392" spans="1:41" ht="12.75" customHeight="1">
      <c r="A392" s="31"/>
      <c r="B392" s="48"/>
      <c r="C392" s="1"/>
      <c r="D392" s="1"/>
      <c r="E392" s="1"/>
      <c r="F392" s="1"/>
      <c r="G392" s="1"/>
      <c r="H392" s="21"/>
      <c r="I392" s="33"/>
      <c r="J392" s="33"/>
      <c r="K392" s="33"/>
      <c r="L392" s="296"/>
      <c r="M392" s="296"/>
      <c r="N392" s="33"/>
      <c r="O392" s="33"/>
      <c r="P392" s="33"/>
      <c r="Q392" s="292"/>
      <c r="R392" s="296"/>
      <c r="T392" s="299"/>
      <c r="U392" s="34"/>
      <c r="V392" s="299"/>
      <c r="W392" s="33"/>
      <c r="X392" s="296"/>
      <c r="Y392" s="296"/>
      <c r="Z392" s="1"/>
      <c r="AA392" s="1"/>
      <c r="AB392" s="3"/>
      <c r="AC392" s="34"/>
      <c r="AD392" s="34"/>
      <c r="AE392" s="34"/>
      <c r="AF392" s="35"/>
      <c r="AG392" s="36"/>
      <c r="AH392" s="36"/>
      <c r="AI392" s="36"/>
      <c r="AJ392" s="36"/>
      <c r="AK392" s="37"/>
      <c r="AL392" s="37"/>
      <c r="AM392" s="37"/>
      <c r="AN392" s="37"/>
      <c r="AO392" s="38"/>
    </row>
    <row r="393" spans="1:41" ht="12.75" customHeight="1">
      <c r="A393" s="31"/>
      <c r="B393" s="48"/>
      <c r="C393" s="1"/>
      <c r="D393" s="1"/>
      <c r="E393" s="1"/>
      <c r="F393" s="1"/>
      <c r="G393" s="1"/>
      <c r="H393" s="21"/>
      <c r="I393" s="33"/>
      <c r="J393" s="33"/>
      <c r="K393" s="33"/>
      <c r="L393" s="296"/>
      <c r="M393" s="296"/>
      <c r="N393" s="33"/>
      <c r="O393" s="33"/>
      <c r="P393" s="33"/>
      <c r="Q393" s="292"/>
      <c r="R393" s="296"/>
      <c r="T393" s="299"/>
      <c r="U393" s="34"/>
      <c r="V393" s="299"/>
      <c r="W393" s="33"/>
      <c r="X393" s="296"/>
      <c r="Y393" s="296"/>
      <c r="Z393" s="1"/>
      <c r="AA393" s="1"/>
      <c r="AB393" s="3"/>
      <c r="AC393" s="34"/>
      <c r="AD393" s="34"/>
      <c r="AE393" s="34"/>
      <c r="AF393" s="35"/>
      <c r="AG393" s="36"/>
      <c r="AH393" s="36"/>
      <c r="AI393" s="36"/>
      <c r="AJ393" s="36"/>
      <c r="AK393" s="37"/>
      <c r="AL393" s="37"/>
      <c r="AM393" s="37"/>
      <c r="AN393" s="37"/>
      <c r="AO393" s="38"/>
    </row>
    <row r="394" spans="1:41" ht="12.75" customHeight="1">
      <c r="A394" s="31"/>
      <c r="B394" s="48"/>
      <c r="C394" s="1"/>
      <c r="D394" s="1"/>
      <c r="E394" s="1"/>
      <c r="F394" s="1"/>
      <c r="G394" s="1"/>
      <c r="H394" s="21"/>
      <c r="I394" s="33"/>
      <c r="J394" s="33"/>
      <c r="K394" s="33"/>
      <c r="L394" s="296"/>
      <c r="M394" s="296"/>
      <c r="N394" s="33"/>
      <c r="O394" s="33"/>
      <c r="P394" s="33"/>
      <c r="Q394" s="292"/>
      <c r="R394" s="296"/>
      <c r="T394" s="299"/>
      <c r="U394" s="34"/>
      <c r="V394" s="299"/>
      <c r="W394" s="33"/>
      <c r="X394" s="296"/>
      <c r="Y394" s="296"/>
      <c r="Z394" s="1"/>
      <c r="AA394" s="1"/>
      <c r="AB394" s="3"/>
      <c r="AC394" s="34"/>
      <c r="AD394" s="34"/>
      <c r="AE394" s="34"/>
      <c r="AF394" s="35"/>
      <c r="AG394" s="36"/>
      <c r="AH394" s="36"/>
      <c r="AI394" s="36"/>
      <c r="AJ394" s="36"/>
      <c r="AK394" s="37"/>
      <c r="AL394" s="37"/>
      <c r="AM394" s="37"/>
      <c r="AN394" s="37"/>
      <c r="AO394" s="38"/>
    </row>
    <row r="395" spans="1:41" ht="12.75" customHeight="1">
      <c r="A395" s="31"/>
      <c r="B395" s="48"/>
      <c r="C395" s="1"/>
      <c r="D395" s="1"/>
      <c r="E395" s="1"/>
      <c r="F395" s="1"/>
      <c r="G395" s="1"/>
      <c r="H395" s="21"/>
      <c r="I395" s="33"/>
      <c r="J395" s="33"/>
      <c r="K395" s="33"/>
      <c r="L395" s="296"/>
      <c r="M395" s="296"/>
      <c r="N395" s="33"/>
      <c r="O395" s="33"/>
      <c r="P395" s="33"/>
      <c r="Q395" s="292"/>
      <c r="R395" s="296"/>
      <c r="T395" s="299"/>
      <c r="U395" s="34"/>
      <c r="V395" s="299"/>
      <c r="W395" s="33"/>
      <c r="X395" s="296"/>
      <c r="Y395" s="296"/>
      <c r="Z395" s="1"/>
      <c r="AA395" s="1"/>
      <c r="AB395" s="3"/>
      <c r="AC395" s="34"/>
      <c r="AD395" s="34"/>
      <c r="AE395" s="34"/>
      <c r="AF395" s="35"/>
      <c r="AG395" s="36"/>
      <c r="AH395" s="36"/>
      <c r="AI395" s="36"/>
      <c r="AJ395" s="36"/>
      <c r="AK395" s="37"/>
      <c r="AL395" s="37"/>
      <c r="AM395" s="37"/>
      <c r="AN395" s="37"/>
      <c r="AO395" s="38"/>
    </row>
    <row r="396" spans="1:41" ht="12.75" customHeight="1">
      <c r="A396" s="31"/>
      <c r="B396" s="48"/>
      <c r="C396" s="1"/>
      <c r="D396" s="1"/>
      <c r="E396" s="1"/>
      <c r="F396" s="1"/>
      <c r="G396" s="1"/>
      <c r="H396" s="21"/>
      <c r="I396" s="33"/>
      <c r="J396" s="33"/>
      <c r="K396" s="33"/>
      <c r="L396" s="296"/>
      <c r="M396" s="296"/>
      <c r="N396" s="33"/>
      <c r="O396" s="33"/>
      <c r="P396" s="33"/>
      <c r="Q396" s="292"/>
      <c r="R396" s="296"/>
      <c r="T396" s="299"/>
      <c r="U396" s="34"/>
      <c r="V396" s="299"/>
      <c r="W396" s="33"/>
      <c r="X396" s="296"/>
      <c r="Y396" s="296"/>
      <c r="Z396" s="1"/>
      <c r="AA396" s="1"/>
      <c r="AB396" s="3"/>
      <c r="AC396" s="34"/>
      <c r="AD396" s="34"/>
      <c r="AE396" s="34"/>
      <c r="AF396" s="35"/>
      <c r="AG396" s="36"/>
      <c r="AH396" s="36"/>
      <c r="AI396" s="36"/>
      <c r="AJ396" s="36"/>
      <c r="AK396" s="37"/>
      <c r="AL396" s="37"/>
      <c r="AM396" s="37"/>
      <c r="AN396" s="37"/>
      <c r="AO396" s="38"/>
    </row>
    <row r="397" spans="1:41" ht="12.75" customHeight="1">
      <c r="A397" s="31"/>
      <c r="B397" s="48"/>
      <c r="C397" s="1"/>
      <c r="D397" s="1"/>
      <c r="E397" s="1"/>
      <c r="F397" s="1"/>
      <c r="G397" s="1"/>
      <c r="H397" s="21"/>
      <c r="I397" s="33"/>
      <c r="J397" s="33"/>
      <c r="K397" s="33"/>
      <c r="L397" s="296"/>
      <c r="M397" s="296"/>
      <c r="N397" s="33"/>
      <c r="O397" s="33"/>
      <c r="P397" s="33"/>
      <c r="Q397" s="292"/>
      <c r="R397" s="296"/>
      <c r="T397" s="299"/>
      <c r="U397" s="34"/>
      <c r="V397" s="299"/>
      <c r="W397" s="33"/>
      <c r="X397" s="296"/>
      <c r="Y397" s="296"/>
      <c r="Z397" s="1"/>
      <c r="AA397" s="1"/>
      <c r="AB397" s="3"/>
      <c r="AC397" s="34"/>
      <c r="AD397" s="34"/>
      <c r="AE397" s="34"/>
      <c r="AF397" s="35"/>
      <c r="AG397" s="36"/>
      <c r="AH397" s="36"/>
      <c r="AI397" s="36"/>
      <c r="AJ397" s="36"/>
      <c r="AK397" s="37"/>
      <c r="AL397" s="37"/>
      <c r="AM397" s="37"/>
      <c r="AN397" s="37"/>
      <c r="AO397" s="38"/>
    </row>
    <row r="398" spans="1:41" ht="12.75" customHeight="1">
      <c r="A398" s="31"/>
      <c r="B398" s="48"/>
      <c r="C398" s="1"/>
      <c r="D398" s="1"/>
      <c r="E398" s="1"/>
      <c r="F398" s="1"/>
      <c r="G398" s="1"/>
      <c r="H398" s="21"/>
      <c r="I398" s="33"/>
      <c r="J398" s="33"/>
      <c r="K398" s="33"/>
      <c r="L398" s="296"/>
      <c r="M398" s="296"/>
      <c r="N398" s="33"/>
      <c r="O398" s="33"/>
      <c r="P398" s="33"/>
      <c r="Q398" s="292"/>
      <c r="R398" s="296"/>
      <c r="T398" s="299"/>
      <c r="U398" s="34"/>
      <c r="V398" s="299"/>
      <c r="W398" s="33"/>
      <c r="X398" s="296"/>
      <c r="Y398" s="296"/>
      <c r="Z398" s="1"/>
      <c r="AA398" s="1"/>
      <c r="AB398" s="3"/>
      <c r="AC398" s="34"/>
      <c r="AD398" s="34"/>
      <c r="AE398" s="34"/>
      <c r="AF398" s="35"/>
      <c r="AG398" s="36"/>
      <c r="AH398" s="36"/>
      <c r="AI398" s="36"/>
      <c r="AJ398" s="36"/>
      <c r="AK398" s="37"/>
      <c r="AL398" s="37"/>
      <c r="AM398" s="37"/>
      <c r="AN398" s="37"/>
      <c r="AO398" s="38"/>
    </row>
    <row r="399" spans="1:41" ht="12.75" customHeight="1">
      <c r="A399" s="31"/>
      <c r="B399" s="48"/>
      <c r="C399" s="1"/>
      <c r="D399" s="1"/>
      <c r="E399" s="1"/>
      <c r="F399" s="1"/>
      <c r="G399" s="1"/>
      <c r="H399" s="21"/>
      <c r="I399" s="33"/>
      <c r="J399" s="33"/>
      <c r="K399" s="33"/>
      <c r="L399" s="296"/>
      <c r="M399" s="296"/>
      <c r="N399" s="33"/>
      <c r="O399" s="33"/>
      <c r="P399" s="33"/>
      <c r="Q399" s="292"/>
      <c r="R399" s="296"/>
      <c r="T399" s="299"/>
      <c r="U399" s="34"/>
      <c r="V399" s="299"/>
      <c r="W399" s="33"/>
      <c r="X399" s="296"/>
      <c r="Y399" s="296"/>
      <c r="Z399" s="1"/>
      <c r="AA399" s="1"/>
      <c r="AB399" s="3"/>
      <c r="AC399" s="34"/>
      <c r="AD399" s="34"/>
      <c r="AE399" s="34"/>
      <c r="AF399" s="35"/>
      <c r="AG399" s="36"/>
      <c r="AH399" s="36"/>
      <c r="AI399" s="36"/>
      <c r="AJ399" s="36"/>
      <c r="AK399" s="37"/>
      <c r="AL399" s="37"/>
      <c r="AM399" s="37"/>
      <c r="AN399" s="37"/>
      <c r="AO399" s="38"/>
    </row>
    <row r="400" spans="1:41" ht="12.75" customHeight="1">
      <c r="A400" s="31"/>
      <c r="B400" s="48"/>
      <c r="C400" s="1"/>
      <c r="D400" s="1"/>
      <c r="E400" s="1"/>
      <c r="F400" s="1"/>
      <c r="G400" s="1"/>
      <c r="H400" s="21"/>
      <c r="I400" s="33"/>
      <c r="J400" s="33"/>
      <c r="K400" s="33"/>
      <c r="L400" s="296"/>
      <c r="M400" s="296"/>
      <c r="N400" s="33"/>
      <c r="O400" s="33"/>
      <c r="P400" s="33"/>
      <c r="Q400" s="292"/>
      <c r="R400" s="296"/>
      <c r="T400" s="299"/>
      <c r="U400" s="34"/>
      <c r="V400" s="299"/>
      <c r="W400" s="33"/>
      <c r="X400" s="296"/>
      <c r="Y400" s="296"/>
      <c r="Z400" s="1"/>
      <c r="AA400" s="1"/>
      <c r="AB400" s="3"/>
      <c r="AC400" s="34"/>
      <c r="AD400" s="34"/>
      <c r="AE400" s="34"/>
      <c r="AF400" s="35"/>
      <c r="AG400" s="36"/>
      <c r="AH400" s="36"/>
      <c r="AI400" s="36"/>
      <c r="AJ400" s="36"/>
      <c r="AK400" s="37"/>
      <c r="AL400" s="37"/>
      <c r="AM400" s="37"/>
      <c r="AN400" s="37"/>
      <c r="AO400" s="38"/>
    </row>
    <row r="401" spans="1:41" ht="12.75" customHeight="1">
      <c r="A401" s="31"/>
      <c r="B401" s="48"/>
      <c r="C401" s="1"/>
      <c r="D401" s="1"/>
      <c r="E401" s="1"/>
      <c r="F401" s="1"/>
      <c r="G401" s="1"/>
      <c r="H401" s="21"/>
      <c r="I401" s="33"/>
      <c r="J401" s="33"/>
      <c r="K401" s="33"/>
      <c r="L401" s="296"/>
      <c r="M401" s="296"/>
      <c r="N401" s="33"/>
      <c r="O401" s="33"/>
      <c r="P401" s="33"/>
      <c r="Q401" s="292"/>
      <c r="R401" s="296"/>
      <c r="T401" s="299"/>
      <c r="U401" s="34"/>
      <c r="V401" s="299"/>
      <c r="W401" s="33"/>
      <c r="X401" s="296"/>
      <c r="Y401" s="296"/>
      <c r="Z401" s="1"/>
      <c r="AA401" s="1"/>
      <c r="AB401" s="3"/>
      <c r="AC401" s="34"/>
      <c r="AD401" s="34"/>
      <c r="AE401" s="34"/>
      <c r="AF401" s="35"/>
      <c r="AG401" s="36"/>
      <c r="AH401" s="36"/>
      <c r="AI401" s="36"/>
      <c r="AJ401" s="36"/>
      <c r="AK401" s="37"/>
      <c r="AL401" s="37"/>
      <c r="AM401" s="37"/>
      <c r="AN401" s="37"/>
      <c r="AO401" s="38"/>
    </row>
    <row r="402" spans="1:41" ht="12.75" customHeight="1">
      <c r="A402" s="31"/>
      <c r="B402" s="48"/>
      <c r="C402" s="1"/>
      <c r="D402" s="1"/>
      <c r="E402" s="1"/>
      <c r="F402" s="1"/>
      <c r="G402" s="1"/>
      <c r="H402" s="21"/>
      <c r="I402" s="33"/>
      <c r="J402" s="33"/>
      <c r="K402" s="33"/>
      <c r="L402" s="296"/>
      <c r="M402" s="296"/>
      <c r="N402" s="33"/>
      <c r="O402" s="33"/>
      <c r="P402" s="33"/>
      <c r="Q402" s="292"/>
      <c r="R402" s="296"/>
      <c r="T402" s="299"/>
      <c r="U402" s="34"/>
      <c r="V402" s="299"/>
      <c r="W402" s="33"/>
      <c r="X402" s="296"/>
      <c r="Y402" s="296"/>
      <c r="Z402" s="1"/>
      <c r="AA402" s="1"/>
      <c r="AB402" s="3"/>
      <c r="AC402" s="34"/>
      <c r="AD402" s="34"/>
      <c r="AE402" s="34"/>
      <c r="AF402" s="35"/>
      <c r="AG402" s="36"/>
      <c r="AH402" s="36"/>
      <c r="AI402" s="36"/>
      <c r="AJ402" s="36"/>
      <c r="AK402" s="37"/>
      <c r="AL402" s="37"/>
      <c r="AM402" s="37"/>
      <c r="AN402" s="37"/>
      <c r="AO402" s="38"/>
    </row>
    <row r="403" spans="1:41" ht="12.75" customHeight="1">
      <c r="A403" s="31"/>
      <c r="B403" s="48"/>
      <c r="C403" s="1"/>
      <c r="D403" s="1"/>
      <c r="E403" s="1"/>
      <c r="F403" s="1"/>
      <c r="G403" s="1"/>
      <c r="H403" s="21"/>
      <c r="I403" s="33"/>
      <c r="J403" s="33"/>
      <c r="K403" s="33"/>
      <c r="L403" s="296"/>
      <c r="M403" s="296"/>
      <c r="N403" s="33"/>
      <c r="O403" s="33"/>
      <c r="P403" s="33"/>
      <c r="Q403" s="292"/>
      <c r="R403" s="296"/>
      <c r="T403" s="299"/>
      <c r="U403" s="34"/>
      <c r="V403" s="299"/>
      <c r="W403" s="33"/>
      <c r="X403" s="296"/>
      <c r="Y403" s="296"/>
      <c r="Z403" s="1"/>
      <c r="AA403" s="1"/>
      <c r="AB403" s="3"/>
      <c r="AC403" s="34"/>
      <c r="AD403" s="34"/>
      <c r="AE403" s="34"/>
      <c r="AF403" s="35"/>
      <c r="AG403" s="36"/>
      <c r="AH403" s="36"/>
      <c r="AI403" s="36"/>
      <c r="AJ403" s="36"/>
      <c r="AK403" s="37"/>
      <c r="AL403" s="37"/>
      <c r="AM403" s="37"/>
      <c r="AN403" s="37"/>
      <c r="AO403" s="38"/>
    </row>
    <row r="404" spans="1:41" ht="12.75" customHeight="1">
      <c r="A404" s="31"/>
      <c r="B404" s="48"/>
      <c r="C404" s="1"/>
      <c r="D404" s="1"/>
      <c r="E404" s="1"/>
      <c r="F404" s="1"/>
      <c r="G404" s="1"/>
      <c r="H404" s="21"/>
      <c r="I404" s="33"/>
      <c r="J404" s="33"/>
      <c r="K404" s="33"/>
      <c r="L404" s="296"/>
      <c r="M404" s="296"/>
      <c r="N404" s="33"/>
      <c r="O404" s="33"/>
      <c r="P404" s="33"/>
      <c r="Q404" s="292"/>
      <c r="R404" s="296"/>
      <c r="T404" s="299"/>
      <c r="U404" s="34"/>
      <c r="V404" s="299"/>
      <c r="W404" s="33"/>
      <c r="X404" s="296"/>
      <c r="Y404" s="296"/>
      <c r="Z404" s="1"/>
      <c r="AA404" s="1"/>
      <c r="AB404" s="3"/>
      <c r="AC404" s="34"/>
      <c r="AD404" s="34"/>
      <c r="AE404" s="34"/>
      <c r="AF404" s="35"/>
      <c r="AG404" s="36"/>
      <c r="AH404" s="36"/>
      <c r="AI404" s="36"/>
      <c r="AJ404" s="36"/>
      <c r="AK404" s="37"/>
      <c r="AL404" s="37"/>
      <c r="AM404" s="37"/>
      <c r="AN404" s="37"/>
      <c r="AO404" s="38"/>
    </row>
    <row r="405" spans="1:41" ht="12.75" customHeight="1">
      <c r="A405" s="31"/>
      <c r="B405" s="48"/>
      <c r="C405" s="1"/>
      <c r="D405" s="1"/>
      <c r="E405" s="1"/>
      <c r="F405" s="1"/>
      <c r="G405" s="1"/>
      <c r="H405" s="21"/>
      <c r="I405" s="33"/>
      <c r="J405" s="33"/>
      <c r="K405" s="33"/>
      <c r="L405" s="296"/>
      <c r="M405" s="296"/>
      <c r="N405" s="33"/>
      <c r="O405" s="33"/>
      <c r="P405" s="33"/>
      <c r="Q405" s="292"/>
      <c r="R405" s="296"/>
      <c r="T405" s="299"/>
      <c r="U405" s="34"/>
      <c r="V405" s="299"/>
      <c r="W405" s="33"/>
      <c r="X405" s="296"/>
      <c r="Y405" s="296"/>
      <c r="Z405" s="1"/>
      <c r="AA405" s="1"/>
      <c r="AB405" s="3"/>
      <c r="AC405" s="34"/>
      <c r="AD405" s="34"/>
      <c r="AE405" s="34"/>
      <c r="AF405" s="35"/>
      <c r="AG405" s="36"/>
      <c r="AH405" s="36"/>
      <c r="AI405" s="36"/>
      <c r="AJ405" s="36"/>
      <c r="AK405" s="37"/>
      <c r="AL405" s="37"/>
      <c r="AM405" s="37"/>
      <c r="AN405" s="37"/>
      <c r="AO405" s="38"/>
    </row>
    <row r="406" spans="1:41" ht="12.75" customHeight="1">
      <c r="A406" s="31"/>
      <c r="B406" s="48"/>
      <c r="C406" s="1"/>
      <c r="D406" s="1"/>
      <c r="E406" s="1"/>
      <c r="F406" s="1"/>
      <c r="G406" s="1"/>
      <c r="H406" s="21"/>
      <c r="I406" s="33"/>
      <c r="J406" s="33"/>
      <c r="K406" s="33"/>
      <c r="L406" s="296"/>
      <c r="M406" s="296"/>
      <c r="N406" s="33"/>
      <c r="O406" s="33"/>
      <c r="P406" s="33"/>
      <c r="Q406" s="292"/>
      <c r="R406" s="296"/>
      <c r="T406" s="299"/>
      <c r="U406" s="34"/>
      <c r="V406" s="299"/>
      <c r="W406" s="33"/>
      <c r="X406" s="296"/>
      <c r="Y406" s="296"/>
      <c r="Z406" s="1"/>
      <c r="AA406" s="1"/>
      <c r="AB406" s="3"/>
      <c r="AC406" s="34"/>
      <c r="AD406" s="34"/>
      <c r="AE406" s="34"/>
      <c r="AF406" s="35"/>
      <c r="AG406" s="36"/>
      <c r="AH406" s="36"/>
      <c r="AI406" s="36"/>
      <c r="AJ406" s="36"/>
      <c r="AK406" s="37"/>
      <c r="AL406" s="37"/>
      <c r="AM406" s="37"/>
      <c r="AN406" s="37"/>
      <c r="AO406" s="38"/>
    </row>
    <row r="407" spans="1:41" ht="12.75" customHeight="1">
      <c r="A407" s="31"/>
      <c r="B407" s="48"/>
      <c r="C407" s="1"/>
      <c r="D407" s="1"/>
      <c r="E407" s="1"/>
      <c r="F407" s="1"/>
      <c r="G407" s="1"/>
      <c r="H407" s="21"/>
      <c r="I407" s="33"/>
      <c r="J407" s="33"/>
      <c r="K407" s="33"/>
      <c r="L407" s="296"/>
      <c r="M407" s="296"/>
      <c r="N407" s="33"/>
      <c r="O407" s="33"/>
      <c r="P407" s="33"/>
      <c r="Q407" s="292"/>
      <c r="R407" s="296"/>
      <c r="T407" s="299"/>
      <c r="U407" s="34"/>
      <c r="V407" s="299"/>
      <c r="W407" s="33"/>
      <c r="X407" s="296"/>
      <c r="Y407" s="296"/>
      <c r="Z407" s="1"/>
      <c r="AA407" s="1"/>
      <c r="AB407" s="3"/>
      <c r="AC407" s="34"/>
      <c r="AD407" s="34"/>
      <c r="AE407" s="34"/>
      <c r="AF407" s="35"/>
      <c r="AG407" s="36"/>
      <c r="AH407" s="36"/>
      <c r="AI407" s="36"/>
      <c r="AJ407" s="36"/>
      <c r="AK407" s="37"/>
      <c r="AL407" s="37"/>
      <c r="AM407" s="37"/>
      <c r="AN407" s="37"/>
      <c r="AO407" s="38"/>
    </row>
    <row r="408" spans="1:41" ht="12.75" customHeight="1">
      <c r="A408" s="31"/>
      <c r="B408" s="48"/>
      <c r="C408" s="1"/>
      <c r="D408" s="1"/>
      <c r="E408" s="1"/>
      <c r="F408" s="1"/>
      <c r="G408" s="1"/>
      <c r="H408" s="21"/>
      <c r="I408" s="33"/>
      <c r="J408" s="33"/>
      <c r="K408" s="33"/>
      <c r="L408" s="296"/>
      <c r="M408" s="296"/>
      <c r="N408" s="33"/>
      <c r="O408" s="33"/>
      <c r="P408" s="33"/>
      <c r="Q408" s="292"/>
      <c r="R408" s="296"/>
      <c r="T408" s="299"/>
      <c r="U408" s="34"/>
      <c r="V408" s="299"/>
      <c r="W408" s="33"/>
      <c r="X408" s="296"/>
      <c r="Y408" s="296"/>
      <c r="Z408" s="1"/>
      <c r="AA408" s="1"/>
      <c r="AB408" s="3"/>
      <c r="AC408" s="34"/>
      <c r="AD408" s="34"/>
      <c r="AE408" s="34"/>
      <c r="AF408" s="35"/>
      <c r="AG408" s="36"/>
      <c r="AH408" s="36"/>
      <c r="AI408" s="36"/>
      <c r="AJ408" s="36"/>
      <c r="AK408" s="37"/>
      <c r="AL408" s="37"/>
      <c r="AM408" s="37"/>
      <c r="AN408" s="37"/>
      <c r="AO408" s="38"/>
    </row>
    <row r="409" spans="1:41" ht="12.75" customHeight="1">
      <c r="A409" s="31"/>
      <c r="B409" s="48"/>
      <c r="C409" s="1"/>
      <c r="D409" s="1"/>
      <c r="E409" s="1"/>
      <c r="F409" s="1"/>
      <c r="G409" s="1"/>
      <c r="H409" s="21"/>
      <c r="I409" s="33"/>
      <c r="J409" s="33"/>
      <c r="K409" s="33"/>
      <c r="L409" s="296"/>
      <c r="M409" s="296"/>
      <c r="N409" s="33"/>
      <c r="O409" s="33"/>
      <c r="P409" s="33"/>
      <c r="Q409" s="292"/>
      <c r="R409" s="296"/>
      <c r="T409" s="299"/>
      <c r="U409" s="34"/>
      <c r="V409" s="299"/>
      <c r="W409" s="33"/>
      <c r="X409" s="296"/>
      <c r="Y409" s="296"/>
      <c r="Z409" s="1"/>
      <c r="AA409" s="1"/>
      <c r="AB409" s="3"/>
      <c r="AC409" s="34"/>
      <c r="AD409" s="34"/>
      <c r="AE409" s="34"/>
      <c r="AF409" s="35"/>
      <c r="AG409" s="36"/>
      <c r="AH409" s="36"/>
      <c r="AI409" s="36"/>
      <c r="AJ409" s="36"/>
      <c r="AK409" s="37"/>
      <c r="AL409" s="37"/>
      <c r="AM409" s="37"/>
      <c r="AN409" s="37"/>
      <c r="AO409" s="38"/>
    </row>
    <row r="410" spans="1:41" ht="12.75" customHeight="1">
      <c r="A410" s="31"/>
      <c r="B410" s="48"/>
      <c r="C410" s="1"/>
      <c r="D410" s="1"/>
      <c r="E410" s="1"/>
      <c r="F410" s="1"/>
      <c r="G410" s="1"/>
      <c r="H410" s="21"/>
      <c r="I410" s="33"/>
      <c r="J410" s="33"/>
      <c r="K410" s="33"/>
      <c r="L410" s="296"/>
      <c r="M410" s="296"/>
      <c r="N410" s="33"/>
      <c r="O410" s="33"/>
      <c r="P410" s="33"/>
      <c r="Q410" s="292"/>
      <c r="R410" s="296"/>
      <c r="T410" s="299"/>
      <c r="U410" s="34"/>
      <c r="V410" s="299"/>
      <c r="W410" s="33"/>
      <c r="X410" s="296"/>
      <c r="Y410" s="296"/>
      <c r="Z410" s="1"/>
      <c r="AA410" s="1"/>
      <c r="AB410" s="3"/>
      <c r="AC410" s="34"/>
      <c r="AD410" s="34"/>
      <c r="AE410" s="34"/>
      <c r="AF410" s="35"/>
      <c r="AG410" s="36"/>
      <c r="AH410" s="36"/>
      <c r="AI410" s="36"/>
      <c r="AJ410" s="36"/>
      <c r="AK410" s="37"/>
      <c r="AL410" s="37"/>
      <c r="AM410" s="37"/>
      <c r="AN410" s="37"/>
      <c r="AO410" s="38"/>
    </row>
    <row r="411" spans="1:41" ht="12.75" customHeight="1">
      <c r="A411" s="31"/>
      <c r="B411" s="48"/>
      <c r="C411" s="1"/>
      <c r="D411" s="1"/>
      <c r="E411" s="1"/>
      <c r="F411" s="1"/>
      <c r="G411" s="1"/>
      <c r="H411" s="21"/>
      <c r="I411" s="33"/>
      <c r="J411" s="33"/>
      <c r="K411" s="33"/>
      <c r="L411" s="296"/>
      <c r="M411" s="296"/>
      <c r="N411" s="33"/>
      <c r="O411" s="33"/>
      <c r="P411" s="33"/>
      <c r="Q411" s="292"/>
      <c r="R411" s="296"/>
      <c r="T411" s="299"/>
      <c r="U411" s="34"/>
      <c r="V411" s="299"/>
      <c r="W411" s="33"/>
      <c r="X411" s="296"/>
      <c r="Y411" s="296"/>
      <c r="Z411" s="1"/>
      <c r="AA411" s="1"/>
      <c r="AB411" s="3"/>
      <c r="AC411" s="34"/>
      <c r="AD411" s="34"/>
      <c r="AE411" s="34"/>
      <c r="AF411" s="35"/>
      <c r="AG411" s="36"/>
      <c r="AH411" s="36"/>
      <c r="AI411" s="36"/>
      <c r="AJ411" s="36"/>
      <c r="AK411" s="37"/>
      <c r="AL411" s="37"/>
      <c r="AM411" s="37"/>
      <c r="AN411" s="37"/>
      <c r="AO411" s="38"/>
    </row>
    <row r="412" spans="1:41" ht="12.75" customHeight="1">
      <c r="A412" s="31"/>
      <c r="B412" s="48"/>
      <c r="C412" s="1"/>
      <c r="D412" s="1"/>
      <c r="E412" s="1"/>
      <c r="F412" s="1"/>
      <c r="G412" s="1"/>
      <c r="H412" s="21"/>
      <c r="I412" s="33"/>
      <c r="J412" s="33"/>
      <c r="K412" s="33"/>
      <c r="L412" s="296"/>
      <c r="M412" s="296"/>
      <c r="N412" s="33"/>
      <c r="O412" s="33"/>
      <c r="P412" s="33"/>
      <c r="Q412" s="292"/>
      <c r="R412" s="296"/>
      <c r="T412" s="299"/>
      <c r="U412" s="34"/>
      <c r="V412" s="299"/>
      <c r="W412" s="33"/>
      <c r="X412" s="296"/>
      <c r="Y412" s="296"/>
      <c r="Z412" s="1"/>
      <c r="AA412" s="1"/>
      <c r="AB412" s="3"/>
      <c r="AC412" s="34"/>
      <c r="AD412" s="34"/>
      <c r="AE412" s="34"/>
      <c r="AF412" s="35"/>
      <c r="AG412" s="36"/>
      <c r="AH412" s="36"/>
      <c r="AI412" s="36"/>
      <c r="AJ412" s="36"/>
      <c r="AK412" s="37"/>
      <c r="AL412" s="37"/>
      <c r="AM412" s="37"/>
      <c r="AN412" s="37"/>
      <c r="AO412" s="38"/>
    </row>
    <row r="413" spans="1:41" ht="12.75" customHeight="1">
      <c r="A413" s="31"/>
      <c r="B413" s="48"/>
      <c r="C413" s="1"/>
      <c r="D413" s="1"/>
      <c r="E413" s="1"/>
      <c r="F413" s="1"/>
      <c r="G413" s="1"/>
      <c r="H413" s="21"/>
      <c r="I413" s="33"/>
      <c r="J413" s="33"/>
      <c r="K413" s="33"/>
      <c r="L413" s="296"/>
      <c r="M413" s="296"/>
      <c r="N413" s="33"/>
      <c r="O413" s="33"/>
      <c r="P413" s="33"/>
      <c r="Q413" s="292"/>
      <c r="R413" s="296"/>
      <c r="T413" s="299"/>
      <c r="U413" s="34"/>
      <c r="V413" s="299"/>
      <c r="W413" s="33"/>
      <c r="X413" s="296"/>
      <c r="Y413" s="296"/>
      <c r="Z413" s="1"/>
      <c r="AA413" s="1"/>
      <c r="AB413" s="3"/>
      <c r="AC413" s="34"/>
      <c r="AD413" s="34"/>
      <c r="AE413" s="34"/>
      <c r="AF413" s="35"/>
      <c r="AG413" s="36"/>
      <c r="AH413" s="36"/>
      <c r="AI413" s="36"/>
      <c r="AJ413" s="36"/>
      <c r="AK413" s="37"/>
      <c r="AL413" s="37"/>
      <c r="AM413" s="37"/>
      <c r="AN413" s="37"/>
      <c r="AO413" s="38"/>
    </row>
    <row r="414" spans="1:41" ht="12.75" customHeight="1">
      <c r="A414" s="31"/>
      <c r="B414" s="48"/>
      <c r="C414" s="1"/>
      <c r="D414" s="1"/>
      <c r="E414" s="1"/>
      <c r="F414" s="1"/>
      <c r="G414" s="1"/>
      <c r="H414" s="21"/>
      <c r="I414" s="33"/>
      <c r="J414" s="33"/>
      <c r="K414" s="33"/>
      <c r="L414" s="296"/>
      <c r="M414" s="296"/>
      <c r="N414" s="33"/>
      <c r="O414" s="33"/>
      <c r="P414" s="33"/>
      <c r="Q414" s="292"/>
      <c r="R414" s="296"/>
      <c r="T414" s="299"/>
      <c r="U414" s="34"/>
      <c r="V414" s="299"/>
      <c r="W414" s="33"/>
      <c r="X414" s="296"/>
      <c r="Y414" s="296"/>
      <c r="Z414" s="1"/>
      <c r="AA414" s="1"/>
      <c r="AB414" s="3"/>
      <c r="AC414" s="34"/>
      <c r="AD414" s="34"/>
      <c r="AE414" s="34"/>
      <c r="AF414" s="35"/>
      <c r="AG414" s="36"/>
      <c r="AH414" s="36"/>
      <c r="AI414" s="36"/>
      <c r="AJ414" s="36"/>
      <c r="AK414" s="37"/>
      <c r="AL414" s="37"/>
      <c r="AM414" s="37"/>
      <c r="AN414" s="37"/>
      <c r="AO414" s="38"/>
    </row>
    <row r="415" spans="1:41" ht="12.75" customHeight="1">
      <c r="A415" s="31"/>
      <c r="B415" s="48"/>
      <c r="C415" s="1"/>
      <c r="D415" s="1"/>
      <c r="E415" s="1"/>
      <c r="F415" s="1"/>
      <c r="G415" s="1"/>
      <c r="H415" s="21"/>
      <c r="I415" s="33"/>
      <c r="J415" s="33"/>
      <c r="K415" s="33"/>
      <c r="L415" s="296"/>
      <c r="M415" s="296"/>
      <c r="N415" s="33"/>
      <c r="O415" s="33"/>
      <c r="P415" s="33"/>
      <c r="Q415" s="292"/>
      <c r="R415" s="296"/>
      <c r="T415" s="299"/>
      <c r="U415" s="34"/>
      <c r="V415" s="299"/>
      <c r="W415" s="33"/>
      <c r="X415" s="296"/>
      <c r="Y415" s="296"/>
      <c r="Z415" s="1"/>
      <c r="AA415" s="1"/>
      <c r="AB415" s="3"/>
      <c r="AC415" s="34"/>
      <c r="AD415" s="34"/>
      <c r="AE415" s="34"/>
      <c r="AF415" s="35"/>
      <c r="AG415" s="36"/>
      <c r="AH415" s="36"/>
      <c r="AI415" s="36"/>
      <c r="AJ415" s="36"/>
      <c r="AK415" s="37"/>
      <c r="AL415" s="37"/>
      <c r="AM415" s="37"/>
      <c r="AN415" s="37"/>
      <c r="AO415" s="38"/>
    </row>
    <row r="416" spans="1:41" ht="12.75" customHeight="1">
      <c r="A416" s="31"/>
      <c r="B416" s="48"/>
      <c r="C416" s="1"/>
      <c r="D416" s="1"/>
      <c r="E416" s="1"/>
      <c r="F416" s="1"/>
      <c r="G416" s="1"/>
      <c r="H416" s="21"/>
      <c r="I416" s="33"/>
      <c r="J416" s="33"/>
      <c r="K416" s="33"/>
      <c r="L416" s="296"/>
      <c r="M416" s="296"/>
      <c r="N416" s="33"/>
      <c r="O416" s="33"/>
      <c r="P416" s="33"/>
      <c r="Q416" s="292"/>
      <c r="R416" s="296"/>
      <c r="T416" s="299"/>
      <c r="U416" s="34"/>
      <c r="V416" s="299"/>
      <c r="W416" s="33"/>
      <c r="X416" s="296"/>
      <c r="Y416" s="296"/>
      <c r="Z416" s="1"/>
      <c r="AA416" s="1"/>
      <c r="AB416" s="3"/>
      <c r="AC416" s="34"/>
      <c r="AD416" s="34"/>
      <c r="AE416" s="34"/>
      <c r="AF416" s="35"/>
      <c r="AG416" s="36"/>
      <c r="AH416" s="36"/>
      <c r="AI416" s="36"/>
      <c r="AJ416" s="36"/>
      <c r="AK416" s="37"/>
      <c r="AL416" s="37"/>
      <c r="AM416" s="37"/>
      <c r="AN416" s="37"/>
      <c r="AO416" s="38"/>
    </row>
    <row r="417" spans="1:41" ht="12.75" customHeight="1">
      <c r="A417" s="31"/>
      <c r="B417" s="48"/>
      <c r="C417" s="1"/>
      <c r="D417" s="1"/>
      <c r="E417" s="1"/>
      <c r="F417" s="1"/>
      <c r="G417" s="1"/>
      <c r="H417" s="21"/>
      <c r="I417" s="33"/>
      <c r="J417" s="33"/>
      <c r="K417" s="33"/>
      <c r="L417" s="296"/>
      <c r="M417" s="296"/>
      <c r="N417" s="33"/>
      <c r="O417" s="33"/>
      <c r="P417" s="33"/>
      <c r="Q417" s="292"/>
      <c r="R417" s="296"/>
      <c r="T417" s="299"/>
      <c r="U417" s="34"/>
      <c r="V417" s="299"/>
      <c r="W417" s="33"/>
      <c r="X417" s="296"/>
      <c r="Y417" s="296"/>
      <c r="Z417" s="1"/>
      <c r="AA417" s="1"/>
      <c r="AB417" s="3"/>
      <c r="AC417" s="34"/>
      <c r="AD417" s="34"/>
      <c r="AE417" s="34"/>
      <c r="AF417" s="35"/>
      <c r="AG417" s="36"/>
      <c r="AH417" s="36"/>
      <c r="AI417" s="36"/>
      <c r="AJ417" s="36"/>
      <c r="AK417" s="37"/>
      <c r="AL417" s="37"/>
      <c r="AM417" s="37"/>
      <c r="AN417" s="37"/>
      <c r="AO417" s="38"/>
    </row>
    <row r="418" spans="1:41" ht="12.75" customHeight="1">
      <c r="A418" s="31"/>
      <c r="B418" s="48"/>
      <c r="C418" s="1"/>
      <c r="D418" s="1"/>
      <c r="E418" s="1"/>
      <c r="F418" s="1"/>
      <c r="G418" s="1"/>
      <c r="H418" s="21"/>
      <c r="I418" s="33"/>
      <c r="J418" s="33"/>
      <c r="K418" s="33"/>
      <c r="L418" s="296"/>
      <c r="M418" s="296"/>
      <c r="N418" s="33"/>
      <c r="O418" s="33"/>
      <c r="P418" s="33"/>
      <c r="Q418" s="292"/>
      <c r="R418" s="296"/>
      <c r="T418" s="299"/>
      <c r="U418" s="34"/>
      <c r="V418" s="299"/>
      <c r="W418" s="33"/>
      <c r="X418" s="296"/>
      <c r="Y418" s="296"/>
      <c r="Z418" s="1"/>
      <c r="AA418" s="1"/>
      <c r="AB418" s="3"/>
      <c r="AC418" s="34"/>
      <c r="AD418" s="34"/>
      <c r="AE418" s="34"/>
      <c r="AF418" s="35"/>
      <c r="AG418" s="36"/>
      <c r="AH418" s="36"/>
      <c r="AI418" s="36"/>
      <c r="AJ418" s="36"/>
      <c r="AK418" s="37"/>
      <c r="AL418" s="37"/>
      <c r="AM418" s="37"/>
      <c r="AN418" s="37"/>
      <c r="AO418" s="38"/>
    </row>
    <row r="419" spans="1:41" ht="12.75" customHeight="1">
      <c r="A419" s="31"/>
      <c r="B419" s="48"/>
      <c r="C419" s="1"/>
      <c r="D419" s="1"/>
      <c r="E419" s="1"/>
      <c r="F419" s="1"/>
      <c r="G419" s="1"/>
      <c r="H419" s="21"/>
      <c r="I419" s="33"/>
      <c r="J419" s="33"/>
      <c r="K419" s="33"/>
      <c r="L419" s="296"/>
      <c r="M419" s="296"/>
      <c r="N419" s="33"/>
      <c r="O419" s="33"/>
      <c r="P419" s="33"/>
      <c r="Q419" s="292"/>
      <c r="R419" s="296"/>
      <c r="T419" s="299"/>
      <c r="U419" s="34"/>
      <c r="V419" s="299"/>
      <c r="W419" s="33"/>
      <c r="X419" s="296"/>
      <c r="Y419" s="296"/>
      <c r="Z419" s="1"/>
      <c r="AA419" s="1"/>
      <c r="AB419" s="3"/>
      <c r="AC419" s="34"/>
      <c r="AD419" s="34"/>
      <c r="AE419" s="34"/>
      <c r="AF419" s="35"/>
      <c r="AG419" s="36"/>
      <c r="AH419" s="36"/>
      <c r="AI419" s="36"/>
      <c r="AJ419" s="36"/>
      <c r="AK419" s="37"/>
      <c r="AL419" s="37"/>
      <c r="AM419" s="37"/>
      <c r="AN419" s="37"/>
      <c r="AO419" s="38"/>
    </row>
    <row r="420" spans="1:41" ht="12.75" customHeight="1">
      <c r="A420" s="31"/>
      <c r="B420" s="48"/>
      <c r="C420" s="1"/>
      <c r="D420" s="1"/>
      <c r="E420" s="1"/>
      <c r="F420" s="1"/>
      <c r="G420" s="1"/>
      <c r="H420" s="21"/>
      <c r="I420" s="33"/>
      <c r="J420" s="33"/>
      <c r="K420" s="33"/>
      <c r="L420" s="296"/>
      <c r="M420" s="296"/>
      <c r="N420" s="33"/>
      <c r="O420" s="33"/>
      <c r="P420" s="33"/>
      <c r="Q420" s="292"/>
      <c r="R420" s="296"/>
      <c r="T420" s="299"/>
      <c r="U420" s="34"/>
      <c r="V420" s="299"/>
      <c r="W420" s="33"/>
      <c r="X420" s="296"/>
      <c r="Y420" s="296"/>
      <c r="Z420" s="1"/>
      <c r="AA420" s="1"/>
      <c r="AB420" s="3"/>
      <c r="AC420" s="34"/>
      <c r="AD420" s="34"/>
      <c r="AE420" s="34"/>
      <c r="AF420" s="35"/>
      <c r="AG420" s="36"/>
      <c r="AH420" s="36"/>
      <c r="AI420" s="36"/>
      <c r="AJ420" s="36"/>
      <c r="AK420" s="37"/>
      <c r="AL420" s="37"/>
      <c r="AM420" s="37"/>
      <c r="AN420" s="37"/>
      <c r="AO420" s="38"/>
    </row>
    <row r="421" spans="1:41" ht="12.75" customHeight="1">
      <c r="A421" s="31"/>
      <c r="B421" s="48"/>
      <c r="C421" s="1"/>
      <c r="D421" s="1"/>
      <c r="E421" s="1"/>
      <c r="F421" s="1"/>
      <c r="G421" s="1"/>
      <c r="H421" s="21"/>
      <c r="I421" s="33"/>
      <c r="J421" s="33"/>
      <c r="K421" s="33"/>
      <c r="L421" s="296"/>
      <c r="M421" s="296"/>
      <c r="N421" s="33"/>
      <c r="O421" s="33"/>
      <c r="P421" s="33"/>
      <c r="Q421" s="292"/>
      <c r="R421" s="296"/>
      <c r="T421" s="299"/>
      <c r="U421" s="34"/>
      <c r="V421" s="299"/>
      <c r="W421" s="33"/>
      <c r="X421" s="296"/>
      <c r="Y421" s="296"/>
      <c r="Z421" s="1"/>
      <c r="AA421" s="1"/>
      <c r="AB421" s="3"/>
      <c r="AC421" s="34"/>
      <c r="AD421" s="34"/>
      <c r="AE421" s="34"/>
      <c r="AF421" s="35"/>
      <c r="AG421" s="36"/>
      <c r="AH421" s="36"/>
      <c r="AI421" s="36"/>
      <c r="AJ421" s="36"/>
      <c r="AK421" s="37"/>
      <c r="AL421" s="37"/>
      <c r="AM421" s="37"/>
      <c r="AN421" s="37"/>
      <c r="AO421" s="38"/>
    </row>
    <row r="422" spans="1:41" ht="12.75" customHeight="1">
      <c r="A422" s="31"/>
      <c r="B422" s="48"/>
      <c r="C422" s="1"/>
      <c r="D422" s="1"/>
      <c r="E422" s="1"/>
      <c r="F422" s="1"/>
      <c r="G422" s="1"/>
      <c r="H422" s="21"/>
      <c r="I422" s="33"/>
      <c r="J422" s="33"/>
      <c r="K422" s="33"/>
      <c r="L422" s="296"/>
      <c r="M422" s="296"/>
      <c r="N422" s="33"/>
      <c r="O422" s="33"/>
      <c r="P422" s="33"/>
      <c r="Q422" s="292"/>
      <c r="R422" s="296"/>
      <c r="T422" s="299"/>
      <c r="U422" s="34"/>
      <c r="V422" s="299"/>
      <c r="W422" s="33"/>
      <c r="X422" s="296"/>
      <c r="Y422" s="296"/>
      <c r="Z422" s="1"/>
      <c r="AA422" s="1"/>
      <c r="AB422" s="3"/>
      <c r="AC422" s="34"/>
      <c r="AD422" s="34"/>
      <c r="AE422" s="34"/>
      <c r="AF422" s="35"/>
      <c r="AG422" s="36"/>
      <c r="AH422" s="36"/>
      <c r="AI422" s="36"/>
      <c r="AJ422" s="36"/>
      <c r="AK422" s="37"/>
      <c r="AL422" s="37"/>
      <c r="AM422" s="37"/>
      <c r="AN422" s="37"/>
      <c r="AO422" s="38"/>
    </row>
    <row r="423" spans="1:41" ht="12.75" customHeight="1">
      <c r="A423" s="31"/>
      <c r="B423" s="48"/>
      <c r="C423" s="1"/>
      <c r="D423" s="1"/>
      <c r="E423" s="1"/>
      <c r="F423" s="1"/>
      <c r="G423" s="1"/>
      <c r="H423" s="21"/>
      <c r="I423" s="33"/>
      <c r="J423" s="33"/>
      <c r="K423" s="33"/>
      <c r="L423" s="296"/>
      <c r="M423" s="296"/>
      <c r="N423" s="33"/>
      <c r="O423" s="33"/>
      <c r="P423" s="33"/>
      <c r="Q423" s="292"/>
      <c r="R423" s="296"/>
      <c r="T423" s="299"/>
      <c r="U423" s="34"/>
      <c r="V423" s="299"/>
      <c r="W423" s="33"/>
      <c r="X423" s="296"/>
      <c r="Y423" s="296"/>
      <c r="Z423" s="1"/>
      <c r="AA423" s="1"/>
      <c r="AB423" s="3"/>
      <c r="AC423" s="34"/>
      <c r="AD423" s="34"/>
      <c r="AE423" s="34"/>
      <c r="AF423" s="35"/>
      <c r="AG423" s="36"/>
      <c r="AH423" s="36"/>
      <c r="AI423" s="36"/>
      <c r="AJ423" s="36"/>
      <c r="AK423" s="37"/>
      <c r="AL423" s="37"/>
      <c r="AM423" s="37"/>
      <c r="AN423" s="37"/>
      <c r="AO423" s="38"/>
    </row>
    <row r="424" spans="1:41" ht="12.75" customHeight="1">
      <c r="A424" s="31"/>
      <c r="B424" s="48"/>
      <c r="C424" s="1"/>
      <c r="D424" s="1"/>
      <c r="E424" s="1"/>
      <c r="F424" s="1"/>
      <c r="G424" s="1"/>
      <c r="H424" s="21"/>
      <c r="I424" s="33"/>
      <c r="J424" s="33"/>
      <c r="K424" s="33"/>
      <c r="L424" s="296"/>
      <c r="M424" s="296"/>
      <c r="N424" s="33"/>
      <c r="O424" s="33"/>
      <c r="P424" s="33"/>
      <c r="Q424" s="292"/>
      <c r="R424" s="296"/>
      <c r="T424" s="299"/>
      <c r="U424" s="34"/>
      <c r="V424" s="299"/>
      <c r="W424" s="33"/>
      <c r="X424" s="296"/>
      <c r="Y424" s="296"/>
      <c r="Z424" s="1"/>
      <c r="AA424" s="1"/>
      <c r="AB424" s="3"/>
      <c r="AC424" s="34"/>
      <c r="AD424" s="34"/>
      <c r="AE424" s="34"/>
      <c r="AF424" s="35"/>
      <c r="AG424" s="36"/>
      <c r="AH424" s="36"/>
      <c r="AI424" s="36"/>
      <c r="AJ424" s="36"/>
      <c r="AK424" s="37"/>
      <c r="AL424" s="37"/>
      <c r="AM424" s="37"/>
      <c r="AN424" s="37"/>
      <c r="AO424" s="38"/>
    </row>
    <row r="425" spans="1:41" ht="12.75" customHeight="1">
      <c r="A425" s="31"/>
      <c r="B425" s="48"/>
      <c r="C425" s="1"/>
      <c r="D425" s="1"/>
      <c r="E425" s="1"/>
      <c r="F425" s="1"/>
      <c r="G425" s="1"/>
      <c r="H425" s="21"/>
      <c r="I425" s="33"/>
      <c r="J425" s="33"/>
      <c r="K425" s="33"/>
      <c r="L425" s="296"/>
      <c r="M425" s="296"/>
      <c r="N425" s="33"/>
      <c r="O425" s="33"/>
      <c r="P425" s="33"/>
      <c r="Q425" s="292"/>
      <c r="R425" s="296"/>
      <c r="T425" s="299"/>
      <c r="U425" s="34"/>
      <c r="V425" s="299"/>
      <c r="W425" s="33"/>
      <c r="X425" s="296"/>
      <c r="Y425" s="296"/>
      <c r="Z425" s="1"/>
      <c r="AA425" s="1"/>
      <c r="AB425" s="3"/>
      <c r="AC425" s="34"/>
      <c r="AD425" s="34"/>
      <c r="AE425" s="34"/>
      <c r="AF425" s="35"/>
      <c r="AG425" s="36"/>
      <c r="AH425" s="36"/>
      <c r="AI425" s="36"/>
      <c r="AJ425" s="36"/>
      <c r="AK425" s="37"/>
      <c r="AL425" s="37"/>
      <c r="AM425" s="37"/>
      <c r="AN425" s="37"/>
      <c r="AO425" s="38"/>
    </row>
    <row r="426" spans="1:41" ht="12.75" customHeight="1">
      <c r="A426" s="31"/>
      <c r="B426" s="48"/>
      <c r="C426" s="1"/>
      <c r="D426" s="1"/>
      <c r="E426" s="1"/>
      <c r="F426" s="1"/>
      <c r="G426" s="1"/>
      <c r="H426" s="21"/>
      <c r="I426" s="33"/>
      <c r="J426" s="33"/>
      <c r="K426" s="33"/>
      <c r="L426" s="296"/>
      <c r="M426" s="296"/>
      <c r="N426" s="33"/>
      <c r="O426" s="33"/>
      <c r="P426" s="33"/>
      <c r="Q426" s="292"/>
      <c r="R426" s="296"/>
      <c r="T426" s="299"/>
      <c r="U426" s="34"/>
      <c r="V426" s="299"/>
      <c r="W426" s="33"/>
      <c r="X426" s="296"/>
      <c r="Y426" s="296"/>
      <c r="Z426" s="1"/>
      <c r="AA426" s="1"/>
      <c r="AB426" s="3"/>
      <c r="AC426" s="34"/>
      <c r="AD426" s="34"/>
      <c r="AE426" s="34"/>
      <c r="AF426" s="35"/>
      <c r="AG426" s="36"/>
      <c r="AH426" s="36"/>
      <c r="AI426" s="36"/>
      <c r="AJ426" s="36"/>
      <c r="AK426" s="37"/>
      <c r="AL426" s="37"/>
      <c r="AM426" s="37"/>
      <c r="AN426" s="37"/>
      <c r="AO426" s="38"/>
    </row>
    <row r="427" spans="1:41" ht="12.75" customHeight="1">
      <c r="A427" s="31"/>
      <c r="B427" s="48"/>
      <c r="C427" s="1"/>
      <c r="D427" s="1"/>
      <c r="E427" s="1"/>
      <c r="F427" s="1"/>
      <c r="G427" s="1"/>
      <c r="H427" s="21"/>
      <c r="I427" s="33"/>
      <c r="J427" s="33"/>
      <c r="K427" s="33"/>
      <c r="L427" s="296"/>
      <c r="M427" s="296"/>
      <c r="N427" s="33"/>
      <c r="O427" s="33"/>
      <c r="P427" s="33"/>
      <c r="Q427" s="292"/>
      <c r="R427" s="296"/>
      <c r="T427" s="299"/>
      <c r="U427" s="34"/>
      <c r="V427" s="299"/>
      <c r="W427" s="33"/>
      <c r="X427" s="296"/>
      <c r="Y427" s="296"/>
      <c r="Z427" s="1"/>
      <c r="AA427" s="1"/>
      <c r="AB427" s="3"/>
      <c r="AC427" s="34"/>
      <c r="AD427" s="34"/>
      <c r="AE427" s="34"/>
      <c r="AF427" s="35"/>
      <c r="AG427" s="36"/>
      <c r="AH427" s="36"/>
      <c r="AI427" s="36"/>
      <c r="AJ427" s="36"/>
      <c r="AK427" s="37"/>
      <c r="AL427" s="37"/>
      <c r="AM427" s="37"/>
      <c r="AN427" s="37"/>
      <c r="AO427" s="38"/>
    </row>
    <row r="428" spans="1:41" ht="12.75" customHeight="1">
      <c r="A428" s="31"/>
      <c r="B428" s="48"/>
      <c r="C428" s="1"/>
      <c r="D428" s="1"/>
      <c r="E428" s="1"/>
      <c r="F428" s="1"/>
      <c r="G428" s="1"/>
      <c r="H428" s="21"/>
      <c r="I428" s="33"/>
      <c r="J428" s="33"/>
      <c r="K428" s="33"/>
      <c r="L428" s="296"/>
      <c r="M428" s="296"/>
      <c r="N428" s="33"/>
      <c r="O428" s="33"/>
      <c r="P428" s="33"/>
      <c r="Q428" s="292"/>
      <c r="R428" s="296"/>
      <c r="T428" s="299"/>
      <c r="U428" s="34"/>
      <c r="V428" s="299"/>
      <c r="W428" s="33"/>
      <c r="X428" s="296"/>
      <c r="Y428" s="296"/>
      <c r="Z428" s="1"/>
      <c r="AA428" s="1"/>
      <c r="AB428" s="3"/>
      <c r="AC428" s="34"/>
      <c r="AD428" s="34"/>
      <c r="AE428" s="34"/>
      <c r="AF428" s="35"/>
      <c r="AG428" s="36"/>
      <c r="AH428" s="36"/>
      <c r="AI428" s="36"/>
      <c r="AJ428" s="36"/>
      <c r="AK428" s="37"/>
      <c r="AL428" s="37"/>
      <c r="AM428" s="37"/>
      <c r="AN428" s="37"/>
      <c r="AO428" s="38"/>
    </row>
    <row r="429" spans="1:41" ht="12.75" customHeight="1">
      <c r="A429" s="31"/>
      <c r="B429" s="48"/>
      <c r="C429" s="1"/>
      <c r="D429" s="1"/>
      <c r="E429" s="1"/>
      <c r="F429" s="1"/>
      <c r="G429" s="1"/>
      <c r="H429" s="21"/>
      <c r="I429" s="33"/>
      <c r="J429" s="33"/>
      <c r="K429" s="33"/>
      <c r="L429" s="296"/>
      <c r="M429" s="296"/>
      <c r="N429" s="33"/>
      <c r="O429" s="33"/>
      <c r="P429" s="33"/>
      <c r="Q429" s="292"/>
      <c r="R429" s="296"/>
      <c r="T429" s="299"/>
      <c r="U429" s="34"/>
      <c r="V429" s="299"/>
      <c r="W429" s="33"/>
      <c r="X429" s="296"/>
      <c r="Y429" s="296"/>
      <c r="Z429" s="1"/>
      <c r="AA429" s="1"/>
      <c r="AB429" s="3"/>
      <c r="AC429" s="34"/>
      <c r="AD429" s="34"/>
      <c r="AE429" s="34"/>
      <c r="AF429" s="35"/>
      <c r="AG429" s="36"/>
      <c r="AH429" s="36"/>
      <c r="AI429" s="36"/>
      <c r="AJ429" s="36"/>
      <c r="AK429" s="37"/>
      <c r="AL429" s="37"/>
      <c r="AM429" s="37"/>
      <c r="AN429" s="37"/>
      <c r="AO429" s="38"/>
    </row>
    <row r="430" spans="1:41" ht="12.75" customHeight="1">
      <c r="A430" s="31"/>
      <c r="B430" s="48"/>
      <c r="C430" s="1"/>
      <c r="D430" s="1"/>
      <c r="E430" s="1"/>
      <c r="F430" s="1"/>
      <c r="G430" s="1"/>
      <c r="H430" s="21"/>
      <c r="I430" s="33"/>
      <c r="J430" s="33"/>
      <c r="K430" s="33"/>
      <c r="L430" s="296"/>
      <c r="M430" s="296"/>
      <c r="N430" s="33"/>
      <c r="O430" s="33"/>
      <c r="P430" s="33"/>
      <c r="Q430" s="292"/>
      <c r="R430" s="296"/>
      <c r="T430" s="299"/>
      <c r="U430" s="34"/>
      <c r="V430" s="299"/>
      <c r="W430" s="33"/>
      <c r="X430" s="296"/>
      <c r="Y430" s="296"/>
      <c r="Z430" s="1"/>
      <c r="AA430" s="1"/>
      <c r="AB430" s="3"/>
      <c r="AC430" s="34"/>
      <c r="AD430" s="34"/>
      <c r="AE430" s="34"/>
      <c r="AF430" s="35"/>
      <c r="AG430" s="36"/>
      <c r="AH430" s="36"/>
      <c r="AI430" s="36"/>
      <c r="AJ430" s="36"/>
      <c r="AK430" s="37"/>
      <c r="AL430" s="37"/>
      <c r="AM430" s="37"/>
      <c r="AN430" s="37"/>
      <c r="AO430" s="38"/>
    </row>
    <row r="431" spans="1:41" ht="12.75" customHeight="1">
      <c r="A431" s="31"/>
      <c r="B431" s="48"/>
      <c r="C431" s="1"/>
      <c r="D431" s="1"/>
      <c r="E431" s="1"/>
      <c r="F431" s="1"/>
      <c r="G431" s="1"/>
      <c r="H431" s="21"/>
      <c r="I431" s="33"/>
      <c r="J431" s="33"/>
      <c r="K431" s="33"/>
      <c r="L431" s="296"/>
      <c r="M431" s="296"/>
      <c r="N431" s="33"/>
      <c r="O431" s="33"/>
      <c r="P431" s="33"/>
      <c r="Q431" s="292"/>
      <c r="R431" s="296"/>
      <c r="T431" s="299"/>
      <c r="U431" s="34"/>
      <c r="V431" s="299"/>
      <c r="W431" s="33"/>
      <c r="X431" s="296"/>
      <c r="Y431" s="296"/>
      <c r="Z431" s="1"/>
      <c r="AA431" s="1"/>
      <c r="AB431" s="3"/>
      <c r="AC431" s="34"/>
      <c r="AD431" s="34"/>
      <c r="AE431" s="34"/>
      <c r="AF431" s="35"/>
      <c r="AG431" s="36"/>
      <c r="AH431" s="36"/>
      <c r="AI431" s="36"/>
      <c r="AJ431" s="36"/>
      <c r="AK431" s="37"/>
      <c r="AL431" s="37"/>
      <c r="AM431" s="37"/>
      <c r="AN431" s="37"/>
      <c r="AO431" s="38"/>
    </row>
    <row r="432" spans="1:41" ht="12.75" customHeight="1">
      <c r="A432" s="31"/>
      <c r="B432" s="48"/>
      <c r="C432" s="1"/>
      <c r="D432" s="1"/>
      <c r="E432" s="1"/>
      <c r="F432" s="1"/>
      <c r="G432" s="1"/>
      <c r="H432" s="21"/>
      <c r="I432" s="33"/>
      <c r="J432" s="33"/>
      <c r="K432" s="33"/>
      <c r="L432" s="296"/>
      <c r="M432" s="296"/>
      <c r="N432" s="33"/>
      <c r="O432" s="33"/>
      <c r="P432" s="33"/>
      <c r="Q432" s="292"/>
      <c r="R432" s="296"/>
      <c r="T432" s="299"/>
      <c r="U432" s="34"/>
      <c r="V432" s="299"/>
      <c r="W432" s="33"/>
      <c r="X432" s="296"/>
      <c r="Y432" s="296"/>
      <c r="Z432" s="1"/>
      <c r="AA432" s="1"/>
      <c r="AB432" s="3"/>
      <c r="AC432" s="34"/>
      <c r="AD432" s="34"/>
      <c r="AE432" s="34"/>
      <c r="AF432" s="35"/>
      <c r="AG432" s="36"/>
      <c r="AH432" s="36"/>
      <c r="AI432" s="36"/>
      <c r="AJ432" s="36"/>
      <c r="AK432" s="37"/>
      <c r="AL432" s="37"/>
      <c r="AM432" s="37"/>
      <c r="AN432" s="37"/>
      <c r="AO432" s="38"/>
    </row>
    <row r="433" spans="1:41" ht="12.75" customHeight="1">
      <c r="A433" s="31"/>
      <c r="B433" s="48"/>
      <c r="C433" s="1"/>
      <c r="D433" s="1"/>
      <c r="E433" s="1"/>
      <c r="F433" s="1"/>
      <c r="G433" s="1"/>
      <c r="H433" s="21"/>
      <c r="I433" s="33"/>
      <c r="J433" s="33"/>
      <c r="K433" s="33"/>
      <c r="L433" s="296"/>
      <c r="M433" s="296"/>
      <c r="N433" s="33"/>
      <c r="O433" s="33"/>
      <c r="P433" s="33"/>
      <c r="Q433" s="292"/>
      <c r="R433" s="296"/>
      <c r="T433" s="299"/>
      <c r="U433" s="34"/>
      <c r="V433" s="299"/>
      <c r="W433" s="33"/>
      <c r="X433" s="296"/>
      <c r="Y433" s="296"/>
      <c r="Z433" s="1"/>
      <c r="AA433" s="1"/>
      <c r="AB433" s="3"/>
      <c r="AC433" s="34"/>
      <c r="AD433" s="34"/>
      <c r="AE433" s="34"/>
      <c r="AF433" s="35"/>
      <c r="AG433" s="36"/>
      <c r="AH433" s="36"/>
      <c r="AI433" s="36"/>
      <c r="AJ433" s="36"/>
      <c r="AK433" s="37"/>
      <c r="AL433" s="37"/>
      <c r="AM433" s="37"/>
      <c r="AN433" s="37"/>
      <c r="AO433" s="38"/>
    </row>
    <row r="434" spans="1:41" ht="12.75" customHeight="1">
      <c r="A434" s="31"/>
      <c r="B434" s="48"/>
      <c r="C434" s="1"/>
      <c r="D434" s="1"/>
      <c r="E434" s="1"/>
      <c r="F434" s="1"/>
      <c r="G434" s="1"/>
      <c r="H434" s="21"/>
      <c r="I434" s="33"/>
      <c r="J434" s="33"/>
      <c r="K434" s="33"/>
      <c r="L434" s="296"/>
      <c r="M434" s="296"/>
      <c r="N434" s="33"/>
      <c r="O434" s="33"/>
      <c r="P434" s="33"/>
      <c r="Q434" s="292"/>
      <c r="R434" s="296"/>
      <c r="T434" s="299"/>
      <c r="U434" s="34"/>
      <c r="V434" s="299"/>
      <c r="W434" s="33"/>
      <c r="X434" s="296"/>
      <c r="Y434" s="296"/>
      <c r="Z434" s="1"/>
      <c r="AA434" s="1"/>
      <c r="AB434" s="3"/>
      <c r="AC434" s="34"/>
      <c r="AD434" s="34"/>
      <c r="AE434" s="34"/>
      <c r="AF434" s="35"/>
      <c r="AG434" s="36"/>
      <c r="AH434" s="36"/>
      <c r="AI434" s="36"/>
      <c r="AJ434" s="36"/>
      <c r="AK434" s="37"/>
      <c r="AL434" s="37"/>
      <c r="AM434" s="37"/>
      <c r="AN434" s="37"/>
      <c r="AO434" s="38"/>
    </row>
    <row r="435" spans="1:41" ht="12.75" customHeight="1">
      <c r="A435" s="31"/>
      <c r="B435" s="48"/>
      <c r="C435" s="1"/>
      <c r="D435" s="1"/>
      <c r="E435" s="1"/>
      <c r="F435" s="1"/>
      <c r="G435" s="1"/>
      <c r="H435" s="21"/>
      <c r="I435" s="33"/>
      <c r="J435" s="33"/>
      <c r="K435" s="33"/>
      <c r="L435" s="296"/>
      <c r="M435" s="296"/>
      <c r="N435" s="33"/>
      <c r="O435" s="33"/>
      <c r="P435" s="33"/>
      <c r="Q435" s="292"/>
      <c r="R435" s="296"/>
      <c r="T435" s="299"/>
      <c r="U435" s="34"/>
      <c r="V435" s="299"/>
      <c r="W435" s="33"/>
      <c r="X435" s="296"/>
      <c r="Y435" s="296"/>
      <c r="Z435" s="1"/>
      <c r="AA435" s="1"/>
      <c r="AB435" s="3"/>
      <c r="AC435" s="34"/>
      <c r="AD435" s="34"/>
      <c r="AE435" s="34"/>
      <c r="AF435" s="35"/>
      <c r="AG435" s="36"/>
      <c r="AH435" s="36"/>
      <c r="AI435" s="36"/>
      <c r="AJ435" s="36"/>
      <c r="AK435" s="37"/>
      <c r="AL435" s="37"/>
      <c r="AM435" s="37"/>
      <c r="AN435" s="37"/>
      <c r="AO435" s="38"/>
    </row>
    <row r="436" spans="1:41" ht="12.75" customHeight="1">
      <c r="A436" s="31"/>
      <c r="B436" s="48"/>
      <c r="C436" s="1"/>
      <c r="D436" s="1"/>
      <c r="E436" s="1"/>
      <c r="F436" s="1"/>
      <c r="G436" s="1"/>
      <c r="H436" s="21"/>
      <c r="I436" s="33"/>
      <c r="J436" s="33"/>
      <c r="K436" s="33"/>
      <c r="L436" s="296"/>
      <c r="M436" s="296"/>
      <c r="N436" s="33"/>
      <c r="O436" s="33"/>
      <c r="P436" s="33"/>
      <c r="Q436" s="292"/>
      <c r="R436" s="296"/>
      <c r="T436" s="299"/>
      <c r="U436" s="34"/>
      <c r="V436" s="299"/>
      <c r="W436" s="33"/>
      <c r="X436" s="296"/>
      <c r="Y436" s="296"/>
      <c r="Z436" s="1"/>
      <c r="AA436" s="1"/>
      <c r="AB436" s="3"/>
      <c r="AC436" s="34"/>
      <c r="AD436" s="34"/>
      <c r="AE436" s="34"/>
      <c r="AF436" s="35"/>
      <c r="AG436" s="36"/>
      <c r="AH436" s="36"/>
      <c r="AI436" s="36"/>
      <c r="AJ436" s="36"/>
      <c r="AK436" s="37"/>
      <c r="AL436" s="37"/>
      <c r="AM436" s="37"/>
      <c r="AN436" s="37"/>
      <c r="AO436" s="38"/>
    </row>
    <row r="437" spans="1:41" ht="12.75" customHeight="1">
      <c r="A437" s="31"/>
      <c r="B437" s="48"/>
      <c r="C437" s="1"/>
      <c r="D437" s="1"/>
      <c r="E437" s="1"/>
      <c r="F437" s="1"/>
      <c r="G437" s="1"/>
      <c r="H437" s="21"/>
      <c r="I437" s="33"/>
      <c r="J437" s="33"/>
      <c r="K437" s="33"/>
      <c r="L437" s="296"/>
      <c r="M437" s="296"/>
      <c r="N437" s="33"/>
      <c r="O437" s="33"/>
      <c r="P437" s="33"/>
      <c r="Q437" s="292"/>
      <c r="R437" s="296"/>
      <c r="T437" s="299"/>
      <c r="U437" s="34"/>
      <c r="V437" s="299"/>
      <c r="W437" s="33"/>
      <c r="X437" s="296"/>
      <c r="Y437" s="296"/>
      <c r="Z437" s="1"/>
      <c r="AA437" s="1"/>
      <c r="AB437" s="3"/>
      <c r="AC437" s="34"/>
      <c r="AD437" s="34"/>
      <c r="AE437" s="34"/>
      <c r="AF437" s="35"/>
      <c r="AG437" s="36"/>
      <c r="AH437" s="36"/>
      <c r="AI437" s="36"/>
      <c r="AJ437" s="36"/>
      <c r="AK437" s="37"/>
      <c r="AL437" s="37"/>
      <c r="AM437" s="37"/>
      <c r="AN437" s="37"/>
      <c r="AO437" s="38"/>
    </row>
    <row r="438" spans="1:41" ht="12.75" customHeight="1">
      <c r="A438" s="31"/>
      <c r="B438" s="48"/>
      <c r="C438" s="1"/>
      <c r="D438" s="1"/>
      <c r="E438" s="1"/>
      <c r="F438" s="1"/>
      <c r="G438" s="1"/>
      <c r="H438" s="21"/>
      <c r="I438" s="33"/>
      <c r="J438" s="33"/>
      <c r="K438" s="33"/>
      <c r="L438" s="296"/>
      <c r="M438" s="296"/>
      <c r="N438" s="33"/>
      <c r="O438" s="33"/>
      <c r="P438" s="33"/>
      <c r="Q438" s="292"/>
      <c r="R438" s="296"/>
      <c r="T438" s="299"/>
      <c r="U438" s="34"/>
      <c r="V438" s="299"/>
      <c r="W438" s="33"/>
      <c r="X438" s="296"/>
      <c r="Y438" s="296"/>
      <c r="Z438" s="1"/>
      <c r="AA438" s="1"/>
      <c r="AB438" s="3"/>
      <c r="AC438" s="34"/>
      <c r="AD438" s="34"/>
      <c r="AE438" s="34"/>
      <c r="AF438" s="35"/>
      <c r="AG438" s="36"/>
      <c r="AH438" s="36"/>
      <c r="AI438" s="36"/>
      <c r="AJ438" s="36"/>
      <c r="AK438" s="37"/>
      <c r="AL438" s="37"/>
      <c r="AM438" s="37"/>
      <c r="AN438" s="37"/>
      <c r="AO438" s="38"/>
    </row>
    <row r="439" spans="1:41" ht="12.75" customHeight="1">
      <c r="A439" s="31"/>
      <c r="B439" s="48"/>
      <c r="C439" s="1"/>
      <c r="D439" s="1"/>
      <c r="E439" s="1"/>
      <c r="F439" s="1"/>
      <c r="G439" s="1"/>
      <c r="H439" s="21"/>
      <c r="I439" s="33"/>
      <c r="J439" s="33"/>
      <c r="K439" s="33"/>
      <c r="L439" s="296"/>
      <c r="M439" s="296"/>
      <c r="N439" s="33"/>
      <c r="O439" s="33"/>
      <c r="P439" s="33"/>
      <c r="Q439" s="292"/>
      <c r="R439" s="296"/>
      <c r="T439" s="299"/>
      <c r="U439" s="34"/>
      <c r="V439" s="299"/>
      <c r="W439" s="33"/>
      <c r="X439" s="296"/>
      <c r="Y439" s="296"/>
      <c r="Z439" s="1"/>
      <c r="AA439" s="1"/>
      <c r="AB439" s="3"/>
      <c r="AC439" s="34"/>
      <c r="AD439" s="34"/>
      <c r="AE439" s="34"/>
      <c r="AF439" s="35"/>
      <c r="AG439" s="36"/>
      <c r="AH439" s="36"/>
      <c r="AI439" s="36"/>
      <c r="AJ439" s="36"/>
      <c r="AK439" s="37"/>
      <c r="AL439" s="37"/>
      <c r="AM439" s="37"/>
      <c r="AN439" s="37"/>
      <c r="AO439" s="38"/>
    </row>
    <row r="440" spans="1:41" ht="12.75" customHeight="1">
      <c r="A440" s="31"/>
      <c r="B440" s="48"/>
      <c r="C440" s="1"/>
      <c r="D440" s="1"/>
      <c r="E440" s="1"/>
      <c r="F440" s="1"/>
      <c r="G440" s="1"/>
      <c r="H440" s="21"/>
      <c r="I440" s="33"/>
      <c r="J440" s="33"/>
      <c r="K440" s="33"/>
      <c r="L440" s="296"/>
      <c r="M440" s="296"/>
      <c r="N440" s="33"/>
      <c r="O440" s="33"/>
      <c r="P440" s="33"/>
      <c r="Q440" s="292"/>
      <c r="R440" s="296"/>
      <c r="T440" s="299"/>
      <c r="U440" s="34"/>
      <c r="V440" s="299"/>
      <c r="W440" s="33"/>
      <c r="X440" s="296"/>
      <c r="Y440" s="296"/>
      <c r="Z440" s="1"/>
      <c r="AA440" s="1"/>
      <c r="AB440" s="3"/>
      <c r="AC440" s="34"/>
      <c r="AD440" s="34"/>
      <c r="AE440" s="34"/>
      <c r="AF440" s="35"/>
      <c r="AG440" s="36"/>
      <c r="AH440" s="36"/>
      <c r="AI440" s="36"/>
      <c r="AJ440" s="36"/>
      <c r="AK440" s="37"/>
      <c r="AL440" s="37"/>
      <c r="AM440" s="37"/>
      <c r="AN440" s="37"/>
      <c r="AO440" s="38"/>
    </row>
    <row r="441" spans="1:41" ht="12.75" customHeight="1">
      <c r="A441" s="31"/>
      <c r="B441" s="48"/>
      <c r="C441" s="1"/>
      <c r="D441" s="1"/>
      <c r="E441" s="1"/>
      <c r="F441" s="1"/>
      <c r="G441" s="1"/>
      <c r="H441" s="21"/>
      <c r="I441" s="33"/>
      <c r="J441" s="33"/>
      <c r="K441" s="33"/>
      <c r="L441" s="296"/>
      <c r="M441" s="296"/>
      <c r="N441" s="33"/>
      <c r="O441" s="33"/>
      <c r="P441" s="33"/>
      <c r="Q441" s="292"/>
      <c r="R441" s="296"/>
      <c r="T441" s="299"/>
      <c r="U441" s="34"/>
      <c r="V441" s="299"/>
      <c r="W441" s="33"/>
      <c r="X441" s="296"/>
      <c r="Y441" s="296"/>
      <c r="Z441" s="1"/>
      <c r="AA441" s="1"/>
      <c r="AB441" s="3"/>
      <c r="AC441" s="34"/>
      <c r="AD441" s="34"/>
      <c r="AE441" s="34"/>
      <c r="AF441" s="35"/>
      <c r="AG441" s="36"/>
      <c r="AH441" s="36"/>
      <c r="AI441" s="36"/>
      <c r="AJ441" s="36"/>
      <c r="AK441" s="37"/>
      <c r="AL441" s="37"/>
      <c r="AM441" s="37"/>
      <c r="AN441" s="37"/>
      <c r="AO441" s="38"/>
    </row>
    <row r="442" spans="1:41" ht="12.75" customHeight="1">
      <c r="A442" s="31"/>
      <c r="B442" s="48"/>
      <c r="C442" s="1"/>
      <c r="D442" s="1"/>
      <c r="E442" s="1"/>
      <c r="F442" s="1"/>
      <c r="G442" s="1"/>
      <c r="H442" s="21"/>
      <c r="I442" s="33"/>
      <c r="J442" s="33"/>
      <c r="K442" s="33"/>
      <c r="L442" s="296"/>
      <c r="M442" s="296"/>
      <c r="N442" s="33"/>
      <c r="O442" s="33"/>
      <c r="P442" s="33"/>
      <c r="Q442" s="292"/>
      <c r="R442" s="296"/>
      <c r="T442" s="299"/>
      <c r="U442" s="34"/>
      <c r="V442" s="299"/>
      <c r="W442" s="33"/>
      <c r="X442" s="296"/>
      <c r="Y442" s="296"/>
      <c r="Z442" s="1"/>
      <c r="AA442" s="1"/>
      <c r="AB442" s="3"/>
      <c r="AC442" s="34"/>
      <c r="AD442" s="34"/>
      <c r="AE442" s="34"/>
      <c r="AF442" s="35"/>
      <c r="AG442" s="36"/>
      <c r="AH442" s="36"/>
      <c r="AI442" s="36"/>
      <c r="AJ442" s="36"/>
      <c r="AK442" s="37"/>
      <c r="AL442" s="37"/>
      <c r="AM442" s="37"/>
      <c r="AN442" s="37"/>
      <c r="AO442" s="38"/>
    </row>
    <row r="443" spans="1:41" ht="12.75" customHeight="1">
      <c r="A443" s="31"/>
      <c r="B443" s="48"/>
      <c r="C443" s="1"/>
      <c r="D443" s="1"/>
      <c r="E443" s="1"/>
      <c r="F443" s="1"/>
      <c r="G443" s="1"/>
      <c r="H443" s="21"/>
      <c r="I443" s="33"/>
      <c r="J443" s="33"/>
      <c r="K443" s="33"/>
      <c r="L443" s="296"/>
      <c r="M443" s="296"/>
      <c r="N443" s="33"/>
      <c r="O443" s="33"/>
      <c r="P443" s="33"/>
      <c r="Q443" s="292"/>
      <c r="R443" s="296"/>
      <c r="T443" s="299"/>
      <c r="U443" s="34"/>
      <c r="V443" s="299"/>
      <c r="W443" s="33"/>
      <c r="X443" s="296"/>
      <c r="Y443" s="296"/>
      <c r="Z443" s="1"/>
      <c r="AA443" s="1"/>
      <c r="AB443" s="3"/>
      <c r="AC443" s="34"/>
      <c r="AD443" s="34"/>
      <c r="AE443" s="34"/>
      <c r="AF443" s="35"/>
      <c r="AG443" s="36"/>
      <c r="AH443" s="36"/>
      <c r="AI443" s="36"/>
      <c r="AJ443" s="36"/>
      <c r="AK443" s="37"/>
      <c r="AL443" s="37"/>
      <c r="AM443" s="37"/>
      <c r="AN443" s="37"/>
      <c r="AO443" s="38"/>
    </row>
    <row r="444" spans="1:41" ht="12.75" customHeight="1">
      <c r="A444" s="31"/>
      <c r="B444" s="48"/>
      <c r="C444" s="1"/>
      <c r="D444" s="1"/>
      <c r="E444" s="1"/>
      <c r="F444" s="1"/>
      <c r="G444" s="1"/>
      <c r="H444" s="21"/>
      <c r="I444" s="33"/>
      <c r="J444" s="33"/>
      <c r="K444" s="33"/>
      <c r="L444" s="296"/>
      <c r="M444" s="296"/>
      <c r="N444" s="33"/>
      <c r="O444" s="33"/>
      <c r="P444" s="33"/>
      <c r="Q444" s="292"/>
      <c r="R444" s="296"/>
      <c r="T444" s="299"/>
      <c r="U444" s="34"/>
      <c r="V444" s="299"/>
      <c r="W444" s="33"/>
      <c r="X444" s="296"/>
      <c r="Y444" s="296"/>
      <c r="Z444" s="1"/>
      <c r="AA444" s="1"/>
      <c r="AB444" s="3"/>
      <c r="AC444" s="34"/>
      <c r="AD444" s="34"/>
      <c r="AE444" s="34"/>
      <c r="AF444" s="35"/>
      <c r="AG444" s="36"/>
      <c r="AH444" s="36"/>
      <c r="AI444" s="36"/>
      <c r="AJ444" s="36"/>
      <c r="AK444" s="37"/>
      <c r="AL444" s="37"/>
      <c r="AM444" s="37"/>
      <c r="AN444" s="37"/>
      <c r="AO444" s="38"/>
    </row>
    <row r="445" spans="1:41" ht="12.75" customHeight="1">
      <c r="A445" s="31"/>
      <c r="B445" s="48"/>
      <c r="C445" s="1"/>
      <c r="D445" s="1"/>
      <c r="E445" s="1"/>
      <c r="F445" s="1"/>
      <c r="G445" s="1"/>
      <c r="H445" s="21"/>
      <c r="I445" s="33"/>
      <c r="J445" s="33"/>
      <c r="K445" s="33"/>
      <c r="L445" s="296"/>
      <c r="M445" s="296"/>
      <c r="N445" s="33"/>
      <c r="O445" s="33"/>
      <c r="P445" s="33"/>
      <c r="Q445" s="292"/>
      <c r="R445" s="296"/>
      <c r="T445" s="299"/>
      <c r="U445" s="34"/>
      <c r="V445" s="299"/>
      <c r="W445" s="33"/>
      <c r="X445" s="296"/>
      <c r="Y445" s="296"/>
      <c r="Z445" s="1"/>
      <c r="AA445" s="1"/>
      <c r="AB445" s="3"/>
      <c r="AC445" s="34"/>
      <c r="AD445" s="34"/>
      <c r="AE445" s="34"/>
      <c r="AF445" s="35"/>
      <c r="AG445" s="36"/>
      <c r="AH445" s="36"/>
      <c r="AI445" s="36"/>
      <c r="AJ445" s="36"/>
      <c r="AK445" s="37"/>
      <c r="AL445" s="37"/>
      <c r="AM445" s="37"/>
      <c r="AN445" s="37"/>
      <c r="AO445" s="38"/>
    </row>
    <row r="446" spans="1:41" ht="12.75" customHeight="1">
      <c r="A446" s="31"/>
      <c r="B446" s="48"/>
      <c r="C446" s="1"/>
      <c r="D446" s="1"/>
      <c r="E446" s="1"/>
      <c r="F446" s="1"/>
      <c r="G446" s="1"/>
      <c r="H446" s="21"/>
      <c r="I446" s="33"/>
      <c r="J446" s="33"/>
      <c r="K446" s="33"/>
      <c r="L446" s="296"/>
      <c r="M446" s="296"/>
      <c r="N446" s="33"/>
      <c r="O446" s="33"/>
      <c r="P446" s="33"/>
      <c r="Q446" s="292"/>
      <c r="R446" s="296"/>
      <c r="T446" s="299"/>
      <c r="U446" s="34"/>
      <c r="V446" s="299"/>
      <c r="W446" s="33"/>
      <c r="X446" s="296"/>
      <c r="Y446" s="296"/>
      <c r="Z446" s="1"/>
      <c r="AA446" s="1"/>
      <c r="AB446" s="3"/>
      <c r="AC446" s="34"/>
      <c r="AD446" s="34"/>
      <c r="AE446" s="34"/>
      <c r="AF446" s="35"/>
      <c r="AG446" s="36"/>
      <c r="AH446" s="36"/>
      <c r="AI446" s="36"/>
      <c r="AJ446" s="36"/>
      <c r="AK446" s="37"/>
      <c r="AL446" s="37"/>
      <c r="AM446" s="37"/>
      <c r="AN446" s="37"/>
      <c r="AO446" s="38"/>
    </row>
    <row r="447" spans="1:41" ht="12.75" customHeight="1">
      <c r="A447" s="31"/>
      <c r="B447" s="48"/>
      <c r="C447" s="1"/>
      <c r="D447" s="1"/>
      <c r="E447" s="1"/>
      <c r="F447" s="1"/>
      <c r="G447" s="1"/>
      <c r="H447" s="21"/>
      <c r="I447" s="33"/>
      <c r="J447" s="33"/>
      <c r="K447" s="33"/>
      <c r="L447" s="296"/>
      <c r="M447" s="296"/>
      <c r="N447" s="33"/>
      <c r="O447" s="33"/>
      <c r="P447" s="33"/>
      <c r="Q447" s="292"/>
      <c r="R447" s="296"/>
      <c r="T447" s="299"/>
      <c r="U447" s="34"/>
      <c r="V447" s="299"/>
      <c r="W447" s="33"/>
      <c r="X447" s="296"/>
      <c r="Y447" s="296"/>
      <c r="Z447" s="1"/>
      <c r="AA447" s="1"/>
      <c r="AB447" s="3"/>
      <c r="AC447" s="34"/>
      <c r="AD447" s="34"/>
      <c r="AE447" s="34"/>
      <c r="AF447" s="35"/>
      <c r="AG447" s="36"/>
      <c r="AH447" s="36"/>
      <c r="AI447" s="36"/>
      <c r="AJ447" s="36"/>
      <c r="AK447" s="37"/>
      <c r="AL447" s="37"/>
      <c r="AM447" s="37"/>
      <c r="AN447" s="37"/>
      <c r="AO447" s="38"/>
    </row>
    <row r="448" spans="1:41" ht="12.75" customHeight="1">
      <c r="A448" s="31"/>
      <c r="B448" s="48"/>
      <c r="C448" s="1"/>
      <c r="D448" s="1"/>
      <c r="E448" s="1"/>
      <c r="F448" s="1"/>
      <c r="G448" s="1"/>
      <c r="H448" s="21"/>
      <c r="I448" s="33"/>
      <c r="J448" s="33"/>
      <c r="K448" s="33"/>
      <c r="L448" s="296"/>
      <c r="M448" s="296"/>
      <c r="N448" s="33"/>
      <c r="O448" s="33"/>
      <c r="P448" s="33"/>
      <c r="Q448" s="292"/>
      <c r="R448" s="296"/>
      <c r="T448" s="299"/>
      <c r="U448" s="34"/>
      <c r="V448" s="299"/>
      <c r="W448" s="33"/>
      <c r="X448" s="296"/>
      <c r="Y448" s="296"/>
      <c r="Z448" s="1"/>
      <c r="AA448" s="1"/>
      <c r="AB448" s="3"/>
      <c r="AC448" s="34"/>
      <c r="AD448" s="34"/>
      <c r="AE448" s="34"/>
      <c r="AF448" s="35"/>
      <c r="AG448" s="36"/>
      <c r="AH448" s="36"/>
      <c r="AI448" s="36"/>
      <c r="AJ448" s="36"/>
      <c r="AK448" s="37"/>
      <c r="AL448" s="37"/>
      <c r="AM448" s="37"/>
      <c r="AN448" s="37"/>
      <c r="AO448" s="38"/>
    </row>
    <row r="449" spans="1:41" ht="12.75" customHeight="1">
      <c r="A449" s="31"/>
      <c r="B449" s="48"/>
      <c r="C449" s="1"/>
      <c r="D449" s="1"/>
      <c r="E449" s="1"/>
      <c r="F449" s="1"/>
      <c r="G449" s="1"/>
      <c r="H449" s="21"/>
      <c r="I449" s="33"/>
      <c r="J449" s="33"/>
      <c r="K449" s="33"/>
      <c r="L449" s="296"/>
      <c r="M449" s="296"/>
      <c r="N449" s="33"/>
      <c r="O449" s="33"/>
      <c r="P449" s="33"/>
      <c r="Q449" s="292"/>
      <c r="R449" s="296"/>
      <c r="T449" s="299"/>
      <c r="U449" s="34"/>
      <c r="V449" s="299"/>
      <c r="W449" s="33"/>
      <c r="X449" s="296"/>
      <c r="Y449" s="296"/>
      <c r="Z449" s="1"/>
      <c r="AA449" s="1"/>
      <c r="AB449" s="3"/>
      <c r="AC449" s="34"/>
      <c r="AD449" s="34"/>
      <c r="AE449" s="34"/>
      <c r="AF449" s="35"/>
      <c r="AG449" s="36"/>
      <c r="AH449" s="36"/>
      <c r="AI449" s="36"/>
      <c r="AJ449" s="36"/>
      <c r="AK449" s="37"/>
      <c r="AL449" s="37"/>
      <c r="AM449" s="37"/>
      <c r="AN449" s="37"/>
      <c r="AO449" s="38"/>
    </row>
    <row r="450" spans="1:41" ht="12.75" customHeight="1">
      <c r="A450" s="31"/>
      <c r="B450" s="48"/>
      <c r="C450" s="1"/>
      <c r="D450" s="1"/>
      <c r="E450" s="1"/>
      <c r="F450" s="1"/>
      <c r="G450" s="1"/>
      <c r="H450" s="21"/>
      <c r="I450" s="33"/>
      <c r="J450" s="33"/>
      <c r="K450" s="33"/>
      <c r="L450" s="296"/>
      <c r="M450" s="296"/>
      <c r="N450" s="33"/>
      <c r="O450" s="33"/>
      <c r="P450" s="33"/>
      <c r="Q450" s="292"/>
      <c r="R450" s="296"/>
      <c r="T450" s="299"/>
      <c r="U450" s="34"/>
      <c r="V450" s="299"/>
      <c r="W450" s="33"/>
      <c r="X450" s="296"/>
      <c r="Y450" s="296"/>
      <c r="Z450" s="1"/>
      <c r="AA450" s="1"/>
      <c r="AB450" s="3"/>
      <c r="AC450" s="34"/>
      <c r="AD450" s="34"/>
      <c r="AE450" s="34"/>
      <c r="AF450" s="35"/>
      <c r="AG450" s="36"/>
      <c r="AH450" s="36"/>
      <c r="AI450" s="36"/>
      <c r="AJ450" s="36"/>
      <c r="AK450" s="37"/>
      <c r="AL450" s="37"/>
      <c r="AM450" s="37"/>
      <c r="AN450" s="37"/>
      <c r="AO450" s="38"/>
    </row>
    <row r="451" spans="1:41" ht="12.75" customHeight="1">
      <c r="A451" s="31"/>
      <c r="B451" s="48"/>
      <c r="C451" s="1"/>
      <c r="D451" s="1"/>
      <c r="E451" s="1"/>
      <c r="F451" s="1"/>
      <c r="G451" s="1"/>
      <c r="H451" s="21"/>
      <c r="I451" s="33"/>
      <c r="J451" s="33"/>
      <c r="K451" s="33"/>
      <c r="L451" s="296"/>
      <c r="M451" s="296"/>
      <c r="N451" s="33"/>
      <c r="O451" s="33"/>
      <c r="P451" s="33"/>
      <c r="Q451" s="292"/>
      <c r="R451" s="296"/>
      <c r="T451" s="299"/>
      <c r="U451" s="34"/>
      <c r="V451" s="299"/>
      <c r="W451" s="33"/>
      <c r="X451" s="296"/>
      <c r="Y451" s="296"/>
      <c r="Z451" s="1"/>
      <c r="AA451" s="1"/>
      <c r="AB451" s="3"/>
      <c r="AC451" s="34"/>
      <c r="AD451" s="34"/>
      <c r="AE451" s="34"/>
      <c r="AF451" s="35"/>
      <c r="AG451" s="36"/>
      <c r="AH451" s="36"/>
      <c r="AI451" s="36"/>
      <c r="AJ451" s="36"/>
      <c r="AK451" s="37"/>
      <c r="AL451" s="37"/>
      <c r="AM451" s="37"/>
      <c r="AN451" s="37"/>
      <c r="AO451" s="38"/>
    </row>
    <row r="452" spans="1:41" ht="12.75" customHeight="1">
      <c r="A452" s="31"/>
      <c r="B452" s="48"/>
      <c r="C452" s="1"/>
      <c r="D452" s="1"/>
      <c r="E452" s="1"/>
      <c r="F452" s="1"/>
      <c r="G452" s="1"/>
      <c r="H452" s="21"/>
      <c r="I452" s="33"/>
      <c r="J452" s="33"/>
      <c r="K452" s="33"/>
      <c r="L452" s="296"/>
      <c r="M452" s="296"/>
      <c r="N452" s="33"/>
      <c r="O452" s="33"/>
      <c r="P452" s="33"/>
      <c r="Q452" s="292"/>
      <c r="R452" s="296"/>
      <c r="T452" s="299"/>
      <c r="U452" s="34"/>
      <c r="V452" s="299"/>
      <c r="W452" s="33"/>
      <c r="X452" s="296"/>
      <c r="Y452" s="296"/>
      <c r="Z452" s="1"/>
      <c r="AA452" s="1"/>
      <c r="AB452" s="3"/>
      <c r="AC452" s="34"/>
      <c r="AD452" s="34"/>
      <c r="AE452" s="34"/>
      <c r="AF452" s="35"/>
      <c r="AG452" s="36"/>
      <c r="AH452" s="36"/>
      <c r="AI452" s="36"/>
      <c r="AJ452" s="36"/>
      <c r="AK452" s="37"/>
      <c r="AL452" s="37"/>
      <c r="AM452" s="37"/>
      <c r="AN452" s="37"/>
      <c r="AO452" s="38"/>
    </row>
    <row r="453" spans="1:41" ht="12.75" customHeight="1">
      <c r="A453" s="31"/>
      <c r="B453" s="48"/>
      <c r="C453" s="1"/>
      <c r="D453" s="1"/>
      <c r="E453" s="1"/>
      <c r="F453" s="1"/>
      <c r="G453" s="1"/>
      <c r="H453" s="21"/>
      <c r="I453" s="33"/>
      <c r="J453" s="33"/>
      <c r="K453" s="33"/>
      <c r="L453" s="296"/>
      <c r="M453" s="296"/>
      <c r="N453" s="33"/>
      <c r="O453" s="33"/>
      <c r="P453" s="33"/>
      <c r="Q453" s="292"/>
      <c r="R453" s="296"/>
      <c r="T453" s="299"/>
      <c r="U453" s="34"/>
      <c r="V453" s="299"/>
      <c r="W453" s="33"/>
      <c r="X453" s="296"/>
      <c r="Y453" s="296"/>
      <c r="Z453" s="1"/>
      <c r="AA453" s="1"/>
      <c r="AB453" s="3"/>
      <c r="AC453" s="34"/>
      <c r="AD453" s="34"/>
      <c r="AE453" s="34"/>
      <c r="AF453" s="35"/>
      <c r="AG453" s="36"/>
      <c r="AH453" s="36"/>
      <c r="AI453" s="36"/>
      <c r="AJ453" s="36"/>
      <c r="AK453" s="37"/>
      <c r="AL453" s="37"/>
      <c r="AM453" s="37"/>
      <c r="AN453" s="37"/>
      <c r="AO453" s="38"/>
    </row>
    <row r="454" spans="1:41" ht="12.75" customHeight="1">
      <c r="A454" s="31"/>
      <c r="B454" s="48"/>
      <c r="C454" s="1"/>
      <c r="D454" s="1"/>
      <c r="E454" s="1"/>
      <c r="F454" s="1"/>
      <c r="G454" s="1"/>
      <c r="H454" s="21"/>
      <c r="I454" s="33"/>
      <c r="J454" s="33"/>
      <c r="K454" s="33"/>
      <c r="L454" s="296"/>
      <c r="M454" s="296"/>
      <c r="N454" s="33"/>
      <c r="O454" s="33"/>
      <c r="P454" s="33"/>
      <c r="Q454" s="292"/>
      <c r="R454" s="296"/>
      <c r="T454" s="299"/>
      <c r="U454" s="34"/>
      <c r="V454" s="299"/>
      <c r="W454" s="33"/>
      <c r="X454" s="296"/>
      <c r="Y454" s="296"/>
      <c r="Z454" s="1"/>
      <c r="AA454" s="1"/>
      <c r="AB454" s="3"/>
      <c r="AC454" s="34"/>
      <c r="AD454" s="34"/>
      <c r="AE454" s="34"/>
      <c r="AF454" s="35"/>
      <c r="AG454" s="36"/>
      <c r="AH454" s="36"/>
      <c r="AI454" s="36"/>
      <c r="AJ454" s="36"/>
      <c r="AK454" s="37"/>
      <c r="AL454" s="37"/>
      <c r="AM454" s="37"/>
      <c r="AN454" s="37"/>
      <c r="AO454" s="38"/>
    </row>
    <row r="455" spans="1:41" ht="12.75" customHeight="1">
      <c r="A455" s="31"/>
      <c r="B455" s="48"/>
      <c r="C455" s="1"/>
      <c r="D455" s="1"/>
      <c r="E455" s="1"/>
      <c r="F455" s="1"/>
      <c r="G455" s="1"/>
      <c r="H455" s="21"/>
      <c r="I455" s="33"/>
      <c r="J455" s="33"/>
      <c r="K455" s="33"/>
      <c r="L455" s="296"/>
      <c r="M455" s="296"/>
      <c r="N455" s="33"/>
      <c r="O455" s="33"/>
      <c r="P455" s="33"/>
      <c r="Q455" s="292"/>
      <c r="R455" s="296"/>
      <c r="T455" s="299"/>
      <c r="U455" s="34"/>
      <c r="V455" s="299"/>
      <c r="W455" s="33"/>
      <c r="X455" s="296"/>
      <c r="Y455" s="296"/>
      <c r="Z455" s="1"/>
      <c r="AA455" s="1"/>
      <c r="AB455" s="3"/>
      <c r="AC455" s="34"/>
      <c r="AD455" s="34"/>
      <c r="AE455" s="34"/>
      <c r="AF455" s="35"/>
      <c r="AG455" s="36"/>
      <c r="AH455" s="36"/>
      <c r="AI455" s="36"/>
      <c r="AJ455" s="36"/>
      <c r="AK455" s="37"/>
      <c r="AL455" s="37"/>
      <c r="AM455" s="37"/>
      <c r="AN455" s="37"/>
      <c r="AO455" s="38"/>
    </row>
    <row r="456" spans="1:41" ht="12.75" customHeight="1">
      <c r="A456" s="31"/>
      <c r="B456" s="48"/>
      <c r="C456" s="1"/>
      <c r="D456" s="1"/>
      <c r="E456" s="1"/>
      <c r="F456" s="1"/>
      <c r="G456" s="1"/>
      <c r="H456" s="21"/>
      <c r="I456" s="33"/>
      <c r="J456" s="33"/>
      <c r="K456" s="33"/>
      <c r="L456" s="296"/>
      <c r="M456" s="296"/>
      <c r="N456" s="33"/>
      <c r="O456" s="33"/>
      <c r="P456" s="33"/>
      <c r="Q456" s="292"/>
      <c r="R456" s="296"/>
      <c r="T456" s="299"/>
      <c r="U456" s="34"/>
      <c r="V456" s="299"/>
      <c r="W456" s="33"/>
      <c r="X456" s="296"/>
      <c r="Y456" s="296"/>
      <c r="Z456" s="1"/>
      <c r="AA456" s="1"/>
      <c r="AB456" s="3"/>
      <c r="AC456" s="34"/>
      <c r="AD456" s="34"/>
      <c r="AE456" s="34"/>
      <c r="AF456" s="35"/>
      <c r="AG456" s="36"/>
      <c r="AH456" s="36"/>
      <c r="AI456" s="36"/>
      <c r="AJ456" s="36"/>
      <c r="AK456" s="37"/>
      <c r="AL456" s="37"/>
      <c r="AM456" s="37"/>
      <c r="AN456" s="37"/>
      <c r="AO456" s="38"/>
    </row>
    <row r="457" spans="1:41" ht="12.75" customHeight="1">
      <c r="A457" s="31"/>
      <c r="B457" s="48"/>
      <c r="C457" s="1"/>
      <c r="D457" s="1"/>
      <c r="E457" s="1"/>
      <c r="F457" s="1"/>
      <c r="G457" s="1"/>
      <c r="H457" s="21"/>
      <c r="I457" s="33"/>
      <c r="J457" s="33"/>
      <c r="K457" s="33"/>
      <c r="L457" s="296"/>
      <c r="M457" s="296"/>
      <c r="N457" s="33"/>
      <c r="O457" s="33"/>
      <c r="P457" s="33"/>
      <c r="Q457" s="292"/>
      <c r="R457" s="296"/>
      <c r="T457" s="299"/>
      <c r="U457" s="34"/>
      <c r="V457" s="299"/>
      <c r="W457" s="33"/>
      <c r="X457" s="296"/>
      <c r="Y457" s="296"/>
      <c r="Z457" s="1"/>
      <c r="AA457" s="1"/>
      <c r="AB457" s="3"/>
      <c r="AC457" s="34"/>
      <c r="AD457" s="34"/>
      <c r="AE457" s="34"/>
      <c r="AF457" s="35"/>
      <c r="AG457" s="36"/>
      <c r="AH457" s="36"/>
      <c r="AI457" s="36"/>
      <c r="AJ457" s="36"/>
      <c r="AK457" s="37"/>
      <c r="AL457" s="37"/>
      <c r="AM457" s="37"/>
      <c r="AN457" s="37"/>
      <c r="AO457" s="38"/>
    </row>
    <row r="458" spans="1:41" ht="12.75" customHeight="1">
      <c r="A458" s="31"/>
      <c r="B458" s="48"/>
      <c r="C458" s="1"/>
      <c r="D458" s="1"/>
      <c r="E458" s="1"/>
      <c r="F458" s="1"/>
      <c r="G458" s="1"/>
      <c r="H458" s="21"/>
      <c r="I458" s="33"/>
      <c r="J458" s="33"/>
      <c r="K458" s="33"/>
      <c r="L458" s="296"/>
      <c r="M458" s="296"/>
      <c r="N458" s="33"/>
      <c r="O458" s="33"/>
      <c r="P458" s="33"/>
      <c r="Q458" s="292"/>
      <c r="R458" s="296"/>
      <c r="T458" s="299"/>
      <c r="U458" s="34"/>
      <c r="V458" s="299"/>
      <c r="W458" s="33"/>
      <c r="X458" s="296"/>
      <c r="Y458" s="296"/>
      <c r="Z458" s="1"/>
      <c r="AA458" s="1"/>
      <c r="AB458" s="3"/>
      <c r="AC458" s="34"/>
      <c r="AD458" s="34"/>
      <c r="AE458" s="34"/>
      <c r="AF458" s="35"/>
      <c r="AG458" s="36"/>
      <c r="AH458" s="36"/>
      <c r="AI458" s="36"/>
      <c r="AJ458" s="36"/>
      <c r="AK458" s="37"/>
      <c r="AL458" s="37"/>
      <c r="AM458" s="37"/>
      <c r="AN458" s="37"/>
      <c r="AO458" s="38"/>
    </row>
    <row r="459" spans="1:41" ht="12.75" customHeight="1">
      <c r="A459" s="31"/>
      <c r="B459" s="48"/>
      <c r="C459" s="1"/>
      <c r="D459" s="1"/>
      <c r="E459" s="1"/>
      <c r="F459" s="1"/>
      <c r="G459" s="1"/>
      <c r="H459" s="21"/>
      <c r="I459" s="33"/>
      <c r="J459" s="33"/>
      <c r="K459" s="33"/>
      <c r="L459" s="296"/>
      <c r="M459" s="296"/>
      <c r="N459" s="33"/>
      <c r="O459" s="33"/>
      <c r="P459" s="33"/>
      <c r="Q459" s="292"/>
      <c r="R459" s="296"/>
      <c r="T459" s="299"/>
      <c r="U459" s="34"/>
      <c r="V459" s="299"/>
      <c r="W459" s="33"/>
      <c r="X459" s="296"/>
      <c r="Y459" s="296"/>
      <c r="Z459" s="1"/>
      <c r="AA459" s="1"/>
      <c r="AB459" s="3"/>
      <c r="AC459" s="34"/>
      <c r="AD459" s="34"/>
      <c r="AE459" s="34"/>
      <c r="AF459" s="35"/>
      <c r="AG459" s="36"/>
      <c r="AH459" s="36"/>
      <c r="AI459" s="36"/>
      <c r="AJ459" s="36"/>
      <c r="AK459" s="37"/>
      <c r="AL459" s="37"/>
      <c r="AM459" s="37"/>
      <c r="AN459" s="37"/>
      <c r="AO459" s="38"/>
    </row>
    <row r="460" spans="1:41" ht="12.75" customHeight="1">
      <c r="A460" s="31"/>
      <c r="B460" s="48"/>
      <c r="C460" s="1"/>
      <c r="D460" s="1"/>
      <c r="E460" s="1"/>
      <c r="F460" s="1"/>
      <c r="G460" s="1"/>
      <c r="H460" s="21"/>
      <c r="I460" s="33"/>
      <c r="J460" s="33"/>
      <c r="K460" s="33"/>
      <c r="L460" s="296"/>
      <c r="M460" s="296"/>
      <c r="N460" s="33"/>
      <c r="O460" s="33"/>
      <c r="P460" s="33"/>
      <c r="Q460" s="292"/>
      <c r="R460" s="296"/>
      <c r="T460" s="299"/>
      <c r="U460" s="34"/>
      <c r="V460" s="299"/>
      <c r="W460" s="33"/>
      <c r="X460" s="296"/>
      <c r="Y460" s="296"/>
      <c r="Z460" s="1"/>
      <c r="AA460" s="1"/>
      <c r="AB460" s="3"/>
      <c r="AC460" s="34"/>
      <c r="AD460" s="34"/>
      <c r="AE460" s="34"/>
      <c r="AF460" s="35"/>
      <c r="AG460" s="36"/>
      <c r="AH460" s="36"/>
      <c r="AI460" s="36"/>
      <c r="AJ460" s="36"/>
      <c r="AK460" s="37"/>
      <c r="AL460" s="37"/>
      <c r="AM460" s="37"/>
      <c r="AN460" s="37"/>
      <c r="AO460" s="38"/>
    </row>
    <row r="461" spans="1:41" ht="12.75" customHeight="1">
      <c r="A461" s="31"/>
      <c r="B461" s="48"/>
      <c r="C461" s="1"/>
      <c r="D461" s="1"/>
      <c r="E461" s="1"/>
      <c r="F461" s="1"/>
      <c r="G461" s="1"/>
      <c r="H461" s="21"/>
      <c r="I461" s="33"/>
      <c r="J461" s="33"/>
      <c r="K461" s="33"/>
      <c r="L461" s="296"/>
      <c r="M461" s="296"/>
      <c r="N461" s="33"/>
      <c r="O461" s="33"/>
      <c r="P461" s="33"/>
      <c r="Q461" s="292"/>
      <c r="R461" s="296"/>
      <c r="T461" s="299"/>
      <c r="U461" s="34"/>
      <c r="V461" s="299"/>
      <c r="W461" s="33"/>
      <c r="X461" s="296"/>
      <c r="Y461" s="296"/>
      <c r="Z461" s="1"/>
      <c r="AA461" s="1"/>
      <c r="AB461" s="3"/>
      <c r="AC461" s="34"/>
      <c r="AD461" s="34"/>
      <c r="AE461" s="34"/>
      <c r="AF461" s="35"/>
      <c r="AG461" s="36"/>
      <c r="AH461" s="36"/>
      <c r="AI461" s="36"/>
      <c r="AJ461" s="36"/>
      <c r="AK461" s="37"/>
      <c r="AL461" s="37"/>
      <c r="AM461" s="37"/>
      <c r="AN461" s="37"/>
      <c r="AO461" s="38"/>
    </row>
    <row r="462" spans="1:41" ht="12.75" customHeight="1">
      <c r="A462" s="31"/>
      <c r="B462" s="48"/>
      <c r="C462" s="1"/>
      <c r="D462" s="1"/>
      <c r="E462" s="1"/>
      <c r="F462" s="1"/>
      <c r="G462" s="1"/>
      <c r="H462" s="21"/>
      <c r="I462" s="33"/>
      <c r="J462" s="33"/>
      <c r="K462" s="33"/>
      <c r="L462" s="296"/>
      <c r="M462" s="296"/>
      <c r="N462" s="33"/>
      <c r="O462" s="33"/>
      <c r="P462" s="33"/>
      <c r="Q462" s="292"/>
      <c r="R462" s="296"/>
      <c r="T462" s="299"/>
      <c r="U462" s="34"/>
      <c r="V462" s="299"/>
      <c r="W462" s="33"/>
      <c r="X462" s="296"/>
      <c r="Y462" s="296"/>
      <c r="Z462" s="1"/>
      <c r="AA462" s="1"/>
      <c r="AB462" s="3"/>
      <c r="AC462" s="34"/>
      <c r="AD462" s="34"/>
      <c r="AE462" s="34"/>
      <c r="AF462" s="35"/>
      <c r="AG462" s="36"/>
      <c r="AH462" s="36"/>
      <c r="AI462" s="36"/>
      <c r="AJ462" s="36"/>
      <c r="AK462" s="37"/>
      <c r="AL462" s="37"/>
      <c r="AM462" s="37"/>
      <c r="AN462" s="37"/>
      <c r="AO462" s="38"/>
    </row>
    <row r="463" spans="1:41" ht="12.75" customHeight="1">
      <c r="A463" s="31"/>
      <c r="B463" s="48"/>
      <c r="C463" s="1"/>
      <c r="D463" s="1"/>
      <c r="E463" s="1"/>
      <c r="F463" s="1"/>
      <c r="G463" s="1"/>
      <c r="H463" s="21"/>
      <c r="I463" s="33"/>
      <c r="J463" s="33"/>
      <c r="K463" s="33"/>
      <c r="L463" s="296"/>
      <c r="M463" s="296"/>
      <c r="N463" s="33"/>
      <c r="O463" s="33"/>
      <c r="P463" s="33"/>
      <c r="Q463" s="292"/>
      <c r="R463" s="296"/>
      <c r="T463" s="299"/>
      <c r="U463" s="34"/>
      <c r="V463" s="299"/>
      <c r="W463" s="33"/>
      <c r="X463" s="296"/>
      <c r="Y463" s="296"/>
      <c r="Z463" s="1"/>
      <c r="AA463" s="1"/>
      <c r="AB463" s="3"/>
      <c r="AC463" s="34"/>
      <c r="AD463" s="34"/>
      <c r="AE463" s="34"/>
      <c r="AF463" s="35"/>
      <c r="AG463" s="36"/>
      <c r="AH463" s="36"/>
      <c r="AI463" s="36"/>
      <c r="AJ463" s="36"/>
      <c r="AK463" s="37"/>
      <c r="AL463" s="37"/>
      <c r="AM463" s="37"/>
      <c r="AN463" s="37"/>
      <c r="AO463" s="38"/>
    </row>
    <row r="464" spans="1:41" ht="12.75" customHeight="1">
      <c r="A464" s="31"/>
      <c r="B464" s="48"/>
      <c r="C464" s="1"/>
      <c r="D464" s="1"/>
      <c r="E464" s="1"/>
      <c r="F464" s="1"/>
      <c r="G464" s="1"/>
      <c r="H464" s="21"/>
      <c r="I464" s="33"/>
      <c r="J464" s="33"/>
      <c r="K464" s="33"/>
      <c r="L464" s="296"/>
      <c r="M464" s="296"/>
      <c r="N464" s="33"/>
      <c r="O464" s="33"/>
      <c r="P464" s="33"/>
      <c r="Q464" s="292"/>
      <c r="R464" s="296"/>
      <c r="T464" s="299"/>
      <c r="U464" s="34"/>
      <c r="V464" s="299"/>
      <c r="W464" s="33"/>
      <c r="X464" s="296"/>
      <c r="Y464" s="296"/>
      <c r="Z464" s="1"/>
      <c r="AA464" s="1"/>
      <c r="AB464" s="3"/>
      <c r="AC464" s="34"/>
      <c r="AD464" s="34"/>
      <c r="AE464" s="34"/>
      <c r="AF464" s="35"/>
      <c r="AG464" s="36"/>
      <c r="AH464" s="36"/>
      <c r="AI464" s="36"/>
      <c r="AJ464" s="36"/>
      <c r="AK464" s="37"/>
      <c r="AL464" s="37"/>
      <c r="AM464" s="37"/>
      <c r="AN464" s="37"/>
      <c r="AO464" s="38"/>
    </row>
    <row r="465" spans="1:41" ht="12.75" customHeight="1">
      <c r="A465" s="31"/>
      <c r="B465" s="48"/>
      <c r="C465" s="1"/>
      <c r="D465" s="1"/>
      <c r="E465" s="1"/>
      <c r="F465" s="1"/>
      <c r="G465" s="1"/>
      <c r="H465" s="21"/>
      <c r="I465" s="33"/>
      <c r="J465" s="33"/>
      <c r="K465" s="33"/>
      <c r="L465" s="296"/>
      <c r="M465" s="296"/>
      <c r="N465" s="33"/>
      <c r="O465" s="33"/>
      <c r="P465" s="33"/>
      <c r="Q465" s="292"/>
      <c r="R465" s="296"/>
      <c r="T465" s="299"/>
      <c r="U465" s="34"/>
      <c r="V465" s="299"/>
      <c r="W465" s="33"/>
      <c r="X465" s="296"/>
      <c r="Y465" s="296"/>
      <c r="Z465" s="1"/>
      <c r="AA465" s="1"/>
      <c r="AB465" s="3"/>
      <c r="AC465" s="34"/>
      <c r="AD465" s="34"/>
      <c r="AE465" s="34"/>
      <c r="AF465" s="35"/>
      <c r="AG465" s="36"/>
      <c r="AH465" s="36"/>
      <c r="AI465" s="36"/>
      <c r="AJ465" s="36"/>
      <c r="AK465" s="37"/>
      <c r="AL465" s="37"/>
      <c r="AM465" s="37"/>
      <c r="AN465" s="37"/>
      <c r="AO465" s="38"/>
    </row>
    <row r="466" spans="1:41" ht="12.75" customHeight="1">
      <c r="A466" s="31"/>
      <c r="B466" s="48"/>
      <c r="C466" s="1"/>
      <c r="D466" s="1"/>
      <c r="E466" s="1"/>
      <c r="F466" s="1"/>
      <c r="G466" s="1"/>
      <c r="H466" s="21"/>
      <c r="I466" s="33"/>
      <c r="J466" s="33"/>
      <c r="K466" s="33"/>
      <c r="L466" s="296"/>
      <c r="M466" s="296"/>
      <c r="N466" s="33"/>
      <c r="O466" s="33"/>
      <c r="P466" s="33"/>
      <c r="Q466" s="292"/>
      <c r="R466" s="296"/>
      <c r="T466" s="299"/>
      <c r="U466" s="34"/>
      <c r="V466" s="299"/>
      <c r="W466" s="33"/>
      <c r="X466" s="296"/>
      <c r="Y466" s="296"/>
      <c r="Z466" s="1"/>
      <c r="AA466" s="1"/>
      <c r="AB466" s="3"/>
      <c r="AC466" s="34"/>
      <c r="AD466" s="34"/>
      <c r="AE466" s="34"/>
      <c r="AF466" s="35"/>
      <c r="AG466" s="36"/>
      <c r="AH466" s="36"/>
      <c r="AI466" s="36"/>
      <c r="AJ466" s="36"/>
      <c r="AK466" s="37"/>
      <c r="AL466" s="37"/>
      <c r="AM466" s="37"/>
      <c r="AN466" s="37"/>
      <c r="AO466" s="38"/>
    </row>
    <row r="467" spans="1:41" ht="12.75" customHeight="1">
      <c r="A467" s="31"/>
      <c r="B467" s="48"/>
      <c r="C467" s="1"/>
      <c r="D467" s="1"/>
      <c r="E467" s="1"/>
      <c r="F467" s="1"/>
      <c r="G467" s="1"/>
      <c r="H467" s="21"/>
      <c r="I467" s="33"/>
      <c r="J467" s="33"/>
      <c r="K467" s="33"/>
      <c r="L467" s="296"/>
      <c r="M467" s="296"/>
      <c r="N467" s="33"/>
      <c r="O467" s="33"/>
      <c r="P467" s="33"/>
      <c r="Q467" s="292"/>
      <c r="R467" s="296"/>
      <c r="T467" s="299"/>
      <c r="U467" s="34"/>
      <c r="V467" s="299"/>
      <c r="W467" s="33"/>
      <c r="X467" s="296"/>
      <c r="Y467" s="296"/>
      <c r="Z467" s="1"/>
      <c r="AA467" s="1"/>
      <c r="AB467" s="3"/>
      <c r="AC467" s="34"/>
      <c r="AD467" s="34"/>
      <c r="AE467" s="34"/>
      <c r="AF467" s="35"/>
      <c r="AG467" s="36"/>
      <c r="AH467" s="36"/>
      <c r="AI467" s="36"/>
      <c r="AJ467" s="36"/>
      <c r="AK467" s="37"/>
      <c r="AL467" s="37"/>
      <c r="AM467" s="37"/>
      <c r="AN467" s="37"/>
      <c r="AO467" s="38"/>
    </row>
    <row r="468" spans="1:41" ht="12.75" customHeight="1">
      <c r="A468" s="31"/>
      <c r="B468" s="48"/>
      <c r="C468" s="1"/>
      <c r="D468" s="1"/>
      <c r="E468" s="1"/>
      <c r="F468" s="1"/>
      <c r="G468" s="1"/>
      <c r="H468" s="21"/>
      <c r="I468" s="33"/>
      <c r="J468" s="33"/>
      <c r="K468" s="33"/>
      <c r="L468" s="296"/>
      <c r="M468" s="296"/>
      <c r="N468" s="33"/>
      <c r="O468" s="33"/>
      <c r="P468" s="33"/>
      <c r="Q468" s="292"/>
      <c r="R468" s="296"/>
      <c r="T468" s="299"/>
      <c r="U468" s="34"/>
      <c r="V468" s="299"/>
      <c r="W468" s="33"/>
      <c r="X468" s="296"/>
      <c r="Y468" s="296"/>
      <c r="Z468" s="1"/>
      <c r="AA468" s="1"/>
      <c r="AB468" s="3"/>
      <c r="AC468" s="34"/>
      <c r="AD468" s="34"/>
      <c r="AE468" s="34"/>
      <c r="AF468" s="35"/>
      <c r="AG468" s="36"/>
      <c r="AH468" s="36"/>
      <c r="AI468" s="36"/>
      <c r="AJ468" s="36"/>
      <c r="AK468" s="37"/>
      <c r="AL468" s="37"/>
      <c r="AM468" s="37"/>
      <c r="AN468" s="37"/>
      <c r="AO468" s="38"/>
    </row>
    <row r="469" spans="1:41" ht="12.75" customHeight="1">
      <c r="A469" s="31"/>
      <c r="B469" s="48"/>
      <c r="C469" s="1"/>
      <c r="D469" s="1"/>
      <c r="E469" s="1"/>
      <c r="F469" s="1"/>
      <c r="G469" s="1"/>
      <c r="H469" s="21"/>
      <c r="I469" s="33"/>
      <c r="J469" s="33"/>
      <c r="K469" s="33"/>
      <c r="L469" s="296"/>
      <c r="M469" s="296"/>
      <c r="N469" s="33"/>
      <c r="O469" s="33"/>
      <c r="P469" s="33"/>
      <c r="Q469" s="292"/>
      <c r="R469" s="296"/>
      <c r="T469" s="299"/>
      <c r="U469" s="34"/>
      <c r="V469" s="299"/>
      <c r="W469" s="33"/>
      <c r="X469" s="296"/>
      <c r="Y469" s="296"/>
      <c r="Z469" s="1"/>
      <c r="AA469" s="1"/>
      <c r="AB469" s="3"/>
      <c r="AC469" s="34"/>
      <c r="AD469" s="34"/>
      <c r="AE469" s="34"/>
      <c r="AF469" s="35"/>
      <c r="AG469" s="36"/>
      <c r="AH469" s="36"/>
      <c r="AI469" s="36"/>
      <c r="AJ469" s="36"/>
      <c r="AK469" s="37"/>
      <c r="AL469" s="37"/>
      <c r="AM469" s="37"/>
      <c r="AN469" s="37"/>
      <c r="AO469" s="38"/>
    </row>
    <row r="470" spans="1:41" ht="12.75" customHeight="1">
      <c r="A470" s="31"/>
      <c r="B470" s="48"/>
      <c r="C470" s="1"/>
      <c r="D470" s="1"/>
      <c r="E470" s="1"/>
      <c r="F470" s="1"/>
      <c r="G470" s="1"/>
      <c r="H470" s="21"/>
      <c r="I470" s="33"/>
      <c r="J470" s="33"/>
      <c r="K470" s="33"/>
      <c r="L470" s="296"/>
      <c r="M470" s="296"/>
      <c r="N470" s="33"/>
      <c r="O470" s="33"/>
      <c r="P470" s="33"/>
      <c r="Q470" s="292"/>
      <c r="R470" s="296"/>
      <c r="T470" s="299"/>
      <c r="U470" s="34"/>
      <c r="V470" s="299"/>
      <c r="W470" s="33"/>
      <c r="X470" s="296"/>
      <c r="Y470" s="296"/>
      <c r="Z470" s="1"/>
      <c r="AA470" s="1"/>
      <c r="AB470" s="3"/>
      <c r="AC470" s="34"/>
      <c r="AD470" s="34"/>
      <c r="AE470" s="34"/>
      <c r="AF470" s="35"/>
      <c r="AG470" s="36"/>
      <c r="AH470" s="36"/>
      <c r="AI470" s="36"/>
      <c r="AJ470" s="36"/>
      <c r="AK470" s="37"/>
      <c r="AL470" s="37"/>
      <c r="AM470" s="37"/>
      <c r="AN470" s="37"/>
      <c r="AO470" s="38"/>
    </row>
    <row r="471" spans="1:41" ht="12.75" customHeight="1">
      <c r="A471" s="31"/>
      <c r="B471" s="48"/>
      <c r="C471" s="1"/>
      <c r="D471" s="1"/>
      <c r="E471" s="1"/>
      <c r="F471" s="1"/>
      <c r="G471" s="1"/>
      <c r="H471" s="21"/>
      <c r="I471" s="33"/>
      <c r="J471" s="33"/>
      <c r="K471" s="33"/>
      <c r="L471" s="296"/>
      <c r="M471" s="296"/>
      <c r="N471" s="33"/>
      <c r="O471" s="33"/>
      <c r="P471" s="33"/>
      <c r="Q471" s="292"/>
      <c r="R471" s="296"/>
      <c r="T471" s="299"/>
      <c r="U471" s="34"/>
      <c r="V471" s="299"/>
      <c r="W471" s="33"/>
      <c r="X471" s="296"/>
      <c r="Y471" s="296"/>
      <c r="Z471" s="1"/>
      <c r="AA471" s="1"/>
      <c r="AB471" s="3"/>
      <c r="AC471" s="34"/>
      <c r="AD471" s="34"/>
      <c r="AE471" s="34"/>
      <c r="AF471" s="35"/>
      <c r="AG471" s="36"/>
      <c r="AH471" s="36"/>
      <c r="AI471" s="36"/>
      <c r="AJ471" s="36"/>
      <c r="AK471" s="37"/>
      <c r="AL471" s="37"/>
      <c r="AM471" s="37"/>
      <c r="AN471" s="37"/>
      <c r="AO471" s="38"/>
    </row>
    <row r="472" spans="1:41" ht="12.75" customHeight="1">
      <c r="A472" s="31"/>
      <c r="B472" s="48"/>
      <c r="C472" s="1"/>
      <c r="D472" s="1"/>
      <c r="E472" s="1"/>
      <c r="F472" s="1"/>
      <c r="G472" s="1"/>
      <c r="H472" s="21"/>
      <c r="I472" s="33"/>
      <c r="J472" s="33"/>
      <c r="K472" s="33"/>
      <c r="L472" s="296"/>
      <c r="M472" s="296"/>
      <c r="N472" s="33"/>
      <c r="O472" s="33"/>
      <c r="P472" s="33"/>
      <c r="Q472" s="292"/>
      <c r="R472" s="296"/>
      <c r="T472" s="299"/>
      <c r="U472" s="34"/>
      <c r="V472" s="299"/>
      <c r="W472" s="33"/>
      <c r="X472" s="296"/>
      <c r="Y472" s="296"/>
      <c r="Z472" s="1"/>
      <c r="AA472" s="1"/>
      <c r="AB472" s="3"/>
      <c r="AC472" s="34"/>
      <c r="AD472" s="34"/>
      <c r="AE472" s="34"/>
      <c r="AF472" s="35"/>
      <c r="AG472" s="36"/>
      <c r="AH472" s="36"/>
      <c r="AI472" s="36"/>
      <c r="AJ472" s="36"/>
      <c r="AK472" s="37"/>
      <c r="AL472" s="37"/>
      <c r="AM472" s="37"/>
      <c r="AN472" s="37"/>
      <c r="AO472" s="38"/>
    </row>
    <row r="473" spans="1:41" ht="12.75" customHeight="1">
      <c r="A473" s="31"/>
      <c r="B473" s="48"/>
      <c r="C473" s="1"/>
      <c r="D473" s="1"/>
      <c r="E473" s="1"/>
      <c r="F473" s="1"/>
      <c r="G473" s="1"/>
      <c r="H473" s="21"/>
      <c r="I473" s="33"/>
      <c r="J473" s="33"/>
      <c r="K473" s="33"/>
      <c r="L473" s="296"/>
      <c r="M473" s="296"/>
      <c r="N473" s="33"/>
      <c r="O473" s="33"/>
      <c r="P473" s="33"/>
      <c r="Q473" s="292"/>
      <c r="R473" s="296"/>
      <c r="T473" s="299"/>
      <c r="U473" s="34"/>
      <c r="V473" s="299"/>
      <c r="W473" s="33"/>
      <c r="X473" s="296"/>
      <c r="Y473" s="296"/>
      <c r="Z473" s="1"/>
      <c r="AA473" s="1"/>
      <c r="AB473" s="3"/>
      <c r="AC473" s="34"/>
      <c r="AD473" s="34"/>
      <c r="AE473" s="34"/>
      <c r="AF473" s="35"/>
      <c r="AG473" s="36"/>
      <c r="AH473" s="36"/>
      <c r="AI473" s="36"/>
      <c r="AJ473" s="36"/>
      <c r="AK473" s="37"/>
      <c r="AL473" s="37"/>
      <c r="AM473" s="37"/>
      <c r="AN473" s="37"/>
      <c r="AO473" s="38"/>
    </row>
    <row r="474" spans="1:41" ht="12.75" customHeight="1">
      <c r="A474" s="31"/>
      <c r="B474" s="48"/>
      <c r="C474" s="1"/>
      <c r="D474" s="1"/>
      <c r="E474" s="1"/>
      <c r="F474" s="1"/>
      <c r="G474" s="1"/>
      <c r="H474" s="21"/>
      <c r="I474" s="33"/>
      <c r="J474" s="33"/>
      <c r="K474" s="33"/>
      <c r="L474" s="296"/>
      <c r="M474" s="296"/>
      <c r="N474" s="33"/>
      <c r="O474" s="33"/>
      <c r="P474" s="33"/>
      <c r="Q474" s="292"/>
      <c r="R474" s="296"/>
      <c r="T474" s="299"/>
      <c r="U474" s="34"/>
      <c r="V474" s="299"/>
      <c r="W474" s="33"/>
      <c r="X474" s="296"/>
      <c r="Y474" s="296"/>
      <c r="Z474" s="1"/>
      <c r="AA474" s="1"/>
      <c r="AB474" s="3"/>
      <c r="AC474" s="34"/>
      <c r="AD474" s="34"/>
      <c r="AE474" s="34"/>
      <c r="AF474" s="35"/>
      <c r="AG474" s="36"/>
      <c r="AH474" s="36"/>
      <c r="AI474" s="36"/>
      <c r="AJ474" s="36"/>
      <c r="AK474" s="37"/>
      <c r="AL474" s="37"/>
      <c r="AM474" s="37"/>
      <c r="AN474" s="37"/>
      <c r="AO474" s="38"/>
    </row>
    <row r="475" spans="1:41" ht="12.75" customHeight="1">
      <c r="A475" s="31"/>
      <c r="B475" s="48"/>
      <c r="C475" s="1"/>
      <c r="D475" s="1"/>
      <c r="E475" s="1"/>
      <c r="F475" s="1"/>
      <c r="G475" s="1"/>
      <c r="H475" s="21"/>
      <c r="I475" s="33"/>
      <c r="J475" s="33"/>
      <c r="K475" s="33"/>
      <c r="L475" s="296"/>
      <c r="M475" s="296"/>
      <c r="N475" s="33"/>
      <c r="O475" s="33"/>
      <c r="P475" s="33"/>
      <c r="Q475" s="292"/>
      <c r="R475" s="296"/>
      <c r="T475" s="299"/>
      <c r="U475" s="34"/>
      <c r="V475" s="299"/>
      <c r="W475" s="33"/>
      <c r="X475" s="296"/>
      <c r="Y475" s="296"/>
      <c r="Z475" s="1"/>
      <c r="AA475" s="1"/>
      <c r="AB475" s="3"/>
      <c r="AC475" s="34"/>
      <c r="AD475" s="34"/>
      <c r="AE475" s="34"/>
      <c r="AF475" s="35"/>
      <c r="AG475" s="36"/>
      <c r="AH475" s="36"/>
      <c r="AI475" s="36"/>
      <c r="AJ475" s="36"/>
      <c r="AK475" s="37"/>
      <c r="AL475" s="37"/>
      <c r="AM475" s="37"/>
      <c r="AN475" s="37"/>
      <c r="AO475" s="38"/>
    </row>
    <row r="476" spans="1:41" ht="12.75" customHeight="1">
      <c r="A476" s="31"/>
      <c r="B476" s="48"/>
      <c r="C476" s="1"/>
      <c r="D476" s="1"/>
      <c r="E476" s="1"/>
      <c r="F476" s="1"/>
      <c r="G476" s="1"/>
      <c r="H476" s="21"/>
      <c r="I476" s="33"/>
      <c r="J476" s="33"/>
      <c r="K476" s="33"/>
      <c r="L476" s="296"/>
      <c r="M476" s="296"/>
      <c r="N476" s="33"/>
      <c r="O476" s="33"/>
      <c r="P476" s="33"/>
      <c r="Q476" s="292"/>
      <c r="R476" s="296"/>
      <c r="T476" s="299"/>
      <c r="U476" s="34"/>
      <c r="V476" s="299"/>
      <c r="W476" s="33"/>
      <c r="X476" s="296"/>
      <c r="Y476" s="296"/>
      <c r="Z476" s="1"/>
      <c r="AA476" s="1"/>
      <c r="AB476" s="3"/>
      <c r="AC476" s="34"/>
      <c r="AD476" s="34"/>
      <c r="AE476" s="34"/>
      <c r="AF476" s="35"/>
      <c r="AG476" s="36"/>
      <c r="AH476" s="36"/>
      <c r="AI476" s="36"/>
      <c r="AJ476" s="36"/>
      <c r="AK476" s="37"/>
      <c r="AL476" s="37"/>
      <c r="AM476" s="37"/>
      <c r="AN476" s="37"/>
      <c r="AO476" s="38"/>
    </row>
    <row r="477" spans="1:41" ht="12.75" customHeight="1">
      <c r="A477" s="31"/>
      <c r="B477" s="48"/>
      <c r="C477" s="1"/>
      <c r="D477" s="1"/>
      <c r="E477" s="1"/>
      <c r="F477" s="1"/>
      <c r="G477" s="1"/>
      <c r="H477" s="21"/>
      <c r="I477" s="33"/>
      <c r="J477" s="33"/>
      <c r="K477" s="33"/>
      <c r="L477" s="296"/>
      <c r="M477" s="296"/>
      <c r="N477" s="33"/>
      <c r="O477" s="33"/>
      <c r="P477" s="33"/>
      <c r="Q477" s="292"/>
      <c r="R477" s="296"/>
      <c r="T477" s="299"/>
      <c r="U477" s="34"/>
      <c r="V477" s="299"/>
      <c r="W477" s="33"/>
      <c r="X477" s="296"/>
      <c r="Y477" s="296"/>
      <c r="Z477" s="1"/>
      <c r="AA477" s="1"/>
      <c r="AB477" s="3"/>
      <c r="AC477" s="34"/>
      <c r="AD477" s="34"/>
      <c r="AE477" s="34"/>
      <c r="AF477" s="35"/>
      <c r="AG477" s="36"/>
      <c r="AH477" s="36"/>
      <c r="AI477" s="36"/>
      <c r="AJ477" s="36"/>
      <c r="AK477" s="37"/>
      <c r="AL477" s="37"/>
      <c r="AM477" s="37"/>
      <c r="AN477" s="37"/>
      <c r="AO477" s="38"/>
    </row>
    <row r="478" spans="1:41" ht="12.75" customHeight="1">
      <c r="A478" s="31"/>
      <c r="B478" s="48"/>
      <c r="C478" s="1"/>
      <c r="D478" s="1"/>
      <c r="E478" s="1"/>
      <c r="F478" s="1"/>
      <c r="G478" s="1"/>
      <c r="H478" s="21"/>
      <c r="I478" s="33"/>
      <c r="J478" s="33"/>
      <c r="K478" s="33"/>
      <c r="L478" s="296"/>
      <c r="M478" s="296"/>
      <c r="N478" s="33"/>
      <c r="O478" s="33"/>
      <c r="P478" s="33"/>
      <c r="Q478" s="292"/>
      <c r="R478" s="296"/>
      <c r="T478" s="299"/>
      <c r="U478" s="34"/>
      <c r="V478" s="299"/>
      <c r="W478" s="33"/>
      <c r="X478" s="296"/>
      <c r="Y478" s="296"/>
      <c r="Z478" s="1"/>
      <c r="AA478" s="1"/>
      <c r="AB478" s="3"/>
      <c r="AC478" s="34"/>
      <c r="AD478" s="34"/>
      <c r="AE478" s="34"/>
      <c r="AF478" s="35"/>
      <c r="AG478" s="36"/>
      <c r="AH478" s="36"/>
      <c r="AI478" s="36"/>
      <c r="AJ478" s="36"/>
      <c r="AK478" s="37"/>
      <c r="AL478" s="37"/>
      <c r="AM478" s="37"/>
      <c r="AN478" s="37"/>
      <c r="AO478" s="38"/>
    </row>
    <row r="479" spans="1:41" ht="12.75" customHeight="1">
      <c r="A479" s="31"/>
      <c r="B479" s="48"/>
      <c r="C479" s="1"/>
      <c r="D479" s="1"/>
      <c r="E479" s="1"/>
      <c r="F479" s="1"/>
      <c r="G479" s="1"/>
      <c r="H479" s="21"/>
      <c r="I479" s="33"/>
      <c r="J479" s="33"/>
      <c r="K479" s="33"/>
      <c r="L479" s="296"/>
      <c r="M479" s="296"/>
      <c r="N479" s="33"/>
      <c r="O479" s="33"/>
      <c r="P479" s="33"/>
      <c r="Q479" s="292"/>
      <c r="R479" s="296"/>
      <c r="T479" s="299"/>
      <c r="U479" s="34"/>
      <c r="V479" s="299"/>
      <c r="W479" s="33"/>
      <c r="X479" s="296"/>
      <c r="Y479" s="296"/>
      <c r="Z479" s="1"/>
      <c r="AA479" s="1"/>
      <c r="AB479" s="3"/>
      <c r="AC479" s="34"/>
      <c r="AD479" s="34"/>
      <c r="AE479" s="34"/>
      <c r="AF479" s="35"/>
      <c r="AG479" s="36"/>
      <c r="AH479" s="36"/>
      <c r="AI479" s="36"/>
      <c r="AJ479" s="36"/>
      <c r="AK479" s="37"/>
      <c r="AL479" s="37"/>
      <c r="AM479" s="37"/>
      <c r="AN479" s="37"/>
      <c r="AO479" s="38"/>
    </row>
    <row r="480" spans="1:41" ht="12.75" customHeight="1">
      <c r="A480" s="31"/>
      <c r="B480" s="48"/>
      <c r="C480" s="1"/>
      <c r="D480" s="1"/>
      <c r="E480" s="1"/>
      <c r="F480" s="1"/>
      <c r="G480" s="1"/>
      <c r="H480" s="21"/>
      <c r="I480" s="33"/>
      <c r="J480" s="33"/>
      <c r="K480" s="33"/>
      <c r="L480" s="296"/>
      <c r="M480" s="296"/>
      <c r="N480" s="33"/>
      <c r="O480" s="33"/>
      <c r="P480" s="33"/>
      <c r="Q480" s="292"/>
      <c r="R480" s="296"/>
      <c r="T480" s="299"/>
      <c r="U480" s="34"/>
      <c r="V480" s="299"/>
      <c r="W480" s="33"/>
      <c r="X480" s="296"/>
      <c r="Y480" s="296"/>
      <c r="Z480" s="1"/>
      <c r="AA480" s="1"/>
      <c r="AB480" s="3"/>
      <c r="AC480" s="34"/>
      <c r="AD480" s="34"/>
      <c r="AE480" s="34"/>
      <c r="AF480" s="35"/>
      <c r="AG480" s="36"/>
      <c r="AH480" s="36"/>
      <c r="AI480" s="36"/>
      <c r="AJ480" s="36"/>
      <c r="AK480" s="37"/>
      <c r="AL480" s="37"/>
      <c r="AM480" s="37"/>
      <c r="AN480" s="37"/>
      <c r="AO480" s="38"/>
    </row>
    <row r="481" spans="1:41" ht="12.75" customHeight="1">
      <c r="A481" s="31"/>
      <c r="B481" s="48"/>
      <c r="C481" s="1"/>
      <c r="D481" s="1"/>
      <c r="E481" s="1"/>
      <c r="F481" s="1"/>
      <c r="G481" s="1"/>
      <c r="H481" s="21"/>
      <c r="I481" s="33"/>
      <c r="J481" s="33"/>
      <c r="K481" s="33"/>
      <c r="L481" s="296"/>
      <c r="M481" s="296"/>
      <c r="N481" s="33"/>
      <c r="O481" s="33"/>
      <c r="P481" s="33"/>
      <c r="Q481" s="292"/>
      <c r="R481" s="296"/>
      <c r="T481" s="299"/>
      <c r="U481" s="34"/>
      <c r="V481" s="299"/>
      <c r="W481" s="33"/>
      <c r="X481" s="296"/>
      <c r="Y481" s="296"/>
      <c r="Z481" s="1"/>
      <c r="AA481" s="1"/>
      <c r="AB481" s="3"/>
      <c r="AC481" s="34"/>
      <c r="AD481" s="34"/>
      <c r="AE481" s="34"/>
      <c r="AF481" s="35"/>
      <c r="AG481" s="36"/>
      <c r="AH481" s="36"/>
      <c r="AI481" s="36"/>
      <c r="AJ481" s="36"/>
      <c r="AK481" s="37"/>
      <c r="AL481" s="37"/>
      <c r="AM481" s="37"/>
      <c r="AN481" s="37"/>
      <c r="AO481" s="38"/>
    </row>
    <row r="482" spans="1:41" ht="12.75" customHeight="1">
      <c r="A482" s="31"/>
      <c r="B482" s="48"/>
      <c r="C482" s="1"/>
      <c r="D482" s="1"/>
      <c r="E482" s="1"/>
      <c r="F482" s="1"/>
      <c r="G482" s="1"/>
      <c r="H482" s="21"/>
      <c r="I482" s="33"/>
      <c r="J482" s="33"/>
      <c r="K482" s="33"/>
      <c r="L482" s="296"/>
      <c r="M482" s="296"/>
      <c r="N482" s="33"/>
      <c r="O482" s="33"/>
      <c r="P482" s="33"/>
      <c r="Q482" s="292"/>
      <c r="R482" s="296"/>
      <c r="T482" s="299"/>
      <c r="U482" s="34"/>
      <c r="V482" s="299"/>
      <c r="W482" s="33"/>
      <c r="X482" s="296"/>
      <c r="Y482" s="296"/>
      <c r="Z482" s="1"/>
      <c r="AA482" s="1"/>
      <c r="AB482" s="3"/>
      <c r="AC482" s="34"/>
      <c r="AD482" s="34"/>
      <c r="AE482" s="34"/>
      <c r="AF482" s="35"/>
      <c r="AG482" s="36"/>
      <c r="AH482" s="36"/>
      <c r="AI482" s="36"/>
      <c r="AJ482" s="36"/>
      <c r="AK482" s="37"/>
      <c r="AL482" s="37"/>
      <c r="AM482" s="37"/>
      <c r="AN482" s="37"/>
      <c r="AO482" s="38"/>
    </row>
    <row r="483" spans="1:41" ht="12.75" customHeight="1">
      <c r="A483" s="31"/>
      <c r="B483" s="48"/>
      <c r="C483" s="1"/>
      <c r="D483" s="1"/>
      <c r="E483" s="1"/>
      <c r="F483" s="1"/>
      <c r="G483" s="1"/>
      <c r="H483" s="21"/>
      <c r="I483" s="33"/>
      <c r="J483" s="33"/>
      <c r="K483" s="33"/>
      <c r="L483" s="296"/>
      <c r="M483" s="296"/>
      <c r="N483" s="33"/>
      <c r="O483" s="33"/>
      <c r="P483" s="33"/>
      <c r="Q483" s="292"/>
      <c r="R483" s="296"/>
      <c r="T483" s="299"/>
      <c r="U483" s="34"/>
      <c r="V483" s="299"/>
      <c r="W483" s="33"/>
      <c r="X483" s="296"/>
      <c r="Y483" s="296"/>
      <c r="Z483" s="1"/>
      <c r="AA483" s="1"/>
      <c r="AB483" s="3"/>
      <c r="AC483" s="34"/>
      <c r="AD483" s="34"/>
      <c r="AE483" s="34"/>
      <c r="AF483" s="35"/>
      <c r="AG483" s="36"/>
      <c r="AH483" s="36"/>
      <c r="AI483" s="36"/>
      <c r="AJ483" s="36"/>
      <c r="AK483" s="37"/>
      <c r="AL483" s="37"/>
      <c r="AM483" s="37"/>
      <c r="AN483" s="37"/>
      <c r="AO483" s="38"/>
    </row>
    <row r="484" spans="1:41" ht="12.75" customHeight="1">
      <c r="A484" s="31"/>
      <c r="B484" s="48"/>
      <c r="C484" s="1"/>
      <c r="D484" s="1"/>
      <c r="E484" s="1"/>
      <c r="F484" s="1"/>
      <c r="G484" s="1"/>
      <c r="H484" s="21"/>
      <c r="I484" s="33"/>
      <c r="J484" s="33"/>
      <c r="K484" s="33"/>
      <c r="L484" s="296"/>
      <c r="M484" s="296"/>
      <c r="N484" s="33"/>
      <c r="O484" s="33"/>
      <c r="P484" s="33"/>
      <c r="Q484" s="292"/>
      <c r="R484" s="296"/>
      <c r="T484" s="299"/>
      <c r="U484" s="34"/>
      <c r="V484" s="299"/>
      <c r="W484" s="33"/>
      <c r="X484" s="296"/>
      <c r="Y484" s="296"/>
      <c r="Z484" s="1"/>
      <c r="AA484" s="1"/>
      <c r="AB484" s="3"/>
      <c r="AC484" s="34"/>
      <c r="AD484" s="34"/>
      <c r="AE484" s="34"/>
      <c r="AF484" s="35"/>
      <c r="AG484" s="36"/>
      <c r="AH484" s="36"/>
      <c r="AI484" s="36"/>
      <c r="AJ484" s="36"/>
      <c r="AK484" s="37"/>
      <c r="AL484" s="37"/>
      <c r="AM484" s="37"/>
      <c r="AN484" s="37"/>
      <c r="AO484" s="38"/>
    </row>
    <row r="485" spans="1:41" ht="12.75" customHeight="1">
      <c r="A485" s="31"/>
      <c r="B485" s="48"/>
      <c r="C485" s="1"/>
      <c r="D485" s="1"/>
      <c r="E485" s="1"/>
      <c r="F485" s="1"/>
      <c r="G485" s="1"/>
      <c r="H485" s="21"/>
      <c r="I485" s="33"/>
      <c r="J485" s="33"/>
      <c r="K485" s="33"/>
      <c r="L485" s="296"/>
      <c r="M485" s="296"/>
      <c r="N485" s="33"/>
      <c r="O485" s="33"/>
      <c r="P485" s="33"/>
      <c r="Q485" s="292"/>
      <c r="R485" s="296"/>
      <c r="T485" s="299"/>
      <c r="U485" s="34"/>
      <c r="V485" s="299"/>
      <c r="W485" s="33"/>
      <c r="X485" s="296"/>
      <c r="Y485" s="296"/>
      <c r="Z485" s="1"/>
      <c r="AA485" s="1"/>
      <c r="AB485" s="3"/>
      <c r="AC485" s="34"/>
      <c r="AD485" s="34"/>
      <c r="AE485" s="34"/>
      <c r="AF485" s="35"/>
      <c r="AG485" s="36"/>
      <c r="AH485" s="36"/>
      <c r="AI485" s="36"/>
      <c r="AJ485" s="36"/>
      <c r="AK485" s="37"/>
      <c r="AL485" s="37"/>
      <c r="AM485" s="37"/>
      <c r="AN485" s="37"/>
      <c r="AO485" s="38"/>
    </row>
    <row r="486" spans="1:41" ht="12.75" customHeight="1">
      <c r="A486" s="31"/>
      <c r="B486" s="48"/>
      <c r="C486" s="1"/>
      <c r="D486" s="1"/>
      <c r="E486" s="1"/>
      <c r="F486" s="1"/>
      <c r="G486" s="1"/>
      <c r="H486" s="21"/>
      <c r="I486" s="33"/>
      <c r="J486" s="33"/>
      <c r="K486" s="33"/>
      <c r="L486" s="296"/>
      <c r="M486" s="296"/>
      <c r="N486" s="33"/>
      <c r="O486" s="33"/>
      <c r="P486" s="33"/>
      <c r="Q486" s="292"/>
      <c r="R486" s="296"/>
      <c r="T486" s="299"/>
      <c r="U486" s="34"/>
      <c r="V486" s="299"/>
      <c r="W486" s="33"/>
      <c r="X486" s="296"/>
      <c r="Y486" s="296"/>
      <c r="Z486" s="1"/>
      <c r="AA486" s="1"/>
      <c r="AB486" s="3"/>
      <c r="AC486" s="34"/>
      <c r="AD486" s="34"/>
      <c r="AE486" s="34"/>
      <c r="AF486" s="35"/>
      <c r="AG486" s="36"/>
      <c r="AH486" s="36"/>
      <c r="AI486" s="36"/>
      <c r="AJ486" s="36"/>
      <c r="AK486" s="37"/>
      <c r="AL486" s="37"/>
      <c r="AM486" s="37"/>
      <c r="AN486" s="37"/>
      <c r="AO486" s="38"/>
    </row>
    <row r="487" spans="1:41" ht="12.75" customHeight="1">
      <c r="A487" s="31"/>
      <c r="B487" s="48"/>
      <c r="C487" s="1"/>
      <c r="D487" s="1"/>
      <c r="E487" s="1"/>
      <c r="F487" s="1"/>
      <c r="G487" s="1"/>
      <c r="H487" s="21"/>
      <c r="I487" s="33"/>
      <c r="J487" s="33"/>
      <c r="K487" s="33"/>
      <c r="L487" s="296"/>
      <c r="M487" s="296"/>
      <c r="N487" s="33"/>
      <c r="O487" s="33"/>
      <c r="P487" s="33"/>
      <c r="Q487" s="292"/>
      <c r="R487" s="296"/>
      <c r="T487" s="299"/>
      <c r="U487" s="34"/>
      <c r="V487" s="299"/>
      <c r="W487" s="33"/>
      <c r="X487" s="296"/>
      <c r="Y487" s="296"/>
      <c r="Z487" s="1"/>
      <c r="AA487" s="1"/>
      <c r="AB487" s="3"/>
      <c r="AC487" s="34"/>
      <c r="AD487" s="34"/>
      <c r="AE487" s="34"/>
      <c r="AF487" s="35"/>
      <c r="AG487" s="36"/>
      <c r="AH487" s="36"/>
      <c r="AI487" s="36"/>
      <c r="AJ487" s="36"/>
      <c r="AK487" s="37"/>
      <c r="AL487" s="37"/>
      <c r="AM487" s="37"/>
      <c r="AN487" s="37"/>
      <c r="AO487" s="38"/>
    </row>
    <row r="488" spans="1:41" ht="12.75" customHeight="1">
      <c r="A488" s="31"/>
      <c r="B488" s="48"/>
      <c r="C488" s="1"/>
      <c r="D488" s="1"/>
      <c r="E488" s="1"/>
      <c r="F488" s="1"/>
      <c r="G488" s="1"/>
      <c r="H488" s="21"/>
      <c r="I488" s="33"/>
      <c r="J488" s="33"/>
      <c r="K488" s="33"/>
      <c r="L488" s="296"/>
      <c r="M488" s="296"/>
      <c r="N488" s="33"/>
      <c r="O488" s="33"/>
      <c r="P488" s="33"/>
      <c r="Q488" s="292"/>
      <c r="R488" s="296"/>
      <c r="T488" s="299"/>
      <c r="U488" s="34"/>
      <c r="V488" s="299"/>
      <c r="W488" s="33"/>
      <c r="X488" s="296"/>
      <c r="Y488" s="296"/>
      <c r="Z488" s="1"/>
      <c r="AA488" s="1"/>
      <c r="AB488" s="3"/>
      <c r="AC488" s="34"/>
      <c r="AD488" s="34"/>
      <c r="AE488" s="34"/>
      <c r="AF488" s="35"/>
      <c r="AG488" s="36"/>
      <c r="AH488" s="36"/>
      <c r="AI488" s="36"/>
      <c r="AJ488" s="36"/>
      <c r="AK488" s="37"/>
      <c r="AL488" s="37"/>
      <c r="AM488" s="37"/>
      <c r="AN488" s="37"/>
      <c r="AO488" s="38"/>
    </row>
    <row r="489" spans="1:41" ht="12.75" customHeight="1">
      <c r="A489" s="31"/>
      <c r="B489" s="48"/>
      <c r="C489" s="1"/>
      <c r="D489" s="1"/>
      <c r="E489" s="1"/>
      <c r="F489" s="1"/>
      <c r="G489" s="1"/>
      <c r="H489" s="21"/>
      <c r="I489" s="33"/>
      <c r="J489" s="33"/>
      <c r="K489" s="33"/>
      <c r="L489" s="296"/>
      <c r="M489" s="296"/>
      <c r="N489" s="33"/>
      <c r="O489" s="33"/>
      <c r="P489" s="33"/>
      <c r="Q489" s="292"/>
      <c r="R489" s="296"/>
      <c r="T489" s="299"/>
      <c r="U489" s="34"/>
      <c r="V489" s="299"/>
      <c r="W489" s="33"/>
      <c r="X489" s="296"/>
      <c r="Y489" s="296"/>
      <c r="Z489" s="1"/>
      <c r="AA489" s="1"/>
      <c r="AB489" s="3"/>
      <c r="AC489" s="34"/>
      <c r="AD489" s="34"/>
      <c r="AE489" s="34"/>
      <c r="AF489" s="35"/>
      <c r="AG489" s="36"/>
      <c r="AH489" s="36"/>
      <c r="AI489" s="36"/>
      <c r="AJ489" s="36"/>
      <c r="AK489" s="37"/>
      <c r="AL489" s="37"/>
      <c r="AM489" s="37"/>
      <c r="AN489" s="37"/>
      <c r="AO489" s="38"/>
    </row>
    <row r="490" spans="1:41" ht="12.75" customHeight="1">
      <c r="A490" s="31"/>
      <c r="B490" s="48"/>
      <c r="C490" s="1"/>
      <c r="D490" s="1"/>
      <c r="E490" s="1"/>
      <c r="F490" s="1"/>
      <c r="G490" s="1"/>
      <c r="H490" s="21"/>
      <c r="I490" s="33"/>
      <c r="J490" s="33"/>
      <c r="K490" s="33"/>
      <c r="L490" s="296"/>
      <c r="M490" s="296"/>
      <c r="N490" s="33"/>
      <c r="O490" s="33"/>
      <c r="P490" s="33"/>
      <c r="Q490" s="292"/>
      <c r="R490" s="296"/>
      <c r="T490" s="299"/>
      <c r="U490" s="34"/>
      <c r="V490" s="299"/>
      <c r="W490" s="33"/>
      <c r="X490" s="296"/>
      <c r="Y490" s="296"/>
      <c r="Z490" s="1"/>
      <c r="AA490" s="1"/>
      <c r="AB490" s="3"/>
      <c r="AC490" s="34"/>
      <c r="AD490" s="34"/>
      <c r="AE490" s="34"/>
      <c r="AF490" s="35"/>
      <c r="AG490" s="36"/>
      <c r="AH490" s="36"/>
      <c r="AI490" s="36"/>
      <c r="AJ490" s="36"/>
      <c r="AK490" s="37"/>
      <c r="AL490" s="37"/>
      <c r="AM490" s="37"/>
      <c r="AN490" s="37"/>
      <c r="AO490" s="38"/>
    </row>
    <row r="491" spans="1:41" ht="12.75" customHeight="1">
      <c r="A491" s="31"/>
      <c r="B491" s="48"/>
      <c r="C491" s="1"/>
      <c r="D491" s="1"/>
      <c r="E491" s="1"/>
      <c r="F491" s="1"/>
      <c r="G491" s="1"/>
      <c r="H491" s="21"/>
      <c r="I491" s="33"/>
      <c r="J491" s="33"/>
      <c r="K491" s="33"/>
      <c r="L491" s="296"/>
      <c r="M491" s="296"/>
      <c r="N491" s="33"/>
      <c r="O491" s="33"/>
      <c r="P491" s="33"/>
      <c r="Q491" s="292"/>
      <c r="R491" s="296"/>
      <c r="T491" s="299"/>
      <c r="U491" s="34"/>
      <c r="V491" s="299"/>
      <c r="W491" s="33"/>
      <c r="X491" s="296"/>
      <c r="Y491" s="296"/>
      <c r="Z491" s="1"/>
      <c r="AA491" s="1"/>
      <c r="AB491" s="3"/>
      <c r="AC491" s="34"/>
      <c r="AD491" s="34"/>
      <c r="AE491" s="34"/>
      <c r="AF491" s="35"/>
      <c r="AG491" s="36"/>
      <c r="AH491" s="36"/>
      <c r="AI491" s="36"/>
      <c r="AJ491" s="36"/>
      <c r="AK491" s="37"/>
      <c r="AL491" s="37"/>
      <c r="AM491" s="37"/>
      <c r="AN491" s="37"/>
      <c r="AO491" s="38"/>
    </row>
    <row r="492" spans="1:41" ht="12.75" customHeight="1">
      <c r="A492" s="31"/>
      <c r="B492" s="48"/>
      <c r="C492" s="1"/>
      <c r="D492" s="1"/>
      <c r="E492" s="1"/>
      <c r="F492" s="1"/>
      <c r="G492" s="1"/>
      <c r="H492" s="21"/>
      <c r="I492" s="33"/>
      <c r="J492" s="33"/>
      <c r="K492" s="33"/>
      <c r="L492" s="296"/>
      <c r="M492" s="296"/>
      <c r="N492" s="33"/>
      <c r="O492" s="33"/>
      <c r="P492" s="33"/>
      <c r="Q492" s="292"/>
      <c r="R492" s="296"/>
      <c r="T492" s="299"/>
      <c r="U492" s="34"/>
      <c r="V492" s="299"/>
      <c r="W492" s="33"/>
      <c r="X492" s="296"/>
      <c r="Y492" s="296"/>
      <c r="Z492" s="1"/>
      <c r="AA492" s="1"/>
      <c r="AB492" s="3"/>
      <c r="AC492" s="34"/>
      <c r="AD492" s="34"/>
      <c r="AE492" s="34"/>
      <c r="AF492" s="35"/>
      <c r="AG492" s="36"/>
      <c r="AH492" s="36"/>
      <c r="AI492" s="36"/>
      <c r="AJ492" s="36"/>
      <c r="AK492" s="37"/>
      <c r="AL492" s="37"/>
      <c r="AM492" s="37"/>
      <c r="AN492" s="37"/>
      <c r="AO492" s="38"/>
    </row>
    <row r="493" spans="1:41" ht="12.75" customHeight="1">
      <c r="A493" s="31"/>
      <c r="B493" s="48"/>
      <c r="C493" s="1"/>
      <c r="D493" s="1"/>
      <c r="E493" s="1"/>
      <c r="F493" s="1"/>
      <c r="G493" s="1"/>
      <c r="H493" s="21"/>
      <c r="I493" s="33"/>
      <c r="J493" s="33"/>
      <c r="K493" s="33"/>
      <c r="L493" s="296"/>
      <c r="M493" s="296"/>
      <c r="N493" s="33"/>
      <c r="O493" s="33"/>
      <c r="P493" s="33"/>
      <c r="Q493" s="292"/>
      <c r="R493" s="296"/>
      <c r="T493" s="299"/>
      <c r="U493" s="34"/>
      <c r="V493" s="299"/>
      <c r="W493" s="33"/>
      <c r="X493" s="296"/>
      <c r="Y493" s="296"/>
      <c r="Z493" s="1"/>
      <c r="AA493" s="1"/>
      <c r="AB493" s="3"/>
      <c r="AC493" s="34"/>
      <c r="AD493" s="34"/>
      <c r="AE493" s="34"/>
      <c r="AF493" s="35"/>
      <c r="AG493" s="36"/>
      <c r="AH493" s="36"/>
      <c r="AI493" s="36"/>
      <c r="AJ493" s="36"/>
      <c r="AK493" s="37"/>
      <c r="AL493" s="37"/>
      <c r="AM493" s="37"/>
      <c r="AN493" s="37"/>
      <c r="AO493" s="38"/>
    </row>
    <row r="494" spans="1:41" ht="12.75" customHeight="1">
      <c r="A494" s="31"/>
      <c r="B494" s="48"/>
      <c r="C494" s="1"/>
      <c r="D494" s="1"/>
      <c r="E494" s="1"/>
      <c r="F494" s="1"/>
      <c r="G494" s="1"/>
      <c r="H494" s="21"/>
      <c r="I494" s="33"/>
      <c r="J494" s="33"/>
      <c r="K494" s="33"/>
      <c r="L494" s="296"/>
      <c r="M494" s="296"/>
      <c r="N494" s="33"/>
      <c r="O494" s="33"/>
      <c r="P494" s="33"/>
      <c r="Q494" s="292"/>
      <c r="R494" s="296"/>
      <c r="T494" s="299"/>
      <c r="U494" s="34"/>
      <c r="V494" s="299"/>
      <c r="W494" s="33"/>
      <c r="X494" s="296"/>
      <c r="Y494" s="296"/>
      <c r="Z494" s="1"/>
      <c r="AA494" s="1"/>
      <c r="AB494" s="3"/>
      <c r="AC494" s="34"/>
      <c r="AD494" s="34"/>
      <c r="AE494" s="34"/>
      <c r="AF494" s="35"/>
      <c r="AG494" s="36"/>
      <c r="AH494" s="36"/>
      <c r="AI494" s="36"/>
      <c r="AJ494" s="36"/>
      <c r="AK494" s="37"/>
      <c r="AL494" s="37"/>
      <c r="AM494" s="37"/>
      <c r="AN494" s="37"/>
      <c r="AO494" s="38"/>
    </row>
    <row r="495" spans="1:41" ht="12.75" customHeight="1">
      <c r="A495" s="31"/>
      <c r="B495" s="48"/>
      <c r="C495" s="1"/>
      <c r="D495" s="1"/>
      <c r="E495" s="1"/>
      <c r="F495" s="1"/>
      <c r="G495" s="1"/>
      <c r="H495" s="21"/>
      <c r="I495" s="33"/>
      <c r="J495" s="33"/>
      <c r="K495" s="33"/>
      <c r="L495" s="296"/>
      <c r="M495" s="296"/>
      <c r="N495" s="33"/>
      <c r="O495" s="33"/>
      <c r="P495" s="33"/>
      <c r="Q495" s="292"/>
      <c r="R495" s="296"/>
      <c r="T495" s="299"/>
      <c r="U495" s="34"/>
      <c r="V495" s="299"/>
      <c r="W495" s="33"/>
      <c r="X495" s="296"/>
      <c r="Y495" s="296"/>
      <c r="Z495" s="1"/>
      <c r="AA495" s="1"/>
      <c r="AB495" s="3"/>
      <c r="AC495" s="34"/>
      <c r="AD495" s="34"/>
      <c r="AE495" s="34"/>
      <c r="AF495" s="35"/>
      <c r="AG495" s="36"/>
      <c r="AH495" s="36"/>
      <c r="AI495" s="36"/>
      <c r="AJ495" s="36"/>
      <c r="AK495" s="37"/>
      <c r="AL495" s="37"/>
      <c r="AM495" s="37"/>
      <c r="AN495" s="37"/>
      <c r="AO495" s="38"/>
    </row>
    <row r="496" spans="1:41" ht="12.75" customHeight="1">
      <c r="A496" s="31"/>
      <c r="B496" s="48"/>
      <c r="C496" s="1"/>
      <c r="D496" s="1"/>
      <c r="E496" s="1"/>
      <c r="F496" s="1"/>
      <c r="G496" s="1"/>
      <c r="H496" s="21"/>
      <c r="I496" s="33"/>
      <c r="J496" s="33"/>
      <c r="K496" s="33"/>
      <c r="L496" s="296"/>
      <c r="M496" s="296"/>
      <c r="N496" s="33"/>
      <c r="O496" s="33"/>
      <c r="P496" s="33"/>
      <c r="Q496" s="292"/>
      <c r="R496" s="296"/>
      <c r="T496" s="299"/>
      <c r="U496" s="34"/>
      <c r="V496" s="299"/>
      <c r="W496" s="33"/>
      <c r="X496" s="296"/>
      <c r="Y496" s="296"/>
      <c r="Z496" s="1"/>
      <c r="AA496" s="1"/>
      <c r="AB496" s="3"/>
      <c r="AC496" s="34"/>
      <c r="AD496" s="34"/>
      <c r="AE496" s="34"/>
      <c r="AF496" s="35"/>
      <c r="AG496" s="36"/>
      <c r="AH496" s="36"/>
      <c r="AI496" s="36"/>
      <c r="AJ496" s="36"/>
      <c r="AK496" s="37"/>
      <c r="AL496" s="37"/>
      <c r="AM496" s="37"/>
      <c r="AN496" s="37"/>
      <c r="AO496" s="38"/>
    </row>
    <row r="497" spans="1:41" ht="12.75" customHeight="1">
      <c r="A497" s="31"/>
      <c r="B497" s="48"/>
      <c r="C497" s="1"/>
      <c r="D497" s="1"/>
      <c r="E497" s="1"/>
      <c r="F497" s="1"/>
      <c r="G497" s="1"/>
      <c r="H497" s="21"/>
      <c r="I497" s="33"/>
      <c r="J497" s="33"/>
      <c r="K497" s="33"/>
      <c r="L497" s="296"/>
      <c r="M497" s="296"/>
      <c r="N497" s="33"/>
      <c r="O497" s="33"/>
      <c r="P497" s="33"/>
      <c r="Q497" s="292"/>
      <c r="R497" s="296"/>
      <c r="T497" s="299"/>
      <c r="U497" s="34"/>
      <c r="V497" s="299"/>
      <c r="W497" s="33"/>
      <c r="X497" s="296"/>
      <c r="Y497" s="296"/>
      <c r="Z497" s="1"/>
      <c r="AA497" s="1"/>
      <c r="AB497" s="3"/>
      <c r="AC497" s="34"/>
      <c r="AD497" s="34"/>
      <c r="AE497" s="34"/>
      <c r="AF497" s="35"/>
      <c r="AG497" s="36"/>
      <c r="AH497" s="36"/>
      <c r="AI497" s="36"/>
      <c r="AJ497" s="36"/>
      <c r="AK497" s="37"/>
      <c r="AL497" s="37"/>
      <c r="AM497" s="37"/>
      <c r="AN497" s="37"/>
      <c r="AO497" s="38"/>
    </row>
    <row r="498" spans="1:41" ht="12.75" customHeight="1">
      <c r="A498" s="31"/>
      <c r="B498" s="48"/>
      <c r="C498" s="1"/>
      <c r="D498" s="1"/>
      <c r="E498" s="1"/>
      <c r="F498" s="1"/>
      <c r="G498" s="1"/>
      <c r="H498" s="21"/>
      <c r="I498" s="33"/>
      <c r="J498" s="33"/>
      <c r="K498" s="33"/>
      <c r="L498" s="296"/>
      <c r="M498" s="296"/>
      <c r="N498" s="33"/>
      <c r="O498" s="33"/>
      <c r="P498" s="33"/>
      <c r="Q498" s="292"/>
      <c r="R498" s="296"/>
      <c r="T498" s="299"/>
      <c r="U498" s="34"/>
      <c r="V498" s="299"/>
      <c r="W498" s="33"/>
      <c r="X498" s="296"/>
      <c r="Y498" s="296"/>
      <c r="Z498" s="1"/>
      <c r="AA498" s="1"/>
      <c r="AB498" s="3"/>
      <c r="AC498" s="34"/>
      <c r="AD498" s="34"/>
      <c r="AE498" s="34"/>
      <c r="AF498" s="35"/>
      <c r="AG498" s="36"/>
      <c r="AH498" s="36"/>
      <c r="AI498" s="36"/>
      <c r="AJ498" s="36"/>
      <c r="AK498" s="37"/>
      <c r="AL498" s="37"/>
      <c r="AM498" s="37"/>
      <c r="AN498" s="37"/>
      <c r="AO498" s="38"/>
    </row>
    <row r="499" spans="1:41" ht="12.75" customHeight="1">
      <c r="A499" s="31"/>
      <c r="B499" s="48"/>
      <c r="C499" s="1"/>
      <c r="D499" s="1"/>
      <c r="E499" s="1"/>
      <c r="F499" s="1"/>
      <c r="G499" s="1"/>
      <c r="H499" s="21"/>
      <c r="I499" s="33"/>
      <c r="J499" s="33"/>
      <c r="K499" s="33"/>
      <c r="L499" s="296"/>
      <c r="M499" s="296"/>
      <c r="N499" s="33"/>
      <c r="O499" s="33"/>
      <c r="P499" s="33"/>
      <c r="Q499" s="292"/>
      <c r="R499" s="296"/>
      <c r="T499" s="299"/>
      <c r="U499" s="34"/>
      <c r="V499" s="299"/>
      <c r="W499" s="33"/>
      <c r="X499" s="296"/>
      <c r="Y499" s="296"/>
      <c r="Z499" s="1"/>
      <c r="AA499" s="1"/>
      <c r="AB499" s="3"/>
      <c r="AC499" s="34"/>
      <c r="AD499" s="34"/>
      <c r="AE499" s="34"/>
      <c r="AF499" s="35"/>
      <c r="AG499" s="36"/>
      <c r="AH499" s="36"/>
      <c r="AI499" s="36"/>
      <c r="AJ499" s="36"/>
      <c r="AK499" s="37"/>
      <c r="AL499" s="37"/>
      <c r="AM499" s="37"/>
      <c r="AN499" s="37"/>
      <c r="AO499" s="38"/>
    </row>
    <row r="500" spans="1:41" ht="12.75" customHeight="1">
      <c r="A500" s="31"/>
      <c r="B500" s="48"/>
      <c r="C500" s="1"/>
      <c r="D500" s="1"/>
      <c r="E500" s="1"/>
      <c r="F500" s="1"/>
      <c r="G500" s="1"/>
      <c r="H500" s="21"/>
      <c r="I500" s="33"/>
      <c r="J500" s="33"/>
      <c r="K500" s="33"/>
      <c r="L500" s="296"/>
      <c r="M500" s="296"/>
      <c r="N500" s="33"/>
      <c r="O500" s="33"/>
      <c r="P500" s="33"/>
      <c r="Q500" s="292"/>
      <c r="R500" s="296"/>
      <c r="T500" s="299"/>
      <c r="U500" s="34"/>
      <c r="V500" s="299"/>
      <c r="W500" s="33"/>
      <c r="X500" s="296"/>
      <c r="Y500" s="296"/>
      <c r="Z500" s="1"/>
      <c r="AA500" s="1"/>
      <c r="AB500" s="3"/>
      <c r="AC500" s="34"/>
      <c r="AD500" s="34"/>
      <c r="AE500" s="34"/>
      <c r="AF500" s="35"/>
      <c r="AG500" s="36"/>
      <c r="AH500" s="36"/>
      <c r="AI500" s="36"/>
      <c r="AJ500" s="36"/>
      <c r="AK500" s="37"/>
      <c r="AL500" s="37"/>
      <c r="AM500" s="37"/>
      <c r="AN500" s="37"/>
      <c r="AO500" s="38"/>
    </row>
    <row r="501" spans="1:41" ht="12.75" customHeight="1">
      <c r="A501" s="31"/>
      <c r="B501" s="48"/>
      <c r="C501" s="1"/>
      <c r="D501" s="1"/>
      <c r="E501" s="1"/>
      <c r="F501" s="1"/>
      <c r="G501" s="1"/>
      <c r="H501" s="21"/>
      <c r="I501" s="33"/>
      <c r="J501" s="33"/>
      <c r="K501" s="33"/>
      <c r="L501" s="296"/>
      <c r="M501" s="296"/>
      <c r="N501" s="33"/>
      <c r="O501" s="33"/>
      <c r="P501" s="33"/>
      <c r="Q501" s="292"/>
      <c r="R501" s="296"/>
      <c r="T501" s="299"/>
      <c r="U501" s="34"/>
      <c r="V501" s="299"/>
      <c r="W501" s="33"/>
      <c r="X501" s="296"/>
      <c r="Y501" s="296"/>
      <c r="Z501" s="1"/>
      <c r="AA501" s="1"/>
      <c r="AB501" s="3"/>
      <c r="AC501" s="34"/>
      <c r="AD501" s="34"/>
      <c r="AE501" s="34"/>
      <c r="AF501" s="35"/>
      <c r="AG501" s="36"/>
      <c r="AH501" s="36"/>
      <c r="AI501" s="36"/>
      <c r="AJ501" s="36"/>
      <c r="AK501" s="37"/>
      <c r="AL501" s="37"/>
      <c r="AM501" s="37"/>
      <c r="AN501" s="37"/>
      <c r="AO501" s="38"/>
    </row>
    <row r="502" spans="1:41" ht="12.75" customHeight="1">
      <c r="A502" s="31"/>
      <c r="B502" s="48"/>
      <c r="C502" s="1"/>
      <c r="D502" s="1"/>
      <c r="E502" s="1"/>
      <c r="F502" s="1"/>
      <c r="G502" s="1"/>
      <c r="H502" s="21"/>
      <c r="I502" s="33"/>
      <c r="J502" s="33"/>
      <c r="K502" s="33"/>
      <c r="L502" s="296"/>
      <c r="M502" s="296"/>
      <c r="N502" s="33"/>
      <c r="O502" s="33"/>
      <c r="P502" s="33"/>
      <c r="Q502" s="292"/>
      <c r="R502" s="296"/>
      <c r="T502" s="299"/>
      <c r="U502" s="34"/>
      <c r="V502" s="299"/>
      <c r="W502" s="33"/>
      <c r="X502" s="296"/>
      <c r="Y502" s="296"/>
      <c r="Z502" s="1"/>
      <c r="AA502" s="1"/>
      <c r="AB502" s="3"/>
      <c r="AC502" s="34"/>
      <c r="AD502" s="34"/>
      <c r="AE502" s="34"/>
      <c r="AF502" s="35"/>
      <c r="AG502" s="36"/>
      <c r="AH502" s="36"/>
      <c r="AI502" s="36"/>
      <c r="AJ502" s="36"/>
      <c r="AK502" s="37"/>
      <c r="AL502" s="37"/>
      <c r="AM502" s="37"/>
      <c r="AN502" s="37"/>
      <c r="AO502" s="38"/>
    </row>
    <row r="503" spans="1:41" ht="12.75" customHeight="1">
      <c r="A503" s="31"/>
      <c r="B503" s="48"/>
      <c r="C503" s="1"/>
      <c r="D503" s="1"/>
      <c r="E503" s="1"/>
      <c r="F503" s="1"/>
      <c r="G503" s="1"/>
      <c r="H503" s="21"/>
      <c r="I503" s="33"/>
      <c r="J503" s="33"/>
      <c r="K503" s="33"/>
      <c r="L503" s="296"/>
      <c r="M503" s="296"/>
      <c r="N503" s="33"/>
      <c r="O503" s="33"/>
      <c r="P503" s="33"/>
      <c r="Q503" s="292"/>
      <c r="R503" s="296"/>
      <c r="T503" s="299"/>
      <c r="U503" s="34"/>
      <c r="V503" s="299"/>
      <c r="W503" s="33"/>
      <c r="X503" s="296"/>
      <c r="Y503" s="296"/>
      <c r="Z503" s="1"/>
      <c r="AA503" s="1"/>
      <c r="AB503" s="3"/>
      <c r="AC503" s="34"/>
      <c r="AD503" s="34"/>
      <c r="AE503" s="34"/>
      <c r="AF503" s="35"/>
      <c r="AG503" s="36"/>
      <c r="AH503" s="36"/>
      <c r="AI503" s="36"/>
      <c r="AJ503" s="36"/>
      <c r="AK503" s="37"/>
      <c r="AL503" s="37"/>
      <c r="AM503" s="37"/>
      <c r="AN503" s="37"/>
      <c r="AO503" s="38"/>
    </row>
    <row r="504" spans="1:41" ht="12.75" customHeight="1">
      <c r="A504" s="31"/>
      <c r="B504" s="48"/>
      <c r="C504" s="1"/>
      <c r="D504" s="1"/>
      <c r="E504" s="1"/>
      <c r="F504" s="1"/>
      <c r="G504" s="1"/>
      <c r="H504" s="21"/>
      <c r="I504" s="33"/>
      <c r="J504" s="33"/>
      <c r="K504" s="33"/>
      <c r="L504" s="296"/>
      <c r="M504" s="296"/>
      <c r="N504" s="33"/>
      <c r="O504" s="33"/>
      <c r="P504" s="33"/>
      <c r="Q504" s="292"/>
      <c r="R504" s="296"/>
      <c r="T504" s="299"/>
      <c r="U504" s="34"/>
      <c r="V504" s="299"/>
      <c r="W504" s="33"/>
      <c r="X504" s="296"/>
      <c r="Y504" s="296"/>
      <c r="Z504" s="1"/>
      <c r="AA504" s="1"/>
      <c r="AB504" s="3"/>
      <c r="AC504" s="34"/>
      <c r="AD504" s="34"/>
      <c r="AE504" s="34"/>
      <c r="AF504" s="35"/>
      <c r="AG504" s="36"/>
      <c r="AH504" s="36"/>
      <c r="AI504" s="36"/>
      <c r="AJ504" s="36"/>
      <c r="AK504" s="37"/>
      <c r="AL504" s="37"/>
      <c r="AM504" s="37"/>
      <c r="AN504" s="37"/>
      <c r="AO504" s="38"/>
    </row>
    <row r="505" spans="1:41" ht="12.75" customHeight="1">
      <c r="A505" s="31"/>
      <c r="B505" s="48"/>
      <c r="C505" s="1"/>
      <c r="D505" s="1"/>
      <c r="E505" s="1"/>
      <c r="F505" s="1"/>
      <c r="G505" s="1"/>
      <c r="H505" s="21"/>
      <c r="I505" s="33"/>
      <c r="J505" s="33"/>
      <c r="K505" s="33"/>
      <c r="L505" s="296"/>
      <c r="M505" s="296"/>
      <c r="N505" s="33"/>
      <c r="O505" s="33"/>
      <c r="P505" s="33"/>
      <c r="Q505" s="292"/>
      <c r="R505" s="296"/>
      <c r="T505" s="299"/>
      <c r="U505" s="34"/>
      <c r="V505" s="299"/>
      <c r="W505" s="33"/>
      <c r="X505" s="296"/>
      <c r="Y505" s="296"/>
      <c r="Z505" s="1"/>
      <c r="AA505" s="1"/>
      <c r="AB505" s="3"/>
      <c r="AC505" s="34"/>
      <c r="AD505" s="34"/>
      <c r="AE505" s="34"/>
      <c r="AF505" s="35"/>
      <c r="AG505" s="36"/>
      <c r="AH505" s="36"/>
      <c r="AI505" s="36"/>
      <c r="AJ505" s="36"/>
      <c r="AK505" s="37"/>
      <c r="AL505" s="37"/>
      <c r="AM505" s="37"/>
      <c r="AN505" s="37"/>
      <c r="AO505" s="38"/>
    </row>
    <row r="506" spans="1:41" s="131" customFormat="1" ht="15" customHeight="1">
      <c r="L506" s="297"/>
      <c r="M506" s="297"/>
      <c r="Q506" s="297"/>
      <c r="R506" s="297"/>
      <c r="T506" s="297"/>
      <c r="V506" s="297"/>
      <c r="X506" s="297"/>
      <c r="Y506" s="297"/>
    </row>
    <row r="507" spans="1:41" s="131" customFormat="1" ht="15" customHeight="1">
      <c r="L507" s="297"/>
      <c r="M507" s="297"/>
      <c r="Q507" s="297"/>
      <c r="R507" s="297"/>
      <c r="T507" s="297"/>
      <c r="V507" s="297"/>
      <c r="X507" s="297"/>
      <c r="Y507" s="297"/>
    </row>
    <row r="508" spans="1:41" s="131" customFormat="1" ht="15" customHeight="1">
      <c r="L508" s="297"/>
      <c r="M508" s="297"/>
      <c r="Q508" s="297"/>
      <c r="R508" s="297"/>
      <c r="T508" s="297"/>
      <c r="V508" s="297"/>
      <c r="X508" s="297"/>
      <c r="Y508" s="297"/>
    </row>
    <row r="509" spans="1:41" s="131" customFormat="1" ht="15" customHeight="1">
      <c r="L509" s="297"/>
      <c r="M509" s="297"/>
      <c r="Q509" s="297"/>
      <c r="R509" s="297"/>
      <c r="T509" s="297"/>
      <c r="V509" s="297"/>
      <c r="X509" s="297"/>
      <c r="Y509" s="297"/>
    </row>
    <row r="510" spans="1:41" s="131" customFormat="1" ht="15" customHeight="1">
      <c r="L510" s="297"/>
      <c r="M510" s="297"/>
      <c r="Q510" s="297"/>
      <c r="R510" s="297"/>
      <c r="T510" s="297"/>
      <c r="V510" s="297"/>
      <c r="X510" s="297"/>
      <c r="Y510" s="297"/>
    </row>
    <row r="511" spans="1:41" s="131" customFormat="1" ht="15" customHeight="1">
      <c r="L511" s="297"/>
      <c r="M511" s="297"/>
      <c r="Q511" s="297"/>
      <c r="R511" s="297"/>
      <c r="T511" s="297"/>
      <c r="V511" s="297"/>
      <c r="X511" s="297"/>
      <c r="Y511" s="297"/>
    </row>
    <row r="512" spans="1:41" s="131" customFormat="1" ht="15" customHeight="1">
      <c r="L512" s="297"/>
      <c r="M512" s="297"/>
      <c r="Q512" s="297"/>
      <c r="R512" s="297"/>
      <c r="T512" s="297"/>
      <c r="V512" s="297"/>
      <c r="X512" s="297"/>
      <c r="Y512" s="297"/>
    </row>
    <row r="513" spans="12:25" s="131" customFormat="1" ht="15" customHeight="1">
      <c r="L513" s="297"/>
      <c r="M513" s="297"/>
      <c r="Q513" s="297"/>
      <c r="R513" s="297"/>
      <c r="T513" s="297"/>
      <c r="V513" s="297"/>
      <c r="X513" s="297"/>
      <c r="Y513" s="297"/>
    </row>
    <row r="514" spans="12:25" s="131" customFormat="1" ht="15" customHeight="1">
      <c r="L514" s="297"/>
      <c r="M514" s="297"/>
      <c r="Q514" s="297"/>
      <c r="R514" s="297"/>
      <c r="T514" s="297"/>
      <c r="V514" s="297"/>
      <c r="X514" s="297"/>
      <c r="Y514" s="297"/>
    </row>
    <row r="515" spans="12:25" s="131" customFormat="1" ht="15" customHeight="1">
      <c r="L515" s="297"/>
      <c r="M515" s="297"/>
      <c r="Q515" s="297"/>
      <c r="R515" s="297"/>
      <c r="T515" s="297"/>
      <c r="V515" s="297"/>
      <c r="X515" s="297"/>
      <c r="Y515" s="297"/>
    </row>
  </sheetData>
  <mergeCells count="2">
    <mergeCell ref="AC4:AN4"/>
    <mergeCell ref="B2:E2"/>
  </mergeCells>
  <conditionalFormatting sqref="AG5:AG11">
    <cfRule type="cellIs" dxfId="87" priority="24" operator="greaterThan">
      <formula>1695</formula>
    </cfRule>
  </conditionalFormatting>
  <conditionalFormatting sqref="C46:C53 C56:C57 C59:C505 C16:C24">
    <cfRule type="expression" dxfId="86" priority="18">
      <formula>IF(AND(B16&lt;&gt;"",C16=""),TRUE,FALSE)</formula>
    </cfRule>
  </conditionalFormatting>
  <conditionalFormatting sqref="C44:C45">
    <cfRule type="expression" dxfId="85" priority="14">
      <formula>IF(AND(B44&lt;&gt;"",C44=""),TRUE,FALSE)</formula>
    </cfRule>
  </conditionalFormatting>
  <conditionalFormatting sqref="C40:C43">
    <cfRule type="expression" dxfId="84" priority="13">
      <formula>IF(AND(B40&lt;&gt;"",C40=""),TRUE,FALSE)</formula>
    </cfRule>
  </conditionalFormatting>
  <conditionalFormatting sqref="AO16:AO505">
    <cfRule type="expression" dxfId="83" priority="12">
      <formula>IF(AND(B16&lt;&gt;"",AO16=""),TRUE,FALSE)</formula>
    </cfRule>
  </conditionalFormatting>
  <conditionalFormatting sqref="C54">
    <cfRule type="expression" dxfId="82" priority="8">
      <formula>IF(AND(B54&lt;&gt;"",C54=""),TRUE,FALSE)</formula>
    </cfRule>
  </conditionalFormatting>
  <conditionalFormatting sqref="C55">
    <cfRule type="expression" dxfId="81" priority="7">
      <formula>IF(AND(B55&lt;&gt;"",C55=""),TRUE,FALSE)</formula>
    </cfRule>
  </conditionalFormatting>
  <conditionalFormatting sqref="C58">
    <cfRule type="expression" dxfId="80" priority="6">
      <formula>IF(AND(B58&lt;&gt;"",C58=""),TRUE,FALSE)</formula>
    </cfRule>
  </conditionalFormatting>
  <conditionalFormatting sqref="C30:C33">
    <cfRule type="expression" dxfId="79" priority="3">
      <formula>IF(AND(B30&lt;&gt;"",C30=""),TRUE,FALSE)</formula>
    </cfRule>
  </conditionalFormatting>
  <conditionalFormatting sqref="C34:C39">
    <cfRule type="expression" dxfId="78" priority="2">
      <formula>IF(AND(B34&lt;&gt;"",C34=""),TRUE,FALSE)</formula>
    </cfRule>
  </conditionalFormatting>
  <conditionalFormatting sqref="C25:C29">
    <cfRule type="expression" dxfId="77" priority="1">
      <formula>IF(AND(B25&lt;&gt;"",C25=""),TRUE,FALSE)</formula>
    </cfRule>
  </conditionalFormatting>
  <dataValidations count="2">
    <dataValidation type="list" allowBlank="1" showErrorMessage="1" sqref="U16:U25 U34:U505 U27:U32">
      <formula1>Monitor</formula1>
    </dataValidation>
    <dataValidation type="list" allowBlank="1" showErrorMessage="1" sqref="B2">
      <formula1>Unitat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16"/>
  <sheetViews>
    <sheetView workbookViewId="0">
      <selection activeCell="H2" sqref="H2"/>
    </sheetView>
  </sheetViews>
  <sheetFormatPr baseColWidth="10" defaultColWidth="12.5546875" defaultRowHeight="13.2" outlineLevelRow="1"/>
  <cols>
    <col min="1" max="1" width="12.33203125" customWidth="1"/>
    <col min="2" max="3" width="21.5546875" customWidth="1"/>
    <col min="4" max="4" width="9.88671875" customWidth="1"/>
    <col min="5" max="7" width="21.5546875" customWidth="1"/>
    <col min="8" max="9" width="43.5546875" customWidth="1"/>
    <col min="10" max="10" width="26.44140625" customWidth="1"/>
    <col min="11" max="13" width="21.5546875" customWidth="1"/>
    <col min="14" max="14" width="34.33203125" customWidth="1"/>
    <col min="15" max="15" width="19.44140625" customWidth="1"/>
    <col min="16" max="16" width="15.6640625" customWidth="1"/>
    <col min="17" max="17" width="10" customWidth="1"/>
    <col min="18" max="18" width="11" customWidth="1"/>
    <col min="19" max="19" width="21.5546875" customWidth="1"/>
    <col min="20" max="20" width="9.88671875" customWidth="1"/>
    <col min="21" max="21" width="35.44140625" customWidth="1"/>
    <col min="22" max="22" width="15.109375" customWidth="1"/>
    <col min="23" max="23" width="21" customWidth="1"/>
    <col min="24" max="24" width="11.6640625" customWidth="1"/>
    <col min="25" max="25" width="9.33203125" customWidth="1"/>
    <col min="26" max="28" width="21.5546875" customWidth="1"/>
    <col min="29" max="40" width="3.33203125" customWidth="1"/>
    <col min="41" max="42" width="12.6640625" customWidth="1"/>
    <col min="43" max="43" width="2" customWidth="1"/>
    <col min="44" max="44" width="10.88671875" customWidth="1"/>
    <col min="45" max="45" width="6.109375" customWidth="1"/>
    <col min="46" max="46" width="9.44140625" customWidth="1"/>
    <col min="47" max="47" width="11" customWidth="1"/>
    <col min="48" max="48" width="21.44140625" customWidth="1"/>
    <col min="49" max="49" width="11" customWidth="1"/>
    <col min="50" max="50" width="8.6640625" customWidth="1"/>
    <col min="51" max="51" width="11.6640625" customWidth="1"/>
    <col min="52" max="52" width="8.6640625" customWidth="1"/>
    <col min="53" max="53" width="10.33203125" customWidth="1"/>
    <col min="54" max="54" width="9.6640625" customWidth="1"/>
    <col min="55" max="57" width="11.109375" customWidth="1"/>
    <col min="58" max="58" width="9.6640625" customWidth="1"/>
    <col min="59" max="59" width="10" customWidth="1"/>
    <col min="60" max="60" width="22.6640625" customWidth="1"/>
    <col min="61" max="61" width="11" customWidth="1"/>
    <col min="62" max="64" width="9.6640625" customWidth="1"/>
    <col min="65" max="65" width="10.44140625" customWidth="1"/>
    <col min="66" max="68" width="9.6640625" customWidth="1"/>
    <col min="69" max="69" width="11.44140625" customWidth="1"/>
    <col min="70" max="71" width="8.5546875" customWidth="1"/>
    <col min="72" max="72" width="13.109375" customWidth="1"/>
    <col min="73" max="74" width="14.44140625" hidden="1" customWidth="1"/>
    <col min="76" max="77" width="8.5546875" customWidth="1"/>
  </cols>
  <sheetData>
    <row r="1" spans="1:79" ht="15.75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1"/>
      <c r="AD1" s="1"/>
      <c r="AE1" s="1"/>
      <c r="AF1" s="4"/>
      <c r="AG1" s="1"/>
      <c r="AH1" s="1"/>
      <c r="AI1" s="1"/>
      <c r="AJ1" s="1"/>
      <c r="AK1" s="1"/>
      <c r="AL1" s="1"/>
      <c r="AM1" s="1"/>
      <c r="AN1" s="1"/>
      <c r="AO1" s="5"/>
      <c r="AP1" s="151"/>
      <c r="AQ1" s="6"/>
      <c r="AR1" s="1"/>
      <c r="AS1" s="1"/>
      <c r="AT1" s="7"/>
      <c r="AU1" s="7"/>
      <c r="AV1" s="7"/>
      <c r="AW1" s="7"/>
      <c r="AX1" s="1"/>
      <c r="AY1" s="1"/>
      <c r="AZ1" s="1"/>
      <c r="BA1" s="1"/>
      <c r="BB1" s="1"/>
      <c r="BC1" s="7"/>
      <c r="BD1" s="7"/>
      <c r="BE1" s="7"/>
      <c r="BF1" s="1"/>
      <c r="BG1" s="1"/>
      <c r="BH1" s="7"/>
      <c r="BI1" s="7"/>
      <c r="BJ1" s="1"/>
      <c r="BK1" s="1"/>
      <c r="BL1" s="1"/>
      <c r="BM1" s="1"/>
      <c r="BN1" s="1"/>
      <c r="BO1" s="1"/>
      <c r="BP1" s="1"/>
      <c r="BQ1" s="1"/>
      <c r="BR1" s="7"/>
      <c r="BS1" s="7"/>
      <c r="BT1" s="1"/>
      <c r="BU1" s="1"/>
      <c r="BV1" s="1"/>
      <c r="BX1" s="7"/>
      <c r="BY1" s="7"/>
    </row>
    <row r="2" spans="1:79" ht="22.5" customHeight="1">
      <c r="A2" s="130" t="s">
        <v>250</v>
      </c>
      <c r="B2" s="360" t="str">
        <f>IF(' Peticions ET'!B2="", "",' Peticions ET'!B2)</f>
        <v/>
      </c>
      <c r="C2" s="361"/>
      <c r="D2" s="361"/>
      <c r="E2" s="362"/>
      <c r="F2" s="8" t="str">
        <f>IF(' Peticions ET'!F2="", "",' Peticions ET'!F2)</f>
        <v/>
      </c>
      <c r="G2" s="8" t="str">
        <f>IF(' Peticions ET'!G2="", "",' Peticions ET'!G2)</f>
        <v/>
      </c>
      <c r="H2" s="280" t="s">
        <v>362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9"/>
      <c r="AD2" s="9"/>
      <c r="AE2" s="9"/>
      <c r="AF2" s="11"/>
      <c r="AG2" s="9"/>
      <c r="AH2" s="9"/>
      <c r="AI2" s="9"/>
      <c r="AJ2" s="9"/>
      <c r="AK2" s="9"/>
      <c r="AL2" s="9"/>
      <c r="AM2" s="9"/>
      <c r="AN2" s="9"/>
      <c r="AO2" s="12"/>
      <c r="AP2" s="152"/>
      <c r="AQ2" s="13"/>
      <c r="AR2" s="9"/>
      <c r="AS2" s="9"/>
      <c r="AT2" s="14"/>
      <c r="AU2" s="14"/>
      <c r="AV2" s="14"/>
      <c r="AW2" s="14"/>
      <c r="AX2" s="9"/>
      <c r="AY2" s="9"/>
      <c r="AZ2" s="9"/>
      <c r="BA2" s="9"/>
      <c r="BB2" s="9"/>
      <c r="BC2" s="14"/>
      <c r="BD2" s="14"/>
      <c r="BE2" s="14"/>
      <c r="BF2" s="9"/>
      <c r="BG2" s="9"/>
      <c r="BH2" s="14"/>
      <c r="BI2" s="14"/>
      <c r="BJ2" s="9"/>
      <c r="BK2" s="9"/>
      <c r="BL2" s="9"/>
      <c r="BM2" s="9"/>
      <c r="BN2" s="9"/>
      <c r="BO2" s="9"/>
      <c r="BP2" s="9"/>
      <c r="BQ2" s="9"/>
      <c r="BR2" s="14"/>
      <c r="BS2" s="14"/>
      <c r="BT2" s="9"/>
      <c r="BU2" s="9"/>
      <c r="BV2" s="9"/>
      <c r="BX2" s="14"/>
      <c r="BY2" s="14"/>
    </row>
    <row r="3" spans="1:79" ht="9.75" customHeight="1">
      <c r="A3" s="15"/>
      <c r="B3" s="15"/>
      <c r="C3" s="15"/>
      <c r="D3" s="15"/>
      <c r="E3" s="15"/>
      <c r="F3" s="16"/>
      <c r="G3" s="9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9"/>
      <c r="AA3" s="9"/>
      <c r="AB3" s="10"/>
      <c r="AC3" s="17"/>
      <c r="AD3" s="17"/>
      <c r="AE3" s="17"/>
      <c r="AF3" s="18"/>
      <c r="AG3" s="17"/>
      <c r="AH3" s="17"/>
      <c r="AI3" s="17"/>
      <c r="AJ3" s="17"/>
      <c r="AK3" s="17"/>
      <c r="AL3" s="17"/>
      <c r="AM3" s="17"/>
      <c r="AN3" s="17"/>
      <c r="AO3" s="12"/>
      <c r="AP3" s="152"/>
      <c r="AQ3" s="13"/>
      <c r="AR3" s="9"/>
      <c r="AS3" s="9"/>
      <c r="AT3" s="14"/>
      <c r="AU3" s="14"/>
      <c r="AV3" s="14"/>
      <c r="AW3" s="14"/>
      <c r="AX3" s="9"/>
      <c r="AY3" s="9"/>
      <c r="AZ3" s="9"/>
      <c r="BA3" s="9"/>
      <c r="BB3" s="9"/>
      <c r="BC3" s="14"/>
      <c r="BD3" s="14"/>
      <c r="BE3" s="14"/>
      <c r="BF3" s="9"/>
      <c r="BG3" s="9"/>
      <c r="BH3" s="14"/>
      <c r="BI3" s="14"/>
      <c r="BJ3" s="9"/>
      <c r="BK3" s="9"/>
      <c r="BL3" s="9"/>
      <c r="BM3" s="9"/>
      <c r="BN3" s="9"/>
      <c r="BO3" s="9"/>
      <c r="BP3" s="9"/>
      <c r="BQ3" s="9"/>
      <c r="BR3" s="14"/>
      <c r="BS3" s="14"/>
      <c r="BT3" s="9"/>
      <c r="BU3" s="9"/>
      <c r="BV3" s="9"/>
      <c r="BX3" s="14"/>
      <c r="BY3" s="14"/>
    </row>
    <row r="4" spans="1:79" s="203" customFormat="1" ht="44.4" customHeight="1" outlineLevel="1">
      <c r="A4" s="201"/>
      <c r="B4" s="254" t="s">
        <v>251</v>
      </c>
      <c r="C4" s="277" t="s">
        <v>1</v>
      </c>
      <c r="D4" s="200"/>
      <c r="E4" s="199"/>
      <c r="F4" s="199"/>
      <c r="G4" s="201"/>
      <c r="H4" s="277" t="s">
        <v>37</v>
      </c>
      <c r="I4" s="278" t="s">
        <v>2</v>
      </c>
      <c r="J4" s="278" t="s">
        <v>3</v>
      </c>
      <c r="K4" s="278" t="s">
        <v>4</v>
      </c>
      <c r="L4" s="278" t="s">
        <v>252</v>
      </c>
      <c r="M4" s="278" t="s">
        <v>38</v>
      </c>
      <c r="N4" s="277" t="s">
        <v>6</v>
      </c>
      <c r="O4" s="277" t="s">
        <v>3</v>
      </c>
      <c r="P4" s="277" t="s">
        <v>7</v>
      </c>
      <c r="Q4" s="277" t="s">
        <v>5</v>
      </c>
      <c r="R4" s="277" t="s">
        <v>8</v>
      </c>
      <c r="S4" s="278" t="s">
        <v>9</v>
      </c>
      <c r="T4" s="278" t="s">
        <v>39</v>
      </c>
      <c r="U4" s="277" t="s">
        <v>10</v>
      </c>
      <c r="V4" s="277" t="s">
        <v>11</v>
      </c>
      <c r="W4" s="278" t="s">
        <v>12</v>
      </c>
      <c r="X4" s="278" t="s">
        <v>8</v>
      </c>
      <c r="Y4" s="278" t="s">
        <v>5</v>
      </c>
      <c r="Z4" s="200"/>
      <c r="AA4" s="199"/>
      <c r="AB4" s="201"/>
      <c r="AC4" s="363" t="s">
        <v>16</v>
      </c>
      <c r="AD4" s="364"/>
      <c r="AE4" s="364"/>
      <c r="AF4" s="364"/>
      <c r="AG4" s="364"/>
      <c r="AH4" s="364"/>
      <c r="AI4" s="364"/>
      <c r="AJ4" s="364"/>
      <c r="AK4" s="364"/>
      <c r="AL4" s="364"/>
      <c r="AM4" s="365"/>
      <c r="AN4" s="231"/>
      <c r="AO4" s="279" t="s">
        <v>17</v>
      </c>
      <c r="AP4" s="279"/>
      <c r="AQ4" s="202"/>
      <c r="AR4" s="366" t="s">
        <v>18</v>
      </c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67"/>
      <c r="BE4" s="367"/>
      <c r="BF4" s="367"/>
      <c r="BG4" s="367"/>
      <c r="BH4" s="367"/>
      <c r="BI4" s="367"/>
      <c r="BJ4" s="367"/>
      <c r="BK4" s="367"/>
      <c r="BL4" s="367"/>
      <c r="BM4" s="367"/>
      <c r="BN4" s="367"/>
      <c r="BO4" s="367"/>
      <c r="BP4" s="367"/>
      <c r="BQ4" s="367"/>
      <c r="BR4" s="367"/>
      <c r="BS4" s="367"/>
      <c r="BT4" s="367"/>
      <c r="BU4" s="367"/>
      <c r="BV4" s="367"/>
      <c r="BW4" s="367"/>
      <c r="BX4" s="367"/>
      <c r="BY4" s="367"/>
    </row>
    <row r="5" spans="1:79" s="217" customFormat="1" ht="22.2" customHeight="1" outlineLevel="1">
      <c r="A5" s="205"/>
      <c r="B5" s="205"/>
      <c r="C5" s="206" t="s">
        <v>88</v>
      </c>
      <c r="D5" s="205"/>
      <c r="E5" s="205"/>
      <c r="F5" s="205"/>
      <c r="G5" s="205"/>
      <c r="H5" s="207" t="s">
        <v>72</v>
      </c>
      <c r="I5" s="207" t="s">
        <v>262</v>
      </c>
      <c r="J5" s="207" t="s">
        <v>21</v>
      </c>
      <c r="K5" s="207" t="s">
        <v>22</v>
      </c>
      <c r="L5" s="207" t="s">
        <v>73</v>
      </c>
      <c r="M5" s="207" t="s">
        <v>73</v>
      </c>
      <c r="N5" s="207" t="s">
        <v>89</v>
      </c>
      <c r="O5" s="207" t="s">
        <v>21</v>
      </c>
      <c r="P5" s="207" t="s">
        <v>24</v>
      </c>
      <c r="Q5" s="207" t="s">
        <v>73</v>
      </c>
      <c r="R5" s="207" t="s">
        <v>73</v>
      </c>
      <c r="S5" s="207" t="s">
        <v>90</v>
      </c>
      <c r="T5" s="207" t="s">
        <v>73</v>
      </c>
      <c r="U5" s="207" t="s">
        <v>266</v>
      </c>
      <c r="V5" s="207" t="s">
        <v>73</v>
      </c>
      <c r="W5" s="207" t="s">
        <v>271</v>
      </c>
      <c r="X5" s="207" t="s">
        <v>73</v>
      </c>
      <c r="Y5" s="207" t="s">
        <v>73</v>
      </c>
      <c r="Z5" s="205"/>
      <c r="AA5" s="205"/>
      <c r="AB5" s="205"/>
      <c r="AC5" s="205"/>
      <c r="AD5" s="205"/>
      <c r="AE5" s="205"/>
      <c r="AF5" s="208"/>
      <c r="AG5" s="209"/>
      <c r="AH5" s="209"/>
      <c r="AI5" s="209"/>
      <c r="AJ5" s="209"/>
      <c r="AK5" s="209"/>
      <c r="AL5" s="209"/>
      <c r="AM5" s="209"/>
      <c r="AN5" s="209"/>
      <c r="AO5" s="210" t="s">
        <v>25</v>
      </c>
      <c r="AP5" s="211"/>
      <c r="AQ5" s="212"/>
      <c r="AR5" s="213"/>
      <c r="AS5" s="214"/>
      <c r="AT5" s="211"/>
      <c r="AU5" s="211"/>
      <c r="AV5" s="211"/>
      <c r="AW5" s="211"/>
      <c r="AX5" s="209"/>
      <c r="AY5" s="215"/>
      <c r="AZ5" s="215"/>
      <c r="BA5" s="215"/>
      <c r="BB5" s="215"/>
      <c r="BC5" s="211"/>
      <c r="BD5" s="211"/>
      <c r="BE5" s="215"/>
      <c r="BF5" s="215"/>
      <c r="BG5" s="215"/>
      <c r="BH5" s="211"/>
      <c r="BI5" s="211"/>
      <c r="BJ5" s="215"/>
      <c r="BK5" s="215"/>
      <c r="BL5" s="215"/>
      <c r="BM5" s="215"/>
      <c r="BN5" s="215"/>
      <c r="BO5" s="215"/>
      <c r="BP5" s="215"/>
      <c r="BQ5" s="215"/>
      <c r="BR5" s="216"/>
      <c r="BS5" s="216"/>
      <c r="BT5" s="209"/>
      <c r="BU5" s="209"/>
      <c r="BV5" s="209"/>
      <c r="BX5" s="216"/>
      <c r="BY5" s="216"/>
    </row>
    <row r="6" spans="1:79" s="217" customFormat="1" ht="22.2" customHeight="1" outlineLevel="1">
      <c r="A6" s="205"/>
      <c r="B6" s="205"/>
      <c r="C6" s="206" t="s">
        <v>91</v>
      </c>
      <c r="D6" s="205"/>
      <c r="E6" s="205"/>
      <c r="F6" s="205"/>
      <c r="G6" s="205"/>
      <c r="H6" s="207" t="s">
        <v>257</v>
      </c>
      <c r="I6" s="207" t="s">
        <v>258</v>
      </c>
      <c r="J6" s="207" t="s">
        <v>94</v>
      </c>
      <c r="K6" s="207" t="s">
        <v>93</v>
      </c>
      <c r="L6" s="207" t="s">
        <v>93</v>
      </c>
      <c r="M6" s="207" t="s">
        <v>93</v>
      </c>
      <c r="N6" s="207" t="s">
        <v>23</v>
      </c>
      <c r="O6" s="207" t="s">
        <v>94</v>
      </c>
      <c r="P6" s="207" t="s">
        <v>75</v>
      </c>
      <c r="Q6" s="207" t="s">
        <v>93</v>
      </c>
      <c r="R6" s="207" t="s">
        <v>93</v>
      </c>
      <c r="S6" s="207" t="s">
        <v>92</v>
      </c>
      <c r="T6" s="207" t="s">
        <v>93</v>
      </c>
      <c r="U6" s="207" t="s">
        <v>267</v>
      </c>
      <c r="V6" s="207" t="s">
        <v>93</v>
      </c>
      <c r="W6" s="207" t="s">
        <v>93</v>
      </c>
      <c r="X6" s="207" t="s">
        <v>93</v>
      </c>
      <c r="Y6" s="207" t="s">
        <v>93</v>
      </c>
      <c r="Z6" s="205"/>
      <c r="AA6" s="205"/>
      <c r="AB6" s="205"/>
      <c r="AC6" s="205"/>
      <c r="AD6" s="205"/>
      <c r="AE6" s="205"/>
      <c r="AF6" s="208"/>
      <c r="AG6" s="209"/>
      <c r="AH6" s="209"/>
      <c r="AI6" s="209"/>
      <c r="AJ6" s="209"/>
      <c r="AK6" s="209"/>
      <c r="AL6" s="209"/>
      <c r="AM6" s="209"/>
      <c r="AN6" s="209"/>
      <c r="AO6" s="211"/>
      <c r="AP6" s="211"/>
      <c r="AQ6" s="212"/>
      <c r="AR6" s="213"/>
      <c r="AS6" s="214"/>
      <c r="AT6" s="211"/>
      <c r="AU6" s="211"/>
      <c r="AV6" s="211"/>
      <c r="AW6" s="211"/>
      <c r="AX6" s="209"/>
      <c r="AY6" s="215"/>
      <c r="AZ6" s="215"/>
      <c r="BA6" s="215"/>
      <c r="BB6" s="215"/>
      <c r="BC6" s="211"/>
      <c r="BD6" s="211"/>
      <c r="BE6" s="215"/>
      <c r="BF6" s="215"/>
      <c r="BG6" s="215"/>
      <c r="BH6" s="211"/>
      <c r="BI6" s="211"/>
      <c r="BJ6" s="215"/>
      <c r="BK6" s="215"/>
      <c r="BL6" s="215"/>
      <c r="BM6" s="215"/>
      <c r="BN6" s="215"/>
      <c r="BO6" s="215"/>
      <c r="BP6" s="215"/>
      <c r="BQ6" s="215"/>
      <c r="BR6" s="216"/>
      <c r="BS6" s="216"/>
      <c r="BT6" s="209"/>
      <c r="BU6" s="209"/>
      <c r="BV6" s="209"/>
      <c r="BX6" s="216"/>
      <c r="BY6" s="216"/>
    </row>
    <row r="7" spans="1:79" s="217" customFormat="1" ht="22.2" customHeight="1" outlineLevel="1">
      <c r="A7" s="205"/>
      <c r="B7" s="205"/>
      <c r="C7" s="206" t="s">
        <v>19</v>
      </c>
      <c r="D7" s="205"/>
      <c r="E7" s="205"/>
      <c r="F7" s="205"/>
      <c r="G7" s="205"/>
      <c r="H7" s="207" t="s">
        <v>95</v>
      </c>
      <c r="I7" s="207" t="s">
        <v>259</v>
      </c>
      <c r="J7" s="218"/>
      <c r="K7" s="207"/>
      <c r="L7" s="207"/>
      <c r="M7" s="205"/>
      <c r="N7" s="207" t="s">
        <v>96</v>
      </c>
      <c r="O7" s="218"/>
      <c r="P7" s="218"/>
      <c r="Q7" s="205"/>
      <c r="R7" s="205"/>
      <c r="S7" s="207"/>
      <c r="T7" s="205"/>
      <c r="U7" s="207" t="s">
        <v>268</v>
      </c>
      <c r="V7" s="205"/>
      <c r="W7" s="207"/>
      <c r="X7" s="205"/>
      <c r="Y7" s="205"/>
      <c r="Z7" s="205"/>
      <c r="AA7" s="205"/>
      <c r="AB7" s="205"/>
      <c r="AC7" s="205"/>
      <c r="AD7" s="205"/>
      <c r="AE7" s="205"/>
      <c r="AF7" s="208"/>
      <c r="AG7" s="209"/>
      <c r="AH7" s="209"/>
      <c r="AI7" s="209"/>
      <c r="AJ7" s="209"/>
      <c r="AK7" s="209"/>
      <c r="AL7" s="209"/>
      <c r="AM7" s="209"/>
      <c r="AN7" s="209"/>
      <c r="AO7" s="211"/>
      <c r="AP7" s="211"/>
      <c r="AQ7" s="212"/>
      <c r="AR7" s="213"/>
      <c r="AS7" s="214"/>
      <c r="AT7" s="211"/>
      <c r="AU7" s="211"/>
      <c r="AV7" s="211"/>
      <c r="AW7" s="211"/>
      <c r="AX7" s="209"/>
      <c r="AY7" s="215"/>
      <c r="AZ7" s="215"/>
      <c r="BA7" s="215"/>
      <c r="BB7" s="215"/>
      <c r="BC7" s="211"/>
      <c r="BD7" s="211"/>
      <c r="BE7" s="215"/>
      <c r="BF7" s="215"/>
      <c r="BG7" s="215"/>
      <c r="BH7" s="211"/>
      <c r="BI7" s="211"/>
      <c r="BJ7" s="215"/>
      <c r="BK7" s="215"/>
      <c r="BL7" s="215"/>
      <c r="BM7" s="215"/>
      <c r="BN7" s="215"/>
      <c r="BO7" s="215"/>
      <c r="BP7" s="215"/>
      <c r="BQ7" s="215"/>
      <c r="BR7" s="216"/>
      <c r="BS7" s="216"/>
      <c r="BT7" s="209"/>
      <c r="BU7" s="209"/>
      <c r="BV7" s="209"/>
      <c r="BX7" s="216"/>
      <c r="BY7" s="216"/>
    </row>
    <row r="8" spans="1:79" s="217" customFormat="1" ht="22.2" customHeight="1" outlineLevel="1">
      <c r="A8" s="205"/>
      <c r="B8" s="205"/>
      <c r="C8" s="206" t="s">
        <v>97</v>
      </c>
      <c r="D8" s="205"/>
      <c r="E8" s="205"/>
      <c r="F8" s="205"/>
      <c r="G8" s="205"/>
      <c r="H8" s="207" t="s">
        <v>256</v>
      </c>
      <c r="I8" s="207" t="s">
        <v>263</v>
      </c>
      <c r="J8" s="218"/>
      <c r="K8" s="207"/>
      <c r="L8" s="207"/>
      <c r="M8" s="205"/>
      <c r="N8" s="207" t="s">
        <v>98</v>
      </c>
      <c r="O8" s="218"/>
      <c r="P8" s="218"/>
      <c r="Q8" s="205"/>
      <c r="R8" s="205"/>
      <c r="S8" s="207" t="s">
        <v>260</v>
      </c>
      <c r="T8" s="205"/>
      <c r="U8" s="207" t="s">
        <v>269</v>
      </c>
      <c r="V8" s="205"/>
      <c r="W8" s="207"/>
      <c r="X8" s="205"/>
      <c r="Y8" s="205"/>
      <c r="Z8" s="205"/>
      <c r="AA8" s="205"/>
      <c r="AB8" s="205"/>
      <c r="AC8" s="205"/>
      <c r="AD8" s="205"/>
      <c r="AE8" s="205"/>
      <c r="AF8" s="208"/>
      <c r="AG8" s="209"/>
      <c r="AH8" s="209"/>
      <c r="AI8" s="209"/>
      <c r="AJ8" s="209"/>
      <c r="AK8" s="209"/>
      <c r="AL8" s="209"/>
      <c r="AM8" s="209"/>
      <c r="AN8" s="209"/>
      <c r="AO8" s="211"/>
      <c r="AP8" s="211"/>
      <c r="AQ8" s="212"/>
      <c r="AR8" s="213"/>
      <c r="AS8" s="214"/>
      <c r="AT8" s="211"/>
      <c r="AU8" s="211"/>
      <c r="AV8" s="211"/>
      <c r="AW8" s="211"/>
      <c r="AX8" s="209"/>
      <c r="AY8" s="215"/>
      <c r="AZ8" s="215"/>
      <c r="BA8" s="215"/>
      <c r="BB8" s="215"/>
      <c r="BC8" s="211"/>
      <c r="BD8" s="211"/>
      <c r="BE8" s="215"/>
      <c r="BF8" s="215"/>
      <c r="BG8" s="215"/>
      <c r="BH8" s="211"/>
      <c r="BI8" s="211"/>
      <c r="BJ8" s="215"/>
      <c r="BK8" s="215"/>
      <c r="BL8" s="215"/>
      <c r="BM8" s="215"/>
      <c r="BN8" s="215"/>
      <c r="BO8" s="215"/>
      <c r="BP8" s="215"/>
      <c r="BQ8" s="215"/>
      <c r="BR8" s="216"/>
      <c r="BS8" s="216"/>
      <c r="BT8" s="209"/>
      <c r="BU8" s="209"/>
      <c r="BV8" s="209"/>
      <c r="BX8" s="216"/>
      <c r="BY8" s="216"/>
    </row>
    <row r="9" spans="1:79" s="217" customFormat="1" ht="22.2" customHeight="1" outlineLevel="1">
      <c r="A9" s="205"/>
      <c r="B9" s="205"/>
      <c r="C9" s="206" t="s">
        <v>71</v>
      </c>
      <c r="D9" s="205"/>
      <c r="E9" s="205"/>
      <c r="F9" s="205"/>
      <c r="G9" s="205"/>
      <c r="H9" s="207" t="s">
        <v>76</v>
      </c>
      <c r="I9" s="207" t="s">
        <v>264</v>
      </c>
      <c r="J9" s="218"/>
      <c r="K9" s="207"/>
      <c r="L9" s="207"/>
      <c r="M9" s="205"/>
      <c r="N9" s="207" t="s">
        <v>99</v>
      </c>
      <c r="O9" s="218"/>
      <c r="P9" s="218"/>
      <c r="Q9" s="205"/>
      <c r="R9" s="205"/>
      <c r="S9" s="207" t="s">
        <v>100</v>
      </c>
      <c r="T9" s="205"/>
      <c r="U9" s="207" t="s">
        <v>270</v>
      </c>
      <c r="V9" s="205"/>
      <c r="W9" s="207"/>
      <c r="X9" s="205"/>
      <c r="Y9" s="205"/>
      <c r="Z9" s="205"/>
      <c r="AA9" s="205"/>
      <c r="AB9" s="205"/>
      <c r="AC9" s="205"/>
      <c r="AD9" s="205"/>
      <c r="AE9" s="205"/>
      <c r="AF9" s="208"/>
      <c r="AG9" s="209"/>
      <c r="AH9" s="209"/>
      <c r="AI9" s="209"/>
      <c r="AJ9" s="209"/>
      <c r="AK9" s="209"/>
      <c r="AL9" s="209"/>
      <c r="AM9" s="209"/>
      <c r="AN9" s="209"/>
      <c r="AO9" s="211"/>
      <c r="AP9" s="211"/>
      <c r="AQ9" s="212"/>
      <c r="AR9" s="213"/>
      <c r="AS9" s="214"/>
      <c r="AT9" s="211"/>
      <c r="AU9" s="211"/>
      <c r="AV9" s="211"/>
      <c r="AW9" s="211"/>
      <c r="AX9" s="209"/>
      <c r="AY9" s="215"/>
      <c r="AZ9" s="215"/>
      <c r="BA9" s="215"/>
      <c r="BB9" s="215"/>
      <c r="BC9" s="211"/>
      <c r="BD9" s="211"/>
      <c r="BE9" s="215"/>
      <c r="BF9" s="215"/>
      <c r="BG9" s="215"/>
      <c r="BH9" s="211"/>
      <c r="BI9" s="211"/>
      <c r="BJ9" s="215"/>
      <c r="BK9" s="215"/>
      <c r="BL9" s="215"/>
      <c r="BM9" s="215"/>
      <c r="BN9" s="215"/>
      <c r="BO9" s="215"/>
      <c r="BP9" s="215"/>
      <c r="BQ9" s="215"/>
      <c r="BR9" s="216"/>
      <c r="BS9" s="216"/>
      <c r="BT9" s="209"/>
      <c r="BU9" s="209"/>
      <c r="BV9" s="209"/>
      <c r="BX9" s="216"/>
      <c r="BY9" s="216"/>
    </row>
    <row r="10" spans="1:79" s="217" customFormat="1" ht="22.2" customHeight="1" outlineLevel="1">
      <c r="A10" s="205"/>
      <c r="B10" s="205"/>
      <c r="C10" s="206" t="s">
        <v>74</v>
      </c>
      <c r="D10" s="205"/>
      <c r="E10" s="205"/>
      <c r="F10" s="205"/>
      <c r="G10" s="205"/>
      <c r="H10" s="207" t="s">
        <v>20</v>
      </c>
      <c r="I10" s="207" t="s">
        <v>265</v>
      </c>
      <c r="J10" s="218"/>
      <c r="K10" s="207"/>
      <c r="L10" s="207"/>
      <c r="M10" s="205"/>
      <c r="N10" s="207" t="s">
        <v>101</v>
      </c>
      <c r="O10" s="218"/>
      <c r="P10" s="218"/>
      <c r="Q10" s="205"/>
      <c r="R10" s="205"/>
      <c r="S10" s="207" t="s">
        <v>261</v>
      </c>
      <c r="T10" s="205"/>
      <c r="U10" s="207"/>
      <c r="V10" s="205"/>
      <c r="W10" s="207"/>
      <c r="X10" s="205"/>
      <c r="Y10" s="205"/>
      <c r="Z10" s="205"/>
      <c r="AA10" s="205"/>
      <c r="AB10" s="205"/>
      <c r="AC10" s="205"/>
      <c r="AD10" s="205"/>
      <c r="AE10" s="205"/>
      <c r="AF10" s="208"/>
      <c r="AG10" s="209"/>
      <c r="AH10" s="209"/>
      <c r="AI10" s="209"/>
      <c r="AJ10" s="209"/>
      <c r="AK10" s="209"/>
      <c r="AL10" s="209"/>
      <c r="AM10" s="209"/>
      <c r="AN10" s="209"/>
      <c r="AO10" s="211"/>
      <c r="AP10" s="211"/>
      <c r="AQ10" s="212"/>
      <c r="AR10" s="213"/>
      <c r="AS10" s="214"/>
      <c r="AT10" s="211"/>
      <c r="AU10" s="211"/>
      <c r="AV10" s="211"/>
      <c r="AW10" s="211"/>
      <c r="AX10" s="209"/>
      <c r="AY10" s="215"/>
      <c r="AZ10" s="215"/>
      <c r="BA10" s="215"/>
      <c r="BB10" s="215"/>
      <c r="BC10" s="211"/>
      <c r="BD10" s="211"/>
      <c r="BE10" s="215"/>
      <c r="BF10" s="215"/>
      <c r="BG10" s="215"/>
      <c r="BH10" s="211"/>
      <c r="BI10" s="211"/>
      <c r="BJ10" s="215"/>
      <c r="BK10" s="215"/>
      <c r="BL10" s="215"/>
      <c r="BM10" s="215"/>
      <c r="BN10" s="215"/>
      <c r="BO10" s="215"/>
      <c r="BP10" s="215"/>
      <c r="BQ10" s="215"/>
      <c r="BR10" s="216"/>
      <c r="BS10" s="216"/>
      <c r="BT10" s="209"/>
      <c r="BU10" s="209"/>
      <c r="BV10" s="209"/>
      <c r="BX10" s="216"/>
      <c r="BY10" s="216"/>
    </row>
    <row r="11" spans="1:79" s="217" customFormat="1" ht="22.2" customHeight="1" outlineLevel="1">
      <c r="A11" s="205"/>
      <c r="B11" s="205"/>
      <c r="C11" s="206"/>
      <c r="D11" s="205"/>
      <c r="E11" s="205"/>
      <c r="F11" s="205"/>
      <c r="G11" s="205"/>
      <c r="H11" s="207"/>
      <c r="I11" s="218"/>
      <c r="J11" s="218"/>
      <c r="K11" s="207"/>
      <c r="L11" s="207"/>
      <c r="M11" s="205"/>
      <c r="N11" s="207" t="s">
        <v>102</v>
      </c>
      <c r="O11" s="218"/>
      <c r="P11" s="218"/>
      <c r="Q11" s="205"/>
      <c r="R11" s="205"/>
      <c r="S11" s="207" t="s">
        <v>103</v>
      </c>
      <c r="T11" s="205"/>
      <c r="U11" s="207"/>
      <c r="V11" s="205"/>
      <c r="W11" s="207"/>
      <c r="X11" s="205"/>
      <c r="Y11" s="205"/>
      <c r="Z11" s="205"/>
      <c r="AA11" s="205"/>
      <c r="AB11" s="205"/>
      <c r="AC11" s="205"/>
      <c r="AD11" s="205"/>
      <c r="AE11" s="205"/>
      <c r="AF11" s="208"/>
      <c r="AG11" s="209"/>
      <c r="AH11" s="209"/>
      <c r="AI11" s="209"/>
      <c r="AJ11" s="209"/>
      <c r="AK11" s="209"/>
      <c r="AL11" s="209"/>
      <c r="AM11" s="209"/>
      <c r="AN11" s="209"/>
      <c r="AO11" s="211"/>
      <c r="AP11" s="211"/>
      <c r="AQ11" s="212"/>
      <c r="AR11" s="213"/>
      <c r="AS11" s="214"/>
      <c r="AT11" s="211"/>
      <c r="AU11" s="211"/>
      <c r="AV11" s="211"/>
      <c r="AW11" s="211"/>
      <c r="AX11" s="209"/>
      <c r="AY11" s="215"/>
      <c r="AZ11" s="215"/>
      <c r="BA11" s="215"/>
      <c r="BB11" s="215"/>
      <c r="BC11" s="211"/>
      <c r="BD11" s="211"/>
      <c r="BE11" s="215"/>
      <c r="BF11" s="215"/>
      <c r="BG11" s="215"/>
      <c r="BH11" s="211"/>
      <c r="BI11" s="211"/>
      <c r="BJ11" s="215"/>
      <c r="BK11" s="215"/>
      <c r="BL11" s="215"/>
      <c r="BM11" s="215"/>
      <c r="BN11" s="215"/>
      <c r="BO11" s="215"/>
      <c r="BP11" s="215"/>
      <c r="BQ11" s="215"/>
      <c r="BR11" s="216"/>
      <c r="BS11" s="216"/>
      <c r="BT11" s="209"/>
      <c r="BU11" s="209"/>
      <c r="BV11" s="209"/>
      <c r="BX11" s="216"/>
      <c r="BY11" s="216"/>
    </row>
    <row r="12" spans="1:79" s="204" customFormat="1" ht="15" customHeight="1" outlineLevel="1">
      <c r="A12" s="219"/>
      <c r="B12" s="219"/>
      <c r="C12" s="219"/>
      <c r="D12" s="219"/>
      <c r="E12" s="219"/>
      <c r="F12" s="219"/>
      <c r="G12" s="219"/>
      <c r="H12" s="220"/>
      <c r="I12" s="221"/>
      <c r="J12" s="221"/>
      <c r="K12" s="221"/>
      <c r="L12" s="221"/>
      <c r="M12" s="219"/>
      <c r="N12" s="221"/>
      <c r="O12" s="219"/>
      <c r="P12" s="219"/>
      <c r="Q12" s="221"/>
      <c r="R12" s="219"/>
      <c r="S12" s="221"/>
      <c r="T12" s="22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22"/>
      <c r="AG12" s="223"/>
      <c r="AH12" s="223"/>
      <c r="AI12" s="223"/>
      <c r="AJ12" s="223"/>
      <c r="AK12" s="223"/>
      <c r="AL12" s="223"/>
      <c r="AM12" s="223"/>
      <c r="AN12" s="223"/>
      <c r="AO12" s="224"/>
      <c r="AP12" s="224"/>
      <c r="AQ12" s="225"/>
      <c r="AR12" s="226" t="str">
        <f>LEFT(B2,3)</f>
        <v/>
      </c>
      <c r="AS12" s="227" t="str">
        <f>IF(G2="Bloc 1 - PDI",1,IF(G2="Bloc 3 - PAS",3,""))</f>
        <v/>
      </c>
      <c r="AT12" s="224"/>
      <c r="AU12" s="224"/>
      <c r="AV12" s="224"/>
      <c r="AW12" s="224"/>
      <c r="AX12" s="223"/>
      <c r="AY12" s="245">
        <f>COUNTIF(AY17:AY506,"&gt;0")</f>
        <v>0</v>
      </c>
      <c r="AZ12" s="245">
        <f>COUNTIF(AZ17:AZ506,"&gt;0")</f>
        <v>0</v>
      </c>
      <c r="BA12" s="245">
        <f>COUNTIF(BA17:BA506,"&gt;0")</f>
        <v>0</v>
      </c>
      <c r="BB12" s="245">
        <f>COUNTIF(BB17:BB506,"&gt;0")</f>
        <v>0</v>
      </c>
      <c r="BC12" s="246"/>
      <c r="BD12" s="246"/>
      <c r="BE12" s="245">
        <f t="shared" ref="BE12:BN12" si="0">COUNTIF(BE17:BE506,"&gt;0")</f>
        <v>0</v>
      </c>
      <c r="BF12" s="245">
        <f t="shared" si="0"/>
        <v>0</v>
      </c>
      <c r="BG12" s="245">
        <f t="shared" si="0"/>
        <v>0</v>
      </c>
      <c r="BH12" s="224"/>
      <c r="BI12" s="224"/>
      <c r="BJ12" s="245">
        <f t="shared" si="0"/>
        <v>0</v>
      </c>
      <c r="BK12" s="245">
        <f t="shared" si="0"/>
        <v>0</v>
      </c>
      <c r="BL12" s="245">
        <f t="shared" si="0"/>
        <v>0</v>
      </c>
      <c r="BM12" s="245">
        <f t="shared" si="0"/>
        <v>0</v>
      </c>
      <c r="BN12" s="245">
        <f t="shared" si="0"/>
        <v>0</v>
      </c>
      <c r="BO12" s="245"/>
      <c r="BP12" s="245">
        <f>COUNTIF(BP17:BP506,"&gt;0")</f>
        <v>0</v>
      </c>
      <c r="BQ12" s="245">
        <f>COUNTIF(BQ17:BQ506,"&gt;0")</f>
        <v>0</v>
      </c>
      <c r="BR12" s="243"/>
      <c r="BS12" s="243"/>
      <c r="BT12" s="244"/>
      <c r="BU12" s="223"/>
      <c r="BV12" s="223"/>
      <c r="BW12" s="267">
        <f>Calculs!J91</f>
        <v>0</v>
      </c>
      <c r="BX12" s="243"/>
      <c r="BY12" s="243"/>
      <c r="BZ12" s="245">
        <f>COUNTIF(BZ17:BZ506,"&gt;''")</f>
        <v>0</v>
      </c>
      <c r="CA12" s="245">
        <f>COUNTIF(CA17:CA506,"&gt;''")</f>
        <v>0</v>
      </c>
    </row>
    <row r="13" spans="1:79" s="204" customFormat="1" ht="15.6" customHeight="1">
      <c r="A13" s="219"/>
      <c r="B13" s="219"/>
      <c r="C13" s="219"/>
      <c r="D13" s="219"/>
      <c r="E13" s="219"/>
      <c r="F13" s="219"/>
      <c r="G13" s="219"/>
      <c r="H13" s="221"/>
      <c r="I13" s="221"/>
      <c r="J13" s="221"/>
      <c r="K13" s="221"/>
      <c r="L13" s="221"/>
      <c r="M13" s="219"/>
      <c r="N13" s="221"/>
      <c r="O13" s="219"/>
      <c r="P13" s="219"/>
      <c r="Q13" s="221"/>
      <c r="R13" s="219"/>
      <c r="S13" s="221"/>
      <c r="T13" s="22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22"/>
      <c r="AG13" s="223"/>
      <c r="AH13" s="223"/>
      <c r="AI13" s="223"/>
      <c r="AJ13" s="223"/>
      <c r="AK13" s="223"/>
      <c r="AL13" s="223"/>
      <c r="AM13" s="223"/>
      <c r="AN13" s="223"/>
      <c r="AO13" s="224"/>
      <c r="AP13" s="224"/>
      <c r="AQ13" s="225"/>
      <c r="AR13" s="223"/>
      <c r="AS13" s="223"/>
      <c r="AT13" s="224"/>
      <c r="AU13" s="224"/>
      <c r="AV13" s="224"/>
      <c r="AW13" s="224"/>
      <c r="AX13" s="223"/>
      <c r="AY13" s="268">
        <f>SUM(AY17:AY506)</f>
        <v>0</v>
      </c>
      <c r="AZ13" s="268">
        <f>SUM(AZ17:AZ506)</f>
        <v>0</v>
      </c>
      <c r="BA13" s="268">
        <f>SUM(BA17:BA506)</f>
        <v>0</v>
      </c>
      <c r="BB13" s="268">
        <f>SUM(BB17:BB506)</f>
        <v>0</v>
      </c>
      <c r="BC13" s="269"/>
      <c r="BD13" s="269"/>
      <c r="BE13" s="268">
        <f t="shared" ref="BE13:BN13" si="1">SUM(BE17:BE506)</f>
        <v>0</v>
      </c>
      <c r="BF13" s="268">
        <f t="shared" si="1"/>
        <v>0</v>
      </c>
      <c r="BG13" s="268">
        <f t="shared" si="1"/>
        <v>0</v>
      </c>
      <c r="BH13" s="224"/>
      <c r="BI13" s="224"/>
      <c r="BJ13" s="268">
        <f t="shared" si="1"/>
        <v>0</v>
      </c>
      <c r="BK13" s="268">
        <f t="shared" si="1"/>
        <v>0</v>
      </c>
      <c r="BL13" s="268">
        <f t="shared" si="1"/>
        <v>0</v>
      </c>
      <c r="BM13" s="268">
        <f t="shared" si="1"/>
        <v>0</v>
      </c>
      <c r="BN13" s="268">
        <f t="shared" si="1"/>
        <v>0</v>
      </c>
      <c r="BO13" s="269"/>
      <c r="BP13" s="268">
        <f>SUM(BP17:BP506)</f>
        <v>0</v>
      </c>
      <c r="BQ13" s="268">
        <f>SUM(BQ17:BQ506)</f>
        <v>0</v>
      </c>
      <c r="BR13" s="270"/>
      <c r="BS13" s="270"/>
      <c r="BT13" s="271">
        <f>SUM(AY13:BQ13)</f>
        <v>0</v>
      </c>
      <c r="BU13" s="223"/>
      <c r="BV13" s="223"/>
      <c r="BW13" s="272">
        <f>SUM(BW17:BW506)</f>
        <v>0</v>
      </c>
      <c r="BX13" s="270"/>
      <c r="BY13" s="270"/>
    </row>
    <row r="14" spans="1:79" s="204" customFormat="1" ht="22.2" customHeight="1">
      <c r="A14" s="255"/>
      <c r="B14" s="256" t="s">
        <v>26</v>
      </c>
      <c r="C14" s="257">
        <f>COUNTIF(C17:C506,"&gt;''")</f>
        <v>0</v>
      </c>
      <c r="D14" s="219"/>
      <c r="E14" s="219"/>
      <c r="F14" s="219"/>
      <c r="G14" s="219"/>
      <c r="H14" s="257">
        <f>COUNTIF(H17:H506,"&gt;''")</f>
        <v>0</v>
      </c>
      <c r="I14" s="257">
        <f>COUNTIF(I17:I506,"P*")</f>
        <v>0</v>
      </c>
      <c r="J14" s="219"/>
      <c r="K14" s="257">
        <f>COUNTIF(K17:K506,"S*")</f>
        <v>0</v>
      </c>
      <c r="L14" s="257">
        <f>COUNTIF(L17:L506,"S*")</f>
        <v>0</v>
      </c>
      <c r="M14" s="257">
        <f>COUNTIF(M17:M506,"S*")</f>
        <v>0</v>
      </c>
      <c r="N14" s="257">
        <f>COUNTIF(N17:N506,"&gt;''")</f>
        <v>0</v>
      </c>
      <c r="O14" s="258"/>
      <c r="P14" s="257">
        <f>COUNTIF(P17:P506,"&gt;''")</f>
        <v>0</v>
      </c>
      <c r="Q14" s="257">
        <f>COUNTIF(Q17:Q506,"S*")</f>
        <v>0</v>
      </c>
      <c r="R14" s="257">
        <f>COUNTIF(R17:R506,"S*")</f>
        <v>0</v>
      </c>
      <c r="S14" s="257">
        <f>COUNTIF(S17:S506,"M*")</f>
        <v>0</v>
      </c>
      <c r="T14" s="257">
        <f>COUNTIF(T17:T506,"S*")</f>
        <v>0</v>
      </c>
      <c r="U14" s="257">
        <f>COUNTIF(U17:U506,"&gt;''")</f>
        <v>0</v>
      </c>
      <c r="V14" s="257">
        <f>COUNTIF(V17:V506,"S*")</f>
        <v>0</v>
      </c>
      <c r="W14" s="257">
        <f>COUNTIF(W17:W506,"ETT*")</f>
        <v>0</v>
      </c>
      <c r="X14" s="257">
        <f>COUNTIF(X17:X506,"S*")</f>
        <v>0</v>
      </c>
      <c r="Y14" s="257">
        <f>COUNTIF(Y17:Y506,"S*")</f>
        <v>0</v>
      </c>
      <c r="Z14" s="258"/>
      <c r="AA14" s="258"/>
      <c r="AB14" s="258"/>
      <c r="AC14" s="259"/>
      <c r="AD14" s="260"/>
      <c r="AE14" s="260"/>
      <c r="AF14" s="261"/>
      <c r="AG14" s="262"/>
      <c r="AH14" s="262"/>
      <c r="AI14" s="262"/>
      <c r="AJ14" s="262"/>
      <c r="AK14" s="262"/>
      <c r="AL14" s="262"/>
      <c r="AM14" s="263"/>
      <c r="AN14" s="264"/>
      <c r="AO14" s="265"/>
      <c r="AP14" s="265"/>
      <c r="AQ14" s="266"/>
      <c r="AR14" s="368"/>
      <c r="AS14" s="369"/>
      <c r="AT14" s="369"/>
      <c r="AU14" s="369"/>
      <c r="AV14" s="369"/>
      <c r="AW14" s="369"/>
      <c r="AX14" s="369"/>
      <c r="AY14" s="369"/>
      <c r="AZ14" s="369"/>
      <c r="BA14" s="369"/>
      <c r="BB14" s="369"/>
      <c r="BC14" s="369"/>
      <c r="BD14" s="369"/>
      <c r="BE14" s="369"/>
      <c r="BF14" s="369"/>
      <c r="BG14" s="369"/>
      <c r="BH14" s="369"/>
      <c r="BI14" s="369"/>
      <c r="BJ14" s="369"/>
      <c r="BK14" s="369"/>
      <c r="BL14" s="369"/>
      <c r="BM14" s="369"/>
      <c r="BN14" s="369"/>
      <c r="BO14" s="369"/>
      <c r="BP14" s="369"/>
      <c r="BQ14" s="369"/>
      <c r="BR14" s="369"/>
      <c r="BS14" s="369"/>
      <c r="BT14" s="369"/>
      <c r="BU14" s="369"/>
      <c r="BV14" s="370"/>
    </row>
    <row r="15" spans="1:79" ht="15.6" customHeight="1">
      <c r="A15" s="2"/>
      <c r="B15" s="2"/>
      <c r="C15" s="2"/>
      <c r="D15" s="2"/>
      <c r="E15" s="190"/>
      <c r="F15" s="191"/>
      <c r="G15" s="191"/>
      <c r="H15" s="27"/>
      <c r="I15" s="27"/>
      <c r="J15" s="27"/>
      <c r="K15" s="27"/>
      <c r="L15" s="27"/>
      <c r="M15" s="2"/>
      <c r="N15" s="2"/>
      <c r="O15" s="2"/>
      <c r="P15" s="2"/>
      <c r="Q15" s="27"/>
      <c r="R15" s="2"/>
      <c r="S15" s="27"/>
      <c r="T15" s="27"/>
      <c r="U15" s="2"/>
      <c r="V15" s="2"/>
      <c r="W15" s="2"/>
      <c r="X15" s="2"/>
      <c r="Y15" s="2"/>
      <c r="Z15" s="1"/>
      <c r="AA15" s="1"/>
      <c r="AB15" s="3"/>
      <c r="AC15" s="232"/>
      <c r="AD15" s="1"/>
      <c r="AE15" s="1"/>
      <c r="AF15" s="22"/>
      <c r="AG15" s="23"/>
      <c r="AH15" s="23"/>
      <c r="AI15" s="23"/>
      <c r="AJ15" s="23"/>
      <c r="AK15" s="23"/>
      <c r="AL15" s="23"/>
      <c r="AM15" s="24"/>
      <c r="AN15" s="233"/>
      <c r="AO15" s="25"/>
      <c r="AP15" s="153"/>
      <c r="AQ15" s="20"/>
      <c r="AR15" s="1"/>
      <c r="AS15" s="1"/>
      <c r="AT15" s="28"/>
      <c r="AU15" s="29"/>
      <c r="AV15" s="240"/>
      <c r="AW15" s="29"/>
      <c r="AX15" s="371" t="s">
        <v>27</v>
      </c>
      <c r="AY15" s="372"/>
      <c r="AZ15" s="372"/>
      <c r="BA15" s="372"/>
      <c r="BB15" s="373"/>
      <c r="BC15" s="374" t="s">
        <v>28</v>
      </c>
      <c r="BD15" s="375"/>
      <c r="BE15" s="372"/>
      <c r="BF15" s="372"/>
      <c r="BG15" s="373"/>
      <c r="BH15" s="240"/>
      <c r="BI15" s="29"/>
      <c r="BJ15" s="376" t="s">
        <v>9</v>
      </c>
      <c r="BK15" s="373"/>
      <c r="BL15" s="374" t="s">
        <v>29</v>
      </c>
      <c r="BM15" s="372"/>
      <c r="BN15" s="373"/>
      <c r="BO15" s="376" t="s">
        <v>30</v>
      </c>
      <c r="BP15" s="372"/>
      <c r="BQ15" s="373"/>
      <c r="BR15" s="29"/>
      <c r="BS15" s="240"/>
      <c r="BT15" s="30">
        <f>SUM(BT17:BT506)</f>
        <v>0</v>
      </c>
      <c r="BU15" s="26">
        <f>SUM(BU17:BU120)</f>
        <v>0</v>
      </c>
      <c r="BV15" s="26">
        <f>SUM(BV17:BV120)</f>
        <v>0</v>
      </c>
      <c r="BW15" s="377" t="s">
        <v>349</v>
      </c>
      <c r="BX15" s="378"/>
      <c r="BY15" s="378"/>
      <c r="BZ15" s="358" t="s">
        <v>371</v>
      </c>
      <c r="CA15" s="359"/>
    </row>
    <row r="16" spans="1:79" s="155" customFormat="1" ht="53.25" customHeight="1">
      <c r="A16" s="275" t="s">
        <v>31</v>
      </c>
      <c r="B16" s="187" t="s">
        <v>32</v>
      </c>
      <c r="C16" s="187" t="s">
        <v>1</v>
      </c>
      <c r="D16" s="187" t="s">
        <v>33</v>
      </c>
      <c r="E16" s="187" t="s">
        <v>34</v>
      </c>
      <c r="F16" s="187" t="s">
        <v>35</v>
      </c>
      <c r="G16" s="187" t="s">
        <v>36</v>
      </c>
      <c r="H16" s="187" t="s">
        <v>37</v>
      </c>
      <c r="I16" s="276" t="s">
        <v>2</v>
      </c>
      <c r="J16" s="276" t="s">
        <v>3</v>
      </c>
      <c r="K16" s="276" t="s">
        <v>4</v>
      </c>
      <c r="L16" s="276" t="s">
        <v>252</v>
      </c>
      <c r="M16" s="276" t="s">
        <v>38</v>
      </c>
      <c r="N16" s="187" t="s">
        <v>6</v>
      </c>
      <c r="O16" s="187" t="s">
        <v>3</v>
      </c>
      <c r="P16" s="187" t="s">
        <v>7</v>
      </c>
      <c r="Q16" s="345" t="s">
        <v>5</v>
      </c>
      <c r="R16" s="345" t="s">
        <v>8</v>
      </c>
      <c r="S16" s="346" t="s">
        <v>9</v>
      </c>
      <c r="T16" s="346" t="s">
        <v>39</v>
      </c>
      <c r="U16" s="345" t="s">
        <v>10</v>
      </c>
      <c r="V16" s="345" t="s">
        <v>11</v>
      </c>
      <c r="W16" s="276" t="s">
        <v>12</v>
      </c>
      <c r="X16" s="276" t="s">
        <v>8</v>
      </c>
      <c r="Y16" s="276" t="s">
        <v>5</v>
      </c>
      <c r="Z16" s="187" t="s">
        <v>13</v>
      </c>
      <c r="AA16" s="187" t="s">
        <v>14</v>
      </c>
      <c r="AB16" s="187" t="s">
        <v>15</v>
      </c>
      <c r="AC16" s="234" t="s">
        <v>40</v>
      </c>
      <c r="AD16" s="235" t="s">
        <v>41</v>
      </c>
      <c r="AE16" s="235" t="s">
        <v>42</v>
      </c>
      <c r="AF16" s="236" t="s">
        <v>43</v>
      </c>
      <c r="AG16" s="235" t="s">
        <v>44</v>
      </c>
      <c r="AH16" s="235" t="s">
        <v>45</v>
      </c>
      <c r="AI16" s="235" t="s">
        <v>46</v>
      </c>
      <c r="AJ16" s="235" t="s">
        <v>47</v>
      </c>
      <c r="AK16" s="235" t="s">
        <v>48</v>
      </c>
      <c r="AL16" s="235" t="s">
        <v>49</v>
      </c>
      <c r="AM16" s="237" t="s">
        <v>50</v>
      </c>
      <c r="AN16" s="238" t="s">
        <v>51</v>
      </c>
      <c r="AO16" s="187" t="s">
        <v>17</v>
      </c>
      <c r="AP16" s="187"/>
      <c r="AQ16" s="184"/>
      <c r="AR16" s="187" t="s">
        <v>52</v>
      </c>
      <c r="AS16" s="187" t="s">
        <v>53</v>
      </c>
      <c r="AT16" s="187" t="s">
        <v>54</v>
      </c>
      <c r="AU16" s="187" t="s">
        <v>358</v>
      </c>
      <c r="AV16" s="187" t="s">
        <v>347</v>
      </c>
      <c r="AW16" s="187" t="s">
        <v>348</v>
      </c>
      <c r="AX16" s="187" t="s">
        <v>27</v>
      </c>
      <c r="AY16" s="188" t="s">
        <v>55</v>
      </c>
      <c r="AZ16" s="187" t="s">
        <v>56</v>
      </c>
      <c r="BA16" s="187" t="s">
        <v>57</v>
      </c>
      <c r="BB16" s="187" t="s">
        <v>58</v>
      </c>
      <c r="BC16" s="187" t="s">
        <v>28</v>
      </c>
      <c r="BD16" s="189" t="s">
        <v>7</v>
      </c>
      <c r="BE16" s="188" t="s">
        <v>59</v>
      </c>
      <c r="BF16" s="187" t="s">
        <v>60</v>
      </c>
      <c r="BG16" s="187" t="s">
        <v>61</v>
      </c>
      <c r="BH16" s="187" t="s">
        <v>357</v>
      </c>
      <c r="BI16" s="187" t="s">
        <v>355</v>
      </c>
      <c r="BJ16" s="187" t="s">
        <v>9</v>
      </c>
      <c r="BK16" s="187" t="s">
        <v>62</v>
      </c>
      <c r="BL16" s="187" t="s">
        <v>29</v>
      </c>
      <c r="BM16" s="187" t="s">
        <v>63</v>
      </c>
      <c r="BN16" s="187" t="s">
        <v>64</v>
      </c>
      <c r="BO16" s="187" t="s">
        <v>30</v>
      </c>
      <c r="BP16" s="188" t="s">
        <v>65</v>
      </c>
      <c r="BQ16" s="188" t="s">
        <v>66</v>
      </c>
      <c r="BR16" s="188" t="s">
        <v>67</v>
      </c>
      <c r="BS16" s="188" t="s">
        <v>356</v>
      </c>
      <c r="BT16" s="188" t="s">
        <v>68</v>
      </c>
      <c r="BU16" s="187" t="s">
        <v>69</v>
      </c>
      <c r="BV16" s="188" t="s">
        <v>70</v>
      </c>
      <c r="BW16" s="188" t="s">
        <v>361</v>
      </c>
      <c r="BX16" s="188" t="s">
        <v>359</v>
      </c>
      <c r="BY16" s="188" t="s">
        <v>360</v>
      </c>
      <c r="BZ16" s="188" t="s">
        <v>359</v>
      </c>
      <c r="CA16" s="188" t="s">
        <v>360</v>
      </c>
    </row>
    <row r="17" spans="1:79" ht="12.75" customHeight="1">
      <c r="A17" s="273"/>
      <c r="B17" s="239" t="str">
        <f>IF(' Peticions ET'!B16="", "",' Peticions ET'!B16)</f>
        <v/>
      </c>
      <c r="C17" s="186" t="str">
        <f>IF(' Peticions ET'!C16="", "",' Peticions ET'!C16)</f>
        <v/>
      </c>
      <c r="D17" s="186" t="str">
        <f>IF(' Peticions ET'!D16="", "",' Peticions ET'!D16)</f>
        <v/>
      </c>
      <c r="E17" s="186" t="str">
        <f>IF(' Peticions ET'!E16="", "",' Peticions ET'!E16)</f>
        <v/>
      </c>
      <c r="F17" s="186" t="str">
        <f>IF(' Peticions ET'!F16="", "",' Peticions ET'!F16)</f>
        <v/>
      </c>
      <c r="G17" s="186" t="str">
        <f>IF(' Peticions ET'!G16="", "",' Peticions ET'!G16)</f>
        <v/>
      </c>
      <c r="H17" s="185" t="str">
        <f>IF(' Peticions ET'!H16="", "",' Peticions ET'!H16)</f>
        <v/>
      </c>
      <c r="I17" s="185" t="str">
        <f>IF(' Peticions ET'!I16="", "",' Peticions ET'!I16)</f>
        <v/>
      </c>
      <c r="J17" s="33" t="str">
        <f>IF(' Peticions ET'!J16="", "",' Peticions ET'!J16)</f>
        <v/>
      </c>
      <c r="K17" s="33" t="str">
        <f>IF(' Peticions ET'!K16="", "",' Peticions ET'!K16)</f>
        <v/>
      </c>
      <c r="L17" s="33" t="str">
        <f>IF(' Peticions ET'!L16="", "",' Peticions ET'!L16)</f>
        <v/>
      </c>
      <c r="M17" s="33" t="str">
        <f>IF(' Peticions ET'!M16="", "",' Peticions ET'!M16)</f>
        <v/>
      </c>
      <c r="N17" s="33" t="str">
        <f>IF(' Peticions ET'!N16="", "",' Peticions ET'!N16)</f>
        <v/>
      </c>
      <c r="O17" s="33" t="str">
        <f>IF(' Peticions ET'!O16="", "",' Peticions ET'!O16)</f>
        <v/>
      </c>
      <c r="P17" s="33" t="str">
        <f>IF(' Peticions ET'!P16="", "",' Peticions ET'!P16)</f>
        <v/>
      </c>
      <c r="Q17" s="33" t="str">
        <f>IF(' Peticions ET'!R16="", "",' Peticions ET'!R16)</f>
        <v/>
      </c>
      <c r="R17" s="1" t="str">
        <f>IF(' Peticions ET'!Q16="", "",' Peticions ET'!Q16)</f>
        <v/>
      </c>
      <c r="S17" s="34" t="str">
        <f>IF(' Peticions ET'!U16="", "",' Peticions ET'!U16)</f>
        <v/>
      </c>
      <c r="T17" s="34" t="str">
        <f>IF(' Peticions ET'!V16="", "",' Peticions ET'!V16)</f>
        <v/>
      </c>
      <c r="U17" t="str">
        <f>IF(' Peticions ET'!S16="", "",' Peticions ET'!S16)</f>
        <v/>
      </c>
      <c r="V17" t="str">
        <f>IF(' Peticions ET'!T16="", "",' Peticions ET'!T16)</f>
        <v/>
      </c>
      <c r="W17" s="33" t="str">
        <f>IF(' Peticions ET'!W16="", "",' Peticions ET'!W16)</f>
        <v/>
      </c>
      <c r="X17" s="33" t="str">
        <f>IF(' Peticions ET'!X16="", "",' Peticions ET'!X16)</f>
        <v/>
      </c>
      <c r="Y17" s="33" t="str">
        <f>IF(' Peticions ET'!Y16="", "",' Peticions ET'!Y16)</f>
        <v/>
      </c>
      <c r="Z17" s="1"/>
      <c r="AA17" s="1"/>
      <c r="AB17" s="3"/>
      <c r="AC17" s="34"/>
      <c r="AD17" s="34"/>
      <c r="AE17" s="34"/>
      <c r="AF17" s="35"/>
      <c r="AG17" s="36"/>
      <c r="AH17" s="36"/>
      <c r="AI17" s="36"/>
      <c r="AJ17" s="36"/>
      <c r="AK17" s="37"/>
      <c r="AL17" s="37"/>
      <c r="AM17" s="37"/>
      <c r="AN17" s="37"/>
      <c r="AO17" s="38" t="str">
        <f>IF(' Peticions ET'!AO16="", "",' Peticions ET'!AO16)</f>
        <v/>
      </c>
      <c r="AP17" s="154"/>
      <c r="AQ17" s="39"/>
      <c r="AR17" s="40" t="str">
        <f t="shared" ref="AR17:AR135" si="2">$AR$12</f>
        <v/>
      </c>
      <c r="AS17" s="41" t="str">
        <f t="shared" ref="AS17:AS135" si="3">$AS$12</f>
        <v/>
      </c>
      <c r="AT17" s="42" t="str">
        <f>IF(LEFT(C17,3)="Dir", "Sí","")</f>
        <v/>
      </c>
      <c r="AU17" s="43" t="str">
        <f>IF(LEFT(C17,3)="Dir", "DIR"&amp;AS17, IF(LEFT(C17,3)="PDI", C17, IF(LEFT(C17,5)="PAS t", "PAST",C17)))</f>
        <v/>
      </c>
      <c r="AV17" s="252" t="str">
        <f t="shared" ref="AV17:AV80" si="4">IF(BR17="S",CONCATENATE(B17,".",AU17,".",BR17),"")</f>
        <v/>
      </c>
      <c r="AW17" s="242">
        <f>IF(B17="",0,IF(BR17="S",COUNTIF($AV$17:AV17,AV17),0))</f>
        <v>0</v>
      </c>
      <c r="AX17" s="44" t="str">
        <f>IF(I17&lt;&gt;"",CONCATENATE(LEFT(I17,5),IF(J17="Linux",".L",".W")),"")</f>
        <v/>
      </c>
      <c r="AY17" s="45">
        <f xml:space="preserve"> IF(AX17&lt;&gt;"",VLOOKUP(AX17,Calculs!$B$2:$C$34,2,FALSE),0)</f>
        <v>0</v>
      </c>
      <c r="AZ17" s="45">
        <f>IF(K17&lt;&gt;"",IF(LEFT(K17,1)="S", Calculs!$C$55,0),0)</f>
        <v>0</v>
      </c>
      <c r="BA17" s="45">
        <f>IF(L17&lt;&gt;"",IF(LEFT(L17,1)="S", Calculs!$C$51,0),0)</f>
        <v>0</v>
      </c>
      <c r="BB17" s="45">
        <f>IF(M17&lt;&gt;"",IF(LEFT(M17,1)="S", Calculs!$C$52,0),0)</f>
        <v>0</v>
      </c>
      <c r="BC17" s="46" t="str">
        <f>IF(N17&lt;&gt;"",CONCATENATE(LEFT(N17,3),IF(O17="Linux",".L",".W")),"")</f>
        <v/>
      </c>
      <c r="BD17" s="46" t="str">
        <f t="shared" ref="BD17" si="5">IF(BC17&lt;&gt;"",IF(LEFT(P17,3)="Com","Compacte",IF(LEFT(P17,3)="Min","Minitorre","?")),"")</f>
        <v/>
      </c>
      <c r="BE17" s="46">
        <f>SUMIF(Calculs!$B$2:$B$34,BC17,Calculs!$C$2:$C$34)</f>
        <v>0</v>
      </c>
      <c r="BF17" s="45">
        <f>IF(Q17&lt;&gt;"",IF(LEFT(Q17,1)="S", Calculs!$C$52,0),0)</f>
        <v>0</v>
      </c>
      <c r="BG17" s="45">
        <f>IF(R17&lt;&gt;"",IF(LEFT(R17,1)="S", Calculs!$C$51,0),0)</f>
        <v>0</v>
      </c>
      <c r="BH17" s="252" t="str">
        <f t="shared" ref="BH17:BH80" si="6">IF(BS17="S",CONCATENATE(B17,".",AU17,".",BS17),"")</f>
        <v/>
      </c>
      <c r="BI17" s="242">
        <f>IF(B17="",0, IF(BS17="S",COUNTIF($BH$17:BH17,BH17),0))</f>
        <v>0</v>
      </c>
      <c r="BJ17" s="45">
        <f xml:space="preserve"> IF(S17&lt;&gt;"",IF(S17&lt;&gt;"Sense monitor",VLOOKUP(LEFT(S17,2),Calculs!$B$41:$C$46,2,FALSE),0),0)</f>
        <v>0</v>
      </c>
      <c r="BK17" s="45">
        <f>IF(T17&lt;&gt;"",IF(LEFT(T17,1)="S", Calculs!$C$48,0),0)</f>
        <v>0</v>
      </c>
      <c r="BL17" s="45">
        <f>IF(W17&lt;&gt;"",IF(LEFT(W17,3)="ETT", Calculs!$C$37,0),0)</f>
        <v>0</v>
      </c>
      <c r="BM17" s="45">
        <f>IF(X17&lt;&gt;"",IF(LEFT(X17,1)="S", Calculs!$C$51,0),0)</f>
        <v>0</v>
      </c>
      <c r="BN17" s="45">
        <f>IF(Y17&lt;&gt;"",IF(LEFT(Y17,1)="S", Calculs!$C$52,0),0)</f>
        <v>0</v>
      </c>
      <c r="BO17" s="46" t="str">
        <f>IF(U17&lt;&gt;"",IF(LEFT(U17,1)="A","Air",IF(LEFT(U17,1)="i","iMac", IF(LEFT(U17,1)="M","Mini", IF(LEFT(U17,5)="Pro13","Pro13", IF(LEFT(U17,5)="Pro14","Pro14"))))),"")</f>
        <v/>
      </c>
      <c r="BP17" s="45">
        <f>SUMIF(Calculs!$B$32:$B$36,TRIM(BO17),Calculs!$C$32:$C$36)</f>
        <v>0</v>
      </c>
      <c r="BQ17" s="45">
        <f>IF(V17&lt;&gt;"",IF(LEFT(V17,1)="S", SUMIF(Calculs!$B$57:$B$61, TRIM(BO17), Calculs!$C$57:$C$61),0),0)</f>
        <v>0</v>
      </c>
      <c r="BR17" s="43" t="str">
        <f t="shared" ref="BR17:BR80" si="7">IF(IF(AX17&lt;&gt;"",1,0) + IF(BC17&lt;&gt;"",1,0)+IF(BL17&lt;&gt;0,1,0)+IF(BO17&lt;&gt;"",1,0)&gt;0,"S","N")</f>
        <v>N</v>
      </c>
      <c r="BS17" s="241" t="str">
        <f t="shared" ref="BS17:BS80" si="8">IF(S17&lt;&gt;"",IF(LEFT(S17,1)="M","S","N"),"N")</f>
        <v>N</v>
      </c>
      <c r="BT17" s="45">
        <f t="shared" ref="BT17:BT80" si="9">AY17+AZ17+BA17+BB17+BE17+BF17+BG17+BK17+BL17+BM17+BN17+BQ17+BJ17+BP17</f>
        <v>0</v>
      </c>
      <c r="BU17" s="45"/>
      <c r="BV17" s="45"/>
      <c r="BW17" s="45">
        <f>IF(C17="",0,IF(AND(BR17="S",AW17=1), VLOOKUP(C17,Calculs!$B$85:$D$90,3), 0) + IF(AND(BS17="S",BI17=1), VLOOKUP(C17,Calculs!$B$85:$F$90,5), 0))</f>
        <v>0</v>
      </c>
      <c r="BX17" s="43" t="str">
        <f t="shared" ref="BX17:BX80" si="10">IF(AND(BR17="S",AW17=1 ),AU17,"")</f>
        <v/>
      </c>
      <c r="BY17" s="241" t="str">
        <f t="shared" ref="BY17:BY80" si="11">IF(AND(BS17="S",BI17=1),AU17,"")</f>
        <v/>
      </c>
      <c r="BZ17" s="301" t="str">
        <f t="shared" ref="BZ17:BZ80" si="12">IF(BR17="S",AU17,"")</f>
        <v/>
      </c>
      <c r="CA17" s="301" t="str">
        <f t="shared" ref="CA17:CA80" si="13">IF(BS17="S",AU17,"")</f>
        <v/>
      </c>
    </row>
    <row r="18" spans="1:79" ht="12.75" customHeight="1">
      <c r="A18" s="273"/>
      <c r="B18" s="239" t="str">
        <f>IF(' Peticions ET'!B17="", "",' Peticions ET'!B17)</f>
        <v/>
      </c>
      <c r="C18" s="186" t="str">
        <f>IF(' Peticions ET'!C17="", "",' Peticions ET'!C17)</f>
        <v/>
      </c>
      <c r="D18" s="186" t="str">
        <f>IF(' Peticions ET'!D17="", "",' Peticions ET'!D17)</f>
        <v/>
      </c>
      <c r="E18" s="186" t="str">
        <f>IF(' Peticions ET'!E17="", "",' Peticions ET'!E17)</f>
        <v/>
      </c>
      <c r="F18" s="186" t="str">
        <f>IF(' Peticions ET'!F17="", "",' Peticions ET'!F17)</f>
        <v/>
      </c>
      <c r="G18" s="186" t="str">
        <f>IF(' Peticions ET'!G17="", "",' Peticions ET'!G17)</f>
        <v/>
      </c>
      <c r="H18" s="185" t="str">
        <f>IF(' Peticions ET'!H17="", "",' Peticions ET'!H17)</f>
        <v/>
      </c>
      <c r="I18" s="185" t="str">
        <f>IF(' Peticions ET'!I17="", "",' Peticions ET'!I17)</f>
        <v/>
      </c>
      <c r="J18" s="33" t="str">
        <f>IF(' Peticions ET'!J17="", "",' Peticions ET'!J17)</f>
        <v/>
      </c>
      <c r="K18" s="33" t="str">
        <f>IF(' Peticions ET'!K17="", "",' Peticions ET'!K17)</f>
        <v/>
      </c>
      <c r="L18" s="33" t="str">
        <f>IF(' Peticions ET'!L17="", "",' Peticions ET'!L17)</f>
        <v/>
      </c>
      <c r="M18" s="33" t="str">
        <f>IF(' Peticions ET'!M17="", "",' Peticions ET'!M17)</f>
        <v/>
      </c>
      <c r="N18" s="33" t="str">
        <f>IF(' Peticions ET'!N17="", "",' Peticions ET'!N17)</f>
        <v/>
      </c>
      <c r="O18" s="33" t="str">
        <f>IF(' Peticions ET'!O17="", "",' Peticions ET'!O17)</f>
        <v/>
      </c>
      <c r="P18" s="33" t="str">
        <f>IF(' Peticions ET'!P17="", "",' Peticions ET'!P17)</f>
        <v/>
      </c>
      <c r="Q18" s="33" t="str">
        <f>IF(' Peticions ET'!R17="", "",' Peticions ET'!R17)</f>
        <v/>
      </c>
      <c r="R18" s="1" t="str">
        <f>IF(' Peticions ET'!Q17="", "",' Peticions ET'!Q17)</f>
        <v/>
      </c>
      <c r="S18" s="34" t="str">
        <f>IF(' Peticions ET'!U17="", "",' Peticions ET'!U17)</f>
        <v/>
      </c>
      <c r="T18" s="34" t="str">
        <f>IF(' Peticions ET'!V17="", "",' Peticions ET'!V17)</f>
        <v/>
      </c>
      <c r="U18" t="str">
        <f>IF(' Peticions ET'!S17="", "",' Peticions ET'!S17)</f>
        <v/>
      </c>
      <c r="V18" t="str">
        <f>IF(' Peticions ET'!T17="", "",' Peticions ET'!T17)</f>
        <v/>
      </c>
      <c r="W18" s="33" t="str">
        <f>IF(' Peticions ET'!W17="", "",' Peticions ET'!W17)</f>
        <v/>
      </c>
      <c r="X18" s="33" t="str">
        <f>IF(' Peticions ET'!X17="", "",' Peticions ET'!X17)</f>
        <v/>
      </c>
      <c r="Y18" s="33" t="str">
        <f>IF(' Peticions ET'!Y17="", "",' Peticions ET'!Y17)</f>
        <v/>
      </c>
      <c r="Z18" s="1"/>
      <c r="AA18" s="1"/>
      <c r="AB18" s="3"/>
      <c r="AC18" s="34"/>
      <c r="AD18" s="34"/>
      <c r="AE18" s="34"/>
      <c r="AF18" s="35"/>
      <c r="AG18" s="36"/>
      <c r="AH18" s="36"/>
      <c r="AI18" s="36"/>
      <c r="AJ18" s="36"/>
      <c r="AK18" s="37"/>
      <c r="AL18" s="37"/>
      <c r="AM18" s="37"/>
      <c r="AN18" s="37"/>
      <c r="AO18" s="38" t="str">
        <f>IF(' Peticions ET'!AO17="", "",' Peticions ET'!AO17)</f>
        <v/>
      </c>
      <c r="AP18" s="154"/>
      <c r="AQ18" s="39"/>
      <c r="AR18" s="40" t="str">
        <f t="shared" si="2"/>
        <v/>
      </c>
      <c r="AS18" s="41" t="str">
        <f t="shared" si="3"/>
        <v/>
      </c>
      <c r="AT18" s="42" t="str">
        <f t="shared" ref="AT18:AT36" si="14">IF(LEFT(C18,3)="Dir", "Sí","")</f>
        <v/>
      </c>
      <c r="AU18" s="43" t="str">
        <f t="shared" ref="AU18:AU36" si="15">IF(LEFT(C18,3)="Dir", "DIR"&amp;AS18, IF(LEFT(C18,3)="PDI", C18, IF(LEFT(C18,5)="PAS t", "PAST",C18)))</f>
        <v/>
      </c>
      <c r="AV18" s="252" t="str">
        <f t="shared" ref="AV18:AV36" si="16">IF(BR18="S",CONCATENATE(B18,".",AU18,".",BR18),"")</f>
        <v/>
      </c>
      <c r="AW18" s="242">
        <f>IF(B18="",0,IF(BR18="S",COUNTIF($AV$17:AV18,AV18),0))</f>
        <v>0</v>
      </c>
      <c r="AX18" s="44" t="str">
        <f t="shared" ref="AX18:AX36" si="17">IF(I18&lt;&gt;"",CONCATENATE(LEFT(I18,5),IF(J18="Linux",".L",".W")),"")</f>
        <v/>
      </c>
      <c r="AY18" s="45">
        <f xml:space="preserve"> IF(AX18&lt;&gt;"",VLOOKUP(AX18,Calculs!$B$2:$C$34,2,FALSE),0)</f>
        <v>0</v>
      </c>
      <c r="AZ18" s="45">
        <f>IF(K18&lt;&gt;"",IF(LEFT(K18,1)="S", Calculs!$C$55,0),0)</f>
        <v>0</v>
      </c>
      <c r="BA18" s="45">
        <f>IF(L18&lt;&gt;"",IF(LEFT(L18,1)="S", Calculs!$C$51,0),0)</f>
        <v>0</v>
      </c>
      <c r="BB18" s="45">
        <f>IF(M18&lt;&gt;"",IF(LEFT(M18,1)="S", Calculs!$C$52,0),0)</f>
        <v>0</v>
      </c>
      <c r="BC18" s="46" t="str">
        <f t="shared" ref="BC18:BC36" si="18">IF(N18&lt;&gt;"",CONCATENATE(LEFT(N18,3),IF(O18="Linux",".L",".W")),"")</f>
        <v/>
      </c>
      <c r="BD18" s="46" t="str">
        <f t="shared" ref="BD18:BD36" si="19">IF(BC18&lt;&gt;"",IF(LEFT(P18,3)="Com","Compacte",IF(LEFT(P18,3)="Min","Minitorre","?")),"")</f>
        <v/>
      </c>
      <c r="BE18" s="46">
        <f>SUMIF(Calculs!$B$2:$B$34,BC18,Calculs!$C$2:$C$34)</f>
        <v>0</v>
      </c>
      <c r="BF18" s="45">
        <f>IF(Q18&lt;&gt;"",IF(LEFT(Q18,1)="S", Calculs!$C$52,0),0)</f>
        <v>0</v>
      </c>
      <c r="BG18" s="45">
        <f>IF(R18&lt;&gt;"",IF(LEFT(R18,1)="S", Calculs!$C$51,0),0)</f>
        <v>0</v>
      </c>
      <c r="BH18" s="252" t="str">
        <f t="shared" ref="BH18:BH36" si="20">IF(BS18="S",CONCATENATE(B18,".",AU18,".",BS18),"")</f>
        <v/>
      </c>
      <c r="BI18" s="242">
        <f>IF(B18="",0, IF(BS18="S",COUNTIF($BH$17:BH18,BH18),0))</f>
        <v>0</v>
      </c>
      <c r="BJ18" s="45">
        <f xml:space="preserve"> IF(S18&lt;&gt;"",IF(S18&lt;&gt;"Sense monitor",VLOOKUP(LEFT(S18,2),Calculs!$B$41:$C$46,2,FALSE),0),0)</f>
        <v>0</v>
      </c>
      <c r="BK18" s="45">
        <f>IF(T18&lt;&gt;"",IF(LEFT(T18,1)="S", Calculs!$C$48,0),0)</f>
        <v>0</v>
      </c>
      <c r="BL18" s="45">
        <f>IF(W18&lt;&gt;"",IF(LEFT(W18,3)="ETT", Calculs!$C$37,0),0)</f>
        <v>0</v>
      </c>
      <c r="BM18" s="45">
        <f>IF(X18&lt;&gt;"",IF(LEFT(X18,1)="S", Calculs!$C$51,0),0)</f>
        <v>0</v>
      </c>
      <c r="BN18" s="45">
        <f>IF(Y18&lt;&gt;"",IF(LEFT(Y18,1)="S", Calculs!$C$52,0),0)</f>
        <v>0</v>
      </c>
      <c r="BO18" s="46" t="str">
        <f t="shared" ref="BO18:BO36" si="21">IF(U18&lt;&gt;"",IF(LEFT(U18,1)="A","Air",IF(LEFT(U18,1)="i","iMac", IF(LEFT(U18,1)="M","Mini", IF(LEFT(U18,5)="Pro13","Pro13", IF(LEFT(U18,5)="Pro14","Pro14"))))),"")</f>
        <v/>
      </c>
      <c r="BP18" s="45">
        <f>SUMIF(Calculs!$B$32:$B$36,TRIM(BO18),Calculs!$C$32:$C$36)</f>
        <v>0</v>
      </c>
      <c r="BQ18" s="45">
        <f>IF(V18&lt;&gt;"",IF(LEFT(V18,1)="S", SUMIF(Calculs!$B$57:$B$61, TRIM(BO18), Calculs!$C$57:$C$61),0),0)</f>
        <v>0</v>
      </c>
      <c r="BR18" s="43" t="str">
        <f t="shared" ref="BR18:BR36" si="22">IF(IF(AX18&lt;&gt;"",1,0) + IF(BC18&lt;&gt;"",1,0)+IF(BL18&lt;&gt;0,1,0)+IF(BO18&lt;&gt;"",1,0)&gt;0,"S","N")</f>
        <v>N</v>
      </c>
      <c r="BS18" s="241" t="str">
        <f t="shared" ref="BS18:BS36" si="23">IF(S18&lt;&gt;"",IF(LEFT(S18,1)="M","S","N"),"N")</f>
        <v>N</v>
      </c>
      <c r="BT18" s="45">
        <f t="shared" ref="BT18:BT36" si="24">AY18+AZ18+BA18+BB18+BE18+BF18+BG18+BK18+BL18+BM18+BN18+BQ18+BJ18+BP18</f>
        <v>0</v>
      </c>
      <c r="BU18" s="45"/>
      <c r="BV18" s="45"/>
      <c r="BW18" s="45">
        <f>IF(C18="",0,IF(AND(BR18="S",AW18=1), VLOOKUP(C18,Calculs!$B$85:$D$90,3), 0) + IF(AND(BS18="S",BI18=1), VLOOKUP(C18,Calculs!$B$85:$F$90,5), 0))</f>
        <v>0</v>
      </c>
      <c r="BX18" s="43" t="str">
        <f t="shared" ref="BX18:BX36" si="25">IF(AND(BR18="S",AW18=1 ),AU18,"")</f>
        <v/>
      </c>
      <c r="BY18" s="241" t="str">
        <f t="shared" ref="BY18:BY36" si="26">IF(AND(BS18="S",BI18=1),AU18,"")</f>
        <v/>
      </c>
      <c r="BZ18" s="301" t="str">
        <f t="shared" ref="BZ18:BZ36" si="27">IF(BR18="S",AU18,"")</f>
        <v/>
      </c>
      <c r="CA18" s="301" t="str">
        <f t="shared" ref="CA18:CA36" si="28">IF(BS18="S",AU18,"")</f>
        <v/>
      </c>
    </row>
    <row r="19" spans="1:79" ht="12.75" customHeight="1">
      <c r="A19" s="273"/>
      <c r="B19" s="239" t="str">
        <f>IF(' Peticions ET'!B18="", "",' Peticions ET'!B18)</f>
        <v/>
      </c>
      <c r="C19" s="186" t="str">
        <f>IF(' Peticions ET'!C18="", "",' Peticions ET'!C18)</f>
        <v/>
      </c>
      <c r="D19" s="186" t="str">
        <f>IF(' Peticions ET'!D18="", "",' Peticions ET'!D18)</f>
        <v/>
      </c>
      <c r="E19" s="186" t="str">
        <f>IF(' Peticions ET'!E18="", "",' Peticions ET'!E18)</f>
        <v/>
      </c>
      <c r="F19" s="186" t="str">
        <f>IF(' Peticions ET'!F18="", "",' Peticions ET'!F18)</f>
        <v/>
      </c>
      <c r="G19" s="186" t="str">
        <f>IF(' Peticions ET'!G18="", "",' Peticions ET'!G18)</f>
        <v/>
      </c>
      <c r="H19" s="185" t="str">
        <f>IF(' Peticions ET'!H18="", "",' Peticions ET'!H18)</f>
        <v/>
      </c>
      <c r="I19" s="185" t="str">
        <f>IF(' Peticions ET'!I18="", "",' Peticions ET'!I18)</f>
        <v/>
      </c>
      <c r="J19" s="33" t="str">
        <f>IF(' Peticions ET'!J18="", "",' Peticions ET'!J18)</f>
        <v/>
      </c>
      <c r="K19" s="33" t="str">
        <f>IF(' Peticions ET'!K18="", "",' Peticions ET'!K18)</f>
        <v/>
      </c>
      <c r="L19" s="33" t="str">
        <f>IF(' Peticions ET'!L18="", "",' Peticions ET'!L18)</f>
        <v/>
      </c>
      <c r="M19" s="33" t="str">
        <f>IF(' Peticions ET'!M18="", "",' Peticions ET'!M18)</f>
        <v/>
      </c>
      <c r="N19" s="33" t="str">
        <f>IF(' Peticions ET'!N18="", "",' Peticions ET'!N18)</f>
        <v/>
      </c>
      <c r="O19" s="33" t="str">
        <f>IF(' Peticions ET'!O18="", "",' Peticions ET'!O18)</f>
        <v/>
      </c>
      <c r="P19" s="33" t="str">
        <f>IF(' Peticions ET'!P18="", "",' Peticions ET'!P18)</f>
        <v/>
      </c>
      <c r="Q19" s="33" t="str">
        <f>IF(' Peticions ET'!R18="", "",' Peticions ET'!R18)</f>
        <v/>
      </c>
      <c r="R19" s="1" t="str">
        <f>IF(' Peticions ET'!Q18="", "",' Peticions ET'!Q18)</f>
        <v/>
      </c>
      <c r="S19" s="34" t="str">
        <f>IF(' Peticions ET'!U18="", "",' Peticions ET'!U18)</f>
        <v/>
      </c>
      <c r="T19" s="34" t="str">
        <f>IF(' Peticions ET'!V18="", "",' Peticions ET'!V18)</f>
        <v/>
      </c>
      <c r="U19" t="str">
        <f>IF(' Peticions ET'!S18="", "",' Peticions ET'!S18)</f>
        <v/>
      </c>
      <c r="V19" t="str">
        <f>IF(' Peticions ET'!T18="", "",' Peticions ET'!T18)</f>
        <v/>
      </c>
      <c r="W19" s="33" t="str">
        <f>IF(' Peticions ET'!W18="", "",' Peticions ET'!W18)</f>
        <v/>
      </c>
      <c r="X19" s="33" t="str">
        <f>IF(' Peticions ET'!X18="", "",' Peticions ET'!X18)</f>
        <v/>
      </c>
      <c r="Y19" s="33" t="str">
        <f>IF(' Peticions ET'!Y18="", "",' Peticions ET'!Y18)</f>
        <v/>
      </c>
      <c r="Z19" s="1"/>
      <c r="AA19" s="1"/>
      <c r="AB19" s="3"/>
      <c r="AC19" s="34"/>
      <c r="AD19" s="34"/>
      <c r="AE19" s="34"/>
      <c r="AF19" s="35"/>
      <c r="AG19" s="36"/>
      <c r="AH19" s="36"/>
      <c r="AI19" s="36"/>
      <c r="AJ19" s="36"/>
      <c r="AK19" s="37"/>
      <c r="AL19" s="37"/>
      <c r="AM19" s="37"/>
      <c r="AN19" s="37"/>
      <c r="AO19" s="38" t="str">
        <f>IF(' Peticions ET'!AO18="", "",' Peticions ET'!AO18)</f>
        <v/>
      </c>
      <c r="AP19" s="154"/>
      <c r="AQ19" s="39"/>
      <c r="AR19" s="40" t="str">
        <f t="shared" si="2"/>
        <v/>
      </c>
      <c r="AS19" s="41" t="str">
        <f t="shared" si="3"/>
        <v/>
      </c>
      <c r="AT19" s="42" t="str">
        <f t="shared" si="14"/>
        <v/>
      </c>
      <c r="AU19" s="43" t="str">
        <f t="shared" si="15"/>
        <v/>
      </c>
      <c r="AV19" s="252" t="str">
        <f t="shared" si="16"/>
        <v/>
      </c>
      <c r="AW19" s="242">
        <f>IF(B19="",0,IF(BR19="S",COUNTIF($AV$17:AV19,AV19),0))</f>
        <v>0</v>
      </c>
      <c r="AX19" s="44" t="str">
        <f t="shared" si="17"/>
        <v/>
      </c>
      <c r="AY19" s="45">
        <f xml:space="preserve"> IF(AX19&lt;&gt;"",VLOOKUP(AX19,Calculs!$B$2:$C$34,2,FALSE),0)</f>
        <v>0</v>
      </c>
      <c r="AZ19" s="45">
        <f>IF(K19&lt;&gt;"",IF(LEFT(K19,1)="S", Calculs!$C$55,0),0)</f>
        <v>0</v>
      </c>
      <c r="BA19" s="45">
        <f>IF(L19&lt;&gt;"",IF(LEFT(L19,1)="S", Calculs!$C$51,0),0)</f>
        <v>0</v>
      </c>
      <c r="BB19" s="45">
        <f>IF(M19&lt;&gt;"",IF(LEFT(M19,1)="S", Calculs!$C$52,0),0)</f>
        <v>0</v>
      </c>
      <c r="BC19" s="46" t="str">
        <f t="shared" si="18"/>
        <v/>
      </c>
      <c r="BD19" s="46" t="str">
        <f t="shared" si="19"/>
        <v/>
      </c>
      <c r="BE19" s="46">
        <f>SUMIF(Calculs!$B$2:$B$34,BC19,Calculs!$C$2:$C$34)</f>
        <v>0</v>
      </c>
      <c r="BF19" s="45">
        <f>IF(Q19&lt;&gt;"",IF(LEFT(Q19,1)="S", Calculs!$C$52,0),0)</f>
        <v>0</v>
      </c>
      <c r="BG19" s="45">
        <f>IF(R19&lt;&gt;"",IF(LEFT(R19,1)="S", Calculs!$C$51,0),0)</f>
        <v>0</v>
      </c>
      <c r="BH19" s="252" t="str">
        <f t="shared" si="20"/>
        <v/>
      </c>
      <c r="BI19" s="242">
        <f>IF(B19="",0, IF(BS19="S",COUNTIF($BH$17:BH19,BH19),0))</f>
        <v>0</v>
      </c>
      <c r="BJ19" s="45">
        <f xml:space="preserve"> IF(S19&lt;&gt;"",IF(S19&lt;&gt;"Sense monitor",VLOOKUP(LEFT(S19,2),Calculs!$B$41:$C$46,2,FALSE),0),0)</f>
        <v>0</v>
      </c>
      <c r="BK19" s="45">
        <f>IF(T19&lt;&gt;"",IF(LEFT(T19,1)="S", Calculs!$C$48,0),0)</f>
        <v>0</v>
      </c>
      <c r="BL19" s="45">
        <f>IF(W19&lt;&gt;"",IF(LEFT(W19,3)="ETT", Calculs!$C$37,0),0)</f>
        <v>0</v>
      </c>
      <c r="BM19" s="45">
        <f>IF(X19&lt;&gt;"",IF(LEFT(X19,1)="S", Calculs!$C$51,0),0)</f>
        <v>0</v>
      </c>
      <c r="BN19" s="45">
        <f>IF(Y19&lt;&gt;"",IF(LEFT(Y19,1)="S", Calculs!$C$52,0),0)</f>
        <v>0</v>
      </c>
      <c r="BO19" s="46" t="str">
        <f t="shared" si="21"/>
        <v/>
      </c>
      <c r="BP19" s="45">
        <f>SUMIF(Calculs!$B$32:$B$36,TRIM(BO19),Calculs!$C$32:$C$36)</f>
        <v>0</v>
      </c>
      <c r="BQ19" s="45">
        <f>IF(V19&lt;&gt;"",IF(LEFT(V19,1)="S", SUMIF(Calculs!$B$57:$B$61, TRIM(BO19), Calculs!$C$57:$C$61),0),0)</f>
        <v>0</v>
      </c>
      <c r="BR19" s="43" t="str">
        <f t="shared" si="22"/>
        <v>N</v>
      </c>
      <c r="BS19" s="241" t="str">
        <f t="shared" si="23"/>
        <v>N</v>
      </c>
      <c r="BT19" s="45">
        <f t="shared" si="24"/>
        <v>0</v>
      </c>
      <c r="BU19" s="45"/>
      <c r="BV19" s="45"/>
      <c r="BW19" s="45">
        <f>IF(C19="",0,IF(AND(BR19="S",AW19=1), VLOOKUP(C19,Calculs!$B$85:$D$90,3), 0) + IF(AND(BS19="S",BI19=1), VLOOKUP(C19,Calculs!$B$85:$F$90,5), 0))</f>
        <v>0</v>
      </c>
      <c r="BX19" s="43" t="str">
        <f t="shared" si="25"/>
        <v/>
      </c>
      <c r="BY19" s="241" t="str">
        <f t="shared" si="26"/>
        <v/>
      </c>
      <c r="BZ19" s="301" t="str">
        <f t="shared" si="27"/>
        <v/>
      </c>
      <c r="CA19" s="301" t="str">
        <f t="shared" si="28"/>
        <v/>
      </c>
    </row>
    <row r="20" spans="1:79" ht="12.75" customHeight="1">
      <c r="A20" s="273"/>
      <c r="B20" s="239" t="str">
        <f>IF(' Peticions ET'!B19="", "",' Peticions ET'!B19)</f>
        <v/>
      </c>
      <c r="C20" s="186" t="str">
        <f>IF(' Peticions ET'!C19="", "",' Peticions ET'!C19)</f>
        <v/>
      </c>
      <c r="D20" s="186" t="str">
        <f>IF(' Peticions ET'!D19="", "",' Peticions ET'!D19)</f>
        <v/>
      </c>
      <c r="E20" s="186" t="str">
        <f>IF(' Peticions ET'!E19="", "",' Peticions ET'!E19)</f>
        <v/>
      </c>
      <c r="F20" s="186" t="str">
        <f>IF(' Peticions ET'!F19="", "",' Peticions ET'!F19)</f>
        <v/>
      </c>
      <c r="G20" s="186" t="str">
        <f>IF(' Peticions ET'!G19="", "",' Peticions ET'!G19)</f>
        <v/>
      </c>
      <c r="H20" s="185" t="str">
        <f>IF(' Peticions ET'!H19="", "",' Peticions ET'!H19)</f>
        <v/>
      </c>
      <c r="I20" s="185" t="str">
        <f>IF(' Peticions ET'!I19="", "",' Peticions ET'!I19)</f>
        <v/>
      </c>
      <c r="J20" s="33" t="str">
        <f>IF(' Peticions ET'!J19="", "",' Peticions ET'!J19)</f>
        <v/>
      </c>
      <c r="K20" s="33" t="str">
        <f>IF(' Peticions ET'!K19="", "",' Peticions ET'!K19)</f>
        <v/>
      </c>
      <c r="L20" s="33" t="str">
        <f>IF(' Peticions ET'!L19="", "",' Peticions ET'!L19)</f>
        <v/>
      </c>
      <c r="M20" s="33" t="str">
        <f>IF(' Peticions ET'!M19="", "",' Peticions ET'!M19)</f>
        <v/>
      </c>
      <c r="N20" s="33" t="str">
        <f>IF(' Peticions ET'!N19="", "",' Peticions ET'!N19)</f>
        <v/>
      </c>
      <c r="O20" s="33" t="str">
        <f>IF(' Peticions ET'!O19="", "",' Peticions ET'!O19)</f>
        <v/>
      </c>
      <c r="P20" s="33" t="str">
        <f>IF(' Peticions ET'!P19="", "",' Peticions ET'!P19)</f>
        <v/>
      </c>
      <c r="Q20" s="33" t="str">
        <f>IF(' Peticions ET'!R19="", "",' Peticions ET'!R19)</f>
        <v/>
      </c>
      <c r="R20" s="1" t="str">
        <f>IF(' Peticions ET'!Q19="", "",' Peticions ET'!Q19)</f>
        <v/>
      </c>
      <c r="S20" s="34" t="str">
        <f>IF(' Peticions ET'!U19="", "",' Peticions ET'!U19)</f>
        <v/>
      </c>
      <c r="T20" s="34" t="str">
        <f>IF(' Peticions ET'!V19="", "",' Peticions ET'!V19)</f>
        <v/>
      </c>
      <c r="U20" t="str">
        <f>IF(' Peticions ET'!S19="", "",' Peticions ET'!S19)</f>
        <v/>
      </c>
      <c r="V20" t="str">
        <f>IF(' Peticions ET'!T19="", "",' Peticions ET'!T19)</f>
        <v/>
      </c>
      <c r="W20" s="33" t="str">
        <f>IF(' Peticions ET'!W19="", "",' Peticions ET'!W19)</f>
        <v/>
      </c>
      <c r="X20" s="33" t="str">
        <f>IF(' Peticions ET'!X19="", "",' Peticions ET'!X19)</f>
        <v/>
      </c>
      <c r="Y20" s="33" t="str">
        <f>IF(' Peticions ET'!Y19="", "",' Peticions ET'!Y19)</f>
        <v/>
      </c>
      <c r="Z20" s="1"/>
      <c r="AA20" s="1"/>
      <c r="AB20" s="3"/>
      <c r="AC20" s="34"/>
      <c r="AD20" s="34"/>
      <c r="AE20" s="34"/>
      <c r="AF20" s="35"/>
      <c r="AG20" s="36"/>
      <c r="AH20" s="36"/>
      <c r="AI20" s="36"/>
      <c r="AJ20" s="36"/>
      <c r="AK20" s="37"/>
      <c r="AL20" s="37"/>
      <c r="AM20" s="37"/>
      <c r="AN20" s="37"/>
      <c r="AO20" s="38" t="str">
        <f>IF(' Peticions ET'!AO19="", "",' Peticions ET'!AO19)</f>
        <v/>
      </c>
      <c r="AP20" s="154"/>
      <c r="AQ20" s="39"/>
      <c r="AR20" s="40" t="str">
        <f t="shared" si="2"/>
        <v/>
      </c>
      <c r="AS20" s="41" t="str">
        <f t="shared" si="3"/>
        <v/>
      </c>
      <c r="AT20" s="42" t="str">
        <f t="shared" si="14"/>
        <v/>
      </c>
      <c r="AU20" s="43" t="str">
        <f t="shared" si="15"/>
        <v/>
      </c>
      <c r="AV20" s="252" t="str">
        <f t="shared" si="16"/>
        <v/>
      </c>
      <c r="AW20" s="242">
        <f>IF(B20="",0,IF(BR20="S",COUNTIF($AV$17:AV20,AV20),0))</f>
        <v>0</v>
      </c>
      <c r="AX20" s="44" t="str">
        <f t="shared" si="17"/>
        <v/>
      </c>
      <c r="AY20" s="45">
        <f xml:space="preserve"> IF(AX20&lt;&gt;"",VLOOKUP(AX20,Calculs!$B$2:$C$34,2,FALSE),0)</f>
        <v>0</v>
      </c>
      <c r="AZ20" s="45">
        <f>IF(K20&lt;&gt;"",IF(LEFT(K20,1)="S", Calculs!$C$55,0),0)</f>
        <v>0</v>
      </c>
      <c r="BA20" s="45">
        <f>IF(L20&lt;&gt;"",IF(LEFT(L20,1)="S", Calculs!$C$51,0),0)</f>
        <v>0</v>
      </c>
      <c r="BB20" s="45">
        <f>IF(M20&lt;&gt;"",IF(LEFT(M20,1)="S", Calculs!$C$52,0),0)</f>
        <v>0</v>
      </c>
      <c r="BC20" s="46" t="str">
        <f t="shared" si="18"/>
        <v/>
      </c>
      <c r="BD20" s="46" t="str">
        <f t="shared" si="19"/>
        <v/>
      </c>
      <c r="BE20" s="46">
        <f>SUMIF(Calculs!$B$2:$B$34,BC20,Calculs!$C$2:$C$34)</f>
        <v>0</v>
      </c>
      <c r="BF20" s="45">
        <f>IF(Q20&lt;&gt;"",IF(LEFT(Q20,1)="S", Calculs!$C$52,0),0)</f>
        <v>0</v>
      </c>
      <c r="BG20" s="45">
        <f>IF(R20&lt;&gt;"",IF(LEFT(R20,1)="S", Calculs!$C$51,0),0)</f>
        <v>0</v>
      </c>
      <c r="BH20" s="252" t="str">
        <f t="shared" si="20"/>
        <v/>
      </c>
      <c r="BI20" s="242">
        <f>IF(B20="",0, IF(BS20="S",COUNTIF($BH$17:BH20,BH20),0))</f>
        <v>0</v>
      </c>
      <c r="BJ20" s="45">
        <f xml:space="preserve"> IF(S20&lt;&gt;"",IF(S20&lt;&gt;"Sense monitor",VLOOKUP(LEFT(S20,2),Calculs!$B$41:$C$46,2,FALSE),0),0)</f>
        <v>0</v>
      </c>
      <c r="BK20" s="45">
        <f>IF(T20&lt;&gt;"",IF(LEFT(T20,1)="S", Calculs!$C$48,0),0)</f>
        <v>0</v>
      </c>
      <c r="BL20" s="45">
        <f>IF(W20&lt;&gt;"",IF(LEFT(W20,3)="ETT", Calculs!$C$37,0),0)</f>
        <v>0</v>
      </c>
      <c r="BM20" s="45">
        <f>IF(X20&lt;&gt;"",IF(LEFT(X20,1)="S", Calculs!$C$51,0),0)</f>
        <v>0</v>
      </c>
      <c r="BN20" s="45">
        <f>IF(Y20&lt;&gt;"",IF(LEFT(Y20,1)="S", Calculs!$C$52,0),0)</f>
        <v>0</v>
      </c>
      <c r="BO20" s="46" t="str">
        <f t="shared" si="21"/>
        <v/>
      </c>
      <c r="BP20" s="45">
        <f>SUMIF(Calculs!$B$32:$B$36,TRIM(BO20),Calculs!$C$32:$C$36)</f>
        <v>0</v>
      </c>
      <c r="BQ20" s="45">
        <f>IF(V20&lt;&gt;"",IF(LEFT(V20,1)="S", SUMIF(Calculs!$B$57:$B$61, TRIM(BO20), Calculs!$C$57:$C$61),0),0)</f>
        <v>0</v>
      </c>
      <c r="BR20" s="43" t="str">
        <f t="shared" si="22"/>
        <v>N</v>
      </c>
      <c r="BS20" s="241" t="str">
        <f t="shared" si="23"/>
        <v>N</v>
      </c>
      <c r="BT20" s="45">
        <f t="shared" si="24"/>
        <v>0</v>
      </c>
      <c r="BU20" s="45"/>
      <c r="BV20" s="45"/>
      <c r="BW20" s="45">
        <f>IF(C20="",0,IF(AND(BR20="S",AW20=1), VLOOKUP(C20,Calculs!$B$85:$D$90,3), 0) + IF(AND(BS20="S",BI20=1), VLOOKUP(C20,Calculs!$B$85:$F$90,5), 0))</f>
        <v>0</v>
      </c>
      <c r="BX20" s="43" t="str">
        <f t="shared" si="25"/>
        <v/>
      </c>
      <c r="BY20" s="241" t="str">
        <f t="shared" si="26"/>
        <v/>
      </c>
      <c r="BZ20" s="301" t="str">
        <f t="shared" si="27"/>
        <v/>
      </c>
      <c r="CA20" s="301" t="str">
        <f t="shared" si="28"/>
        <v/>
      </c>
    </row>
    <row r="21" spans="1:79" ht="12.75" customHeight="1">
      <c r="A21" s="273"/>
      <c r="B21" s="239" t="str">
        <f>IF(' Peticions ET'!B20="", "",' Peticions ET'!B20)</f>
        <v/>
      </c>
      <c r="C21" s="186" t="str">
        <f>IF(' Peticions ET'!C20="", "",' Peticions ET'!C20)</f>
        <v/>
      </c>
      <c r="D21" s="186" t="str">
        <f>IF(' Peticions ET'!D20="", "",' Peticions ET'!D20)</f>
        <v/>
      </c>
      <c r="E21" s="186" t="str">
        <f>IF(' Peticions ET'!E20="", "",' Peticions ET'!E20)</f>
        <v/>
      </c>
      <c r="F21" s="186" t="str">
        <f>IF(' Peticions ET'!F20="", "",' Peticions ET'!F20)</f>
        <v/>
      </c>
      <c r="G21" s="186" t="str">
        <f>IF(' Peticions ET'!G20="", "",' Peticions ET'!G20)</f>
        <v/>
      </c>
      <c r="H21" s="185" t="str">
        <f>IF(' Peticions ET'!H20="", "",' Peticions ET'!H20)</f>
        <v/>
      </c>
      <c r="I21" s="185" t="str">
        <f>IF(' Peticions ET'!I20="", "",' Peticions ET'!I20)</f>
        <v/>
      </c>
      <c r="J21" s="33" t="str">
        <f>IF(' Peticions ET'!J20="", "",' Peticions ET'!J20)</f>
        <v/>
      </c>
      <c r="K21" s="33" t="str">
        <f>IF(' Peticions ET'!K20="", "",' Peticions ET'!K20)</f>
        <v/>
      </c>
      <c r="L21" s="33" t="str">
        <f>IF(' Peticions ET'!L20="", "",' Peticions ET'!L20)</f>
        <v/>
      </c>
      <c r="M21" s="33" t="str">
        <f>IF(' Peticions ET'!M20="", "",' Peticions ET'!M20)</f>
        <v/>
      </c>
      <c r="N21" s="33" t="str">
        <f>IF(' Peticions ET'!N20="", "",' Peticions ET'!N20)</f>
        <v/>
      </c>
      <c r="O21" s="33" t="str">
        <f>IF(' Peticions ET'!O20="", "",' Peticions ET'!O20)</f>
        <v/>
      </c>
      <c r="P21" s="33" t="str">
        <f>IF(' Peticions ET'!P20="", "",' Peticions ET'!P20)</f>
        <v/>
      </c>
      <c r="Q21" s="33" t="str">
        <f>IF(' Peticions ET'!R20="", "",' Peticions ET'!R20)</f>
        <v/>
      </c>
      <c r="R21" s="1" t="str">
        <f>IF(' Peticions ET'!Q20="", "",' Peticions ET'!Q20)</f>
        <v/>
      </c>
      <c r="S21" s="34" t="str">
        <f>IF(' Peticions ET'!U20="", "",' Peticions ET'!U20)</f>
        <v/>
      </c>
      <c r="T21" s="34" t="str">
        <f>IF(' Peticions ET'!V20="", "",' Peticions ET'!V20)</f>
        <v/>
      </c>
      <c r="U21" t="str">
        <f>IF(' Peticions ET'!S20="", "",' Peticions ET'!S20)</f>
        <v/>
      </c>
      <c r="V21" t="str">
        <f>IF(' Peticions ET'!T20="", "",' Peticions ET'!T20)</f>
        <v/>
      </c>
      <c r="W21" s="33" t="str">
        <f>IF(' Peticions ET'!W20="", "",' Peticions ET'!W20)</f>
        <v/>
      </c>
      <c r="X21" s="33" t="str">
        <f>IF(' Peticions ET'!X20="", "",' Peticions ET'!X20)</f>
        <v/>
      </c>
      <c r="Y21" s="33" t="str">
        <f>IF(' Peticions ET'!Y20="", "",' Peticions ET'!Y20)</f>
        <v/>
      </c>
      <c r="Z21" s="1"/>
      <c r="AA21" s="1"/>
      <c r="AB21" s="3"/>
      <c r="AC21" s="34"/>
      <c r="AD21" s="34"/>
      <c r="AE21" s="34"/>
      <c r="AF21" s="35"/>
      <c r="AG21" s="36"/>
      <c r="AH21" s="36"/>
      <c r="AI21" s="36"/>
      <c r="AJ21" s="36"/>
      <c r="AK21" s="37"/>
      <c r="AL21" s="37"/>
      <c r="AM21" s="37"/>
      <c r="AN21" s="37"/>
      <c r="AO21" s="38" t="str">
        <f>IF(' Peticions ET'!AO20="", "",' Peticions ET'!AO20)</f>
        <v/>
      </c>
      <c r="AP21" s="154"/>
      <c r="AQ21" s="39"/>
      <c r="AR21" s="40" t="str">
        <f t="shared" si="2"/>
        <v/>
      </c>
      <c r="AS21" s="41" t="str">
        <f t="shared" si="3"/>
        <v/>
      </c>
      <c r="AT21" s="42" t="str">
        <f t="shared" si="14"/>
        <v/>
      </c>
      <c r="AU21" s="43" t="str">
        <f t="shared" si="15"/>
        <v/>
      </c>
      <c r="AV21" s="252" t="str">
        <f t="shared" si="16"/>
        <v/>
      </c>
      <c r="AW21" s="242">
        <f>IF(B21="",0,IF(BR21="S",COUNTIF($AV$17:AV21,AV21),0))</f>
        <v>0</v>
      </c>
      <c r="AX21" s="44" t="str">
        <f t="shared" si="17"/>
        <v/>
      </c>
      <c r="AY21" s="45">
        <f xml:space="preserve"> IF(AX21&lt;&gt;"",VLOOKUP(AX21,Calculs!$B$2:$C$34,2,FALSE),0)</f>
        <v>0</v>
      </c>
      <c r="AZ21" s="45">
        <f>IF(K21&lt;&gt;"",IF(LEFT(K21,1)="S", Calculs!$C$55,0),0)</f>
        <v>0</v>
      </c>
      <c r="BA21" s="45">
        <f>IF(L21&lt;&gt;"",IF(LEFT(L21,1)="S", Calculs!$C$51,0),0)</f>
        <v>0</v>
      </c>
      <c r="BB21" s="45">
        <f>IF(M21&lt;&gt;"",IF(LEFT(M21,1)="S", Calculs!$C$52,0),0)</f>
        <v>0</v>
      </c>
      <c r="BC21" s="46" t="str">
        <f t="shared" si="18"/>
        <v/>
      </c>
      <c r="BD21" s="46" t="str">
        <f t="shared" si="19"/>
        <v/>
      </c>
      <c r="BE21" s="46">
        <f>SUMIF(Calculs!$B$2:$B$34,BC21,Calculs!$C$2:$C$34)</f>
        <v>0</v>
      </c>
      <c r="BF21" s="45">
        <f>IF(Q21&lt;&gt;"",IF(LEFT(Q21,1)="S", Calculs!$C$52,0),0)</f>
        <v>0</v>
      </c>
      <c r="BG21" s="45">
        <f>IF(R21&lt;&gt;"",IF(LEFT(R21,1)="S", Calculs!$C$51,0),0)</f>
        <v>0</v>
      </c>
      <c r="BH21" s="252" t="str">
        <f t="shared" si="20"/>
        <v/>
      </c>
      <c r="BI21" s="242">
        <f>IF(B21="",0, IF(BS21="S",COUNTIF($BH$17:BH21,BH21),0))</f>
        <v>0</v>
      </c>
      <c r="BJ21" s="45">
        <f xml:space="preserve"> IF(S21&lt;&gt;"",IF(S21&lt;&gt;"Sense monitor",VLOOKUP(LEFT(S21,2),Calculs!$B$41:$C$46,2,FALSE),0),0)</f>
        <v>0</v>
      </c>
      <c r="BK21" s="45">
        <f>IF(T21&lt;&gt;"",IF(LEFT(T21,1)="S", Calculs!$C$48,0),0)</f>
        <v>0</v>
      </c>
      <c r="BL21" s="45">
        <f>IF(W21&lt;&gt;"",IF(LEFT(W21,3)="ETT", Calculs!$C$37,0),0)</f>
        <v>0</v>
      </c>
      <c r="BM21" s="45">
        <f>IF(X21&lt;&gt;"",IF(LEFT(X21,1)="S", Calculs!$C$51,0),0)</f>
        <v>0</v>
      </c>
      <c r="BN21" s="45">
        <f>IF(Y21&lt;&gt;"",IF(LEFT(Y21,1)="S", Calculs!$C$52,0),0)</f>
        <v>0</v>
      </c>
      <c r="BO21" s="46" t="str">
        <f t="shared" si="21"/>
        <v/>
      </c>
      <c r="BP21" s="45">
        <f>SUMIF(Calculs!$B$32:$B$36,TRIM(BO21),Calculs!$C$32:$C$36)</f>
        <v>0</v>
      </c>
      <c r="BQ21" s="45">
        <f>IF(V21&lt;&gt;"",IF(LEFT(V21,1)="S", SUMIF(Calculs!$B$57:$B$61, TRIM(BO21), Calculs!$C$57:$C$61),0),0)</f>
        <v>0</v>
      </c>
      <c r="BR21" s="43" t="str">
        <f t="shared" si="22"/>
        <v>N</v>
      </c>
      <c r="BS21" s="241" t="str">
        <f t="shared" si="23"/>
        <v>N</v>
      </c>
      <c r="BT21" s="45">
        <f t="shared" si="24"/>
        <v>0</v>
      </c>
      <c r="BU21" s="45"/>
      <c r="BV21" s="45"/>
      <c r="BW21" s="45">
        <f>IF(C21="",0,IF(AND(BR21="S",AW21=1), VLOOKUP(C21,Calculs!$B$85:$D$90,3), 0) + IF(AND(BS21="S",BI21=1), VLOOKUP(C21,Calculs!$B$85:$F$90,5), 0))</f>
        <v>0</v>
      </c>
      <c r="BX21" s="43" t="str">
        <f t="shared" si="25"/>
        <v/>
      </c>
      <c r="BY21" s="241" t="str">
        <f t="shared" si="26"/>
        <v/>
      </c>
      <c r="BZ21" s="301" t="str">
        <f t="shared" si="27"/>
        <v/>
      </c>
      <c r="CA21" s="301" t="str">
        <f t="shared" si="28"/>
        <v/>
      </c>
    </row>
    <row r="22" spans="1:79" ht="12.75" customHeight="1">
      <c r="A22" s="273"/>
      <c r="B22" s="239" t="str">
        <f>IF(' Peticions ET'!B21="", "",' Peticions ET'!B21)</f>
        <v/>
      </c>
      <c r="C22" s="186" t="str">
        <f>IF(' Peticions ET'!C21="", "",' Peticions ET'!C21)</f>
        <v/>
      </c>
      <c r="D22" s="186" t="str">
        <f>IF(' Peticions ET'!D21="", "",' Peticions ET'!D21)</f>
        <v/>
      </c>
      <c r="E22" s="186" t="str">
        <f>IF(' Peticions ET'!E21="", "",' Peticions ET'!E21)</f>
        <v/>
      </c>
      <c r="F22" s="186" t="str">
        <f>IF(' Peticions ET'!F21="", "",' Peticions ET'!F21)</f>
        <v/>
      </c>
      <c r="G22" s="186" t="str">
        <f>IF(' Peticions ET'!G21="", "",' Peticions ET'!G21)</f>
        <v/>
      </c>
      <c r="H22" s="185" t="str">
        <f>IF(' Peticions ET'!H21="", "",' Peticions ET'!H21)</f>
        <v/>
      </c>
      <c r="I22" s="185" t="str">
        <f>IF(' Peticions ET'!I21="", "",' Peticions ET'!I21)</f>
        <v/>
      </c>
      <c r="J22" s="33" t="str">
        <f>IF(' Peticions ET'!J21="", "",' Peticions ET'!J21)</f>
        <v/>
      </c>
      <c r="K22" s="33" t="str">
        <f>IF(' Peticions ET'!K21="", "",' Peticions ET'!K21)</f>
        <v/>
      </c>
      <c r="L22" s="33" t="str">
        <f>IF(' Peticions ET'!L21="", "",' Peticions ET'!L21)</f>
        <v/>
      </c>
      <c r="M22" s="33" t="str">
        <f>IF(' Peticions ET'!M21="", "",' Peticions ET'!M21)</f>
        <v/>
      </c>
      <c r="N22" s="33" t="str">
        <f>IF(' Peticions ET'!N21="", "",' Peticions ET'!N21)</f>
        <v/>
      </c>
      <c r="O22" s="33" t="str">
        <f>IF(' Peticions ET'!O21="", "",' Peticions ET'!O21)</f>
        <v/>
      </c>
      <c r="P22" s="33" t="str">
        <f>IF(' Peticions ET'!P21="", "",' Peticions ET'!P21)</f>
        <v/>
      </c>
      <c r="Q22" s="33" t="str">
        <f>IF(' Peticions ET'!R21="", "",' Peticions ET'!R21)</f>
        <v/>
      </c>
      <c r="R22" s="1" t="str">
        <f>IF(' Peticions ET'!Q21="", "",' Peticions ET'!Q21)</f>
        <v/>
      </c>
      <c r="S22" s="34" t="str">
        <f>IF(' Peticions ET'!U21="", "",' Peticions ET'!U21)</f>
        <v/>
      </c>
      <c r="T22" s="34" t="str">
        <f>IF(' Peticions ET'!V21="", "",' Peticions ET'!V21)</f>
        <v/>
      </c>
      <c r="U22" t="str">
        <f>IF(' Peticions ET'!S21="", "",' Peticions ET'!S21)</f>
        <v/>
      </c>
      <c r="V22" t="str">
        <f>IF(' Peticions ET'!T21="", "",' Peticions ET'!T21)</f>
        <v/>
      </c>
      <c r="W22" s="33" t="str">
        <f>IF(' Peticions ET'!W21="", "",' Peticions ET'!W21)</f>
        <v/>
      </c>
      <c r="X22" s="33" t="str">
        <f>IF(' Peticions ET'!X21="", "",' Peticions ET'!X21)</f>
        <v/>
      </c>
      <c r="Y22" s="33" t="str">
        <f>IF(' Peticions ET'!Y21="", "",' Peticions ET'!Y21)</f>
        <v/>
      </c>
      <c r="Z22" s="1"/>
      <c r="AA22" s="1"/>
      <c r="AB22" s="3"/>
      <c r="AC22" s="34"/>
      <c r="AD22" s="34"/>
      <c r="AE22" s="34"/>
      <c r="AF22" s="35"/>
      <c r="AG22" s="36"/>
      <c r="AH22" s="36"/>
      <c r="AI22" s="36"/>
      <c r="AJ22" s="36"/>
      <c r="AK22" s="37"/>
      <c r="AL22" s="37"/>
      <c r="AM22" s="37"/>
      <c r="AN22" s="37"/>
      <c r="AO22" s="38" t="str">
        <f>IF(' Peticions ET'!AO21="", "",' Peticions ET'!AO21)</f>
        <v/>
      </c>
      <c r="AP22" s="154"/>
      <c r="AQ22" s="39"/>
      <c r="AR22" s="40" t="str">
        <f t="shared" si="2"/>
        <v/>
      </c>
      <c r="AS22" s="41" t="str">
        <f t="shared" si="3"/>
        <v/>
      </c>
      <c r="AT22" s="42" t="str">
        <f t="shared" si="14"/>
        <v/>
      </c>
      <c r="AU22" s="43" t="str">
        <f t="shared" si="15"/>
        <v/>
      </c>
      <c r="AV22" s="252" t="str">
        <f t="shared" si="16"/>
        <v/>
      </c>
      <c r="AW22" s="242">
        <f>IF(B22="",0,IF(BR22="S",COUNTIF($AV$17:AV22,AV22),0))</f>
        <v>0</v>
      </c>
      <c r="AX22" s="44" t="str">
        <f t="shared" si="17"/>
        <v/>
      </c>
      <c r="AY22" s="45">
        <f xml:space="preserve"> IF(AX22&lt;&gt;"",VLOOKUP(AX22,Calculs!$B$2:$C$34,2,FALSE),0)</f>
        <v>0</v>
      </c>
      <c r="AZ22" s="45">
        <f>IF(K22&lt;&gt;"",IF(LEFT(K22,1)="S", Calculs!$C$55,0),0)</f>
        <v>0</v>
      </c>
      <c r="BA22" s="45">
        <f>IF(L22&lt;&gt;"",IF(LEFT(L22,1)="S", Calculs!$C$51,0),0)</f>
        <v>0</v>
      </c>
      <c r="BB22" s="45">
        <f>IF(M22&lt;&gt;"",IF(LEFT(M22,1)="S", Calculs!$C$52,0),0)</f>
        <v>0</v>
      </c>
      <c r="BC22" s="46" t="str">
        <f t="shared" si="18"/>
        <v/>
      </c>
      <c r="BD22" s="46" t="str">
        <f t="shared" si="19"/>
        <v/>
      </c>
      <c r="BE22" s="46">
        <f>SUMIF(Calculs!$B$2:$B$34,BC22,Calculs!$C$2:$C$34)</f>
        <v>0</v>
      </c>
      <c r="BF22" s="45">
        <f>IF(Q22&lt;&gt;"",IF(LEFT(Q22,1)="S", Calculs!$C$52,0),0)</f>
        <v>0</v>
      </c>
      <c r="BG22" s="45">
        <f>IF(R22&lt;&gt;"",IF(LEFT(R22,1)="S", Calculs!$C$51,0),0)</f>
        <v>0</v>
      </c>
      <c r="BH22" s="252" t="str">
        <f t="shared" si="20"/>
        <v/>
      </c>
      <c r="BI22" s="242">
        <f>IF(B22="",0, IF(BS22="S",COUNTIF($BH$17:BH22,BH22),0))</f>
        <v>0</v>
      </c>
      <c r="BJ22" s="45">
        <f xml:space="preserve"> IF(S22&lt;&gt;"",IF(S22&lt;&gt;"Sense monitor",VLOOKUP(LEFT(S22,2),Calculs!$B$41:$C$46,2,FALSE),0),0)</f>
        <v>0</v>
      </c>
      <c r="BK22" s="45">
        <f>IF(T22&lt;&gt;"",IF(LEFT(T22,1)="S", Calculs!$C$48,0),0)</f>
        <v>0</v>
      </c>
      <c r="BL22" s="45">
        <f>IF(W22&lt;&gt;"",IF(LEFT(W22,3)="ETT", Calculs!$C$37,0),0)</f>
        <v>0</v>
      </c>
      <c r="BM22" s="45">
        <f>IF(X22&lt;&gt;"",IF(LEFT(X22,1)="S", Calculs!$C$51,0),0)</f>
        <v>0</v>
      </c>
      <c r="BN22" s="45">
        <f>IF(Y22&lt;&gt;"",IF(LEFT(Y22,1)="S", Calculs!$C$52,0),0)</f>
        <v>0</v>
      </c>
      <c r="BO22" s="46" t="str">
        <f t="shared" si="21"/>
        <v/>
      </c>
      <c r="BP22" s="45">
        <f>SUMIF(Calculs!$B$32:$B$36,TRIM(BO22),Calculs!$C$32:$C$36)</f>
        <v>0</v>
      </c>
      <c r="BQ22" s="45">
        <f>IF(V22&lt;&gt;"",IF(LEFT(V22,1)="S", SUMIF(Calculs!$B$57:$B$61, TRIM(BO22), Calculs!$C$57:$C$61),0),0)</f>
        <v>0</v>
      </c>
      <c r="BR22" s="43" t="str">
        <f t="shared" si="22"/>
        <v>N</v>
      </c>
      <c r="BS22" s="241" t="str">
        <f t="shared" si="23"/>
        <v>N</v>
      </c>
      <c r="BT22" s="45">
        <f t="shared" si="24"/>
        <v>0</v>
      </c>
      <c r="BU22" s="45"/>
      <c r="BV22" s="45"/>
      <c r="BW22" s="45">
        <f>IF(C22="",0,IF(AND(BR22="S",AW22=1), VLOOKUP(C22,Calculs!$B$85:$D$90,3), 0) + IF(AND(BS22="S",BI22=1), VLOOKUP(C22,Calculs!$B$85:$F$90,5), 0))</f>
        <v>0</v>
      </c>
      <c r="BX22" s="43" t="str">
        <f t="shared" si="25"/>
        <v/>
      </c>
      <c r="BY22" s="241" t="str">
        <f t="shared" si="26"/>
        <v/>
      </c>
      <c r="BZ22" s="301" t="str">
        <f t="shared" si="27"/>
        <v/>
      </c>
      <c r="CA22" s="301" t="str">
        <f t="shared" si="28"/>
        <v/>
      </c>
    </row>
    <row r="23" spans="1:79" ht="12.75" customHeight="1">
      <c r="A23" s="273"/>
      <c r="B23" s="239" t="str">
        <f>IF(' Peticions ET'!B22="", "",' Peticions ET'!B22)</f>
        <v/>
      </c>
      <c r="C23" s="186" t="str">
        <f>IF(' Peticions ET'!C22="", "",' Peticions ET'!C22)</f>
        <v/>
      </c>
      <c r="D23" s="186" t="str">
        <f>IF(' Peticions ET'!D22="", "",' Peticions ET'!D22)</f>
        <v/>
      </c>
      <c r="E23" s="186" t="str">
        <f>IF(' Peticions ET'!E22="", "",' Peticions ET'!E22)</f>
        <v/>
      </c>
      <c r="F23" s="186" t="str">
        <f>IF(' Peticions ET'!F22="", "",' Peticions ET'!F22)</f>
        <v/>
      </c>
      <c r="G23" s="186" t="str">
        <f>IF(' Peticions ET'!G22="", "",' Peticions ET'!G22)</f>
        <v/>
      </c>
      <c r="H23" s="185" t="str">
        <f>IF(' Peticions ET'!H22="", "",' Peticions ET'!H22)</f>
        <v/>
      </c>
      <c r="I23" s="185" t="str">
        <f>IF(' Peticions ET'!I22="", "",' Peticions ET'!I22)</f>
        <v/>
      </c>
      <c r="J23" s="33" t="str">
        <f>IF(' Peticions ET'!J22="", "",' Peticions ET'!J22)</f>
        <v/>
      </c>
      <c r="K23" s="33" t="str">
        <f>IF(' Peticions ET'!K22="", "",' Peticions ET'!K22)</f>
        <v/>
      </c>
      <c r="L23" s="33" t="str">
        <f>IF(' Peticions ET'!L22="", "",' Peticions ET'!L22)</f>
        <v/>
      </c>
      <c r="M23" s="33" t="str">
        <f>IF(' Peticions ET'!M22="", "",' Peticions ET'!M22)</f>
        <v/>
      </c>
      <c r="N23" s="33" t="str">
        <f>IF(' Peticions ET'!N22="", "",' Peticions ET'!N22)</f>
        <v/>
      </c>
      <c r="O23" s="33" t="str">
        <f>IF(' Peticions ET'!O22="", "",' Peticions ET'!O22)</f>
        <v/>
      </c>
      <c r="P23" s="33" t="str">
        <f>IF(' Peticions ET'!P22="", "",' Peticions ET'!P22)</f>
        <v/>
      </c>
      <c r="Q23" s="33" t="str">
        <f>IF(' Peticions ET'!R22="", "",' Peticions ET'!R22)</f>
        <v/>
      </c>
      <c r="R23" s="1" t="str">
        <f>IF(' Peticions ET'!Q22="", "",' Peticions ET'!Q22)</f>
        <v/>
      </c>
      <c r="S23" s="34" t="str">
        <f>IF(' Peticions ET'!U22="", "",' Peticions ET'!U22)</f>
        <v/>
      </c>
      <c r="T23" s="34" t="str">
        <f>IF(' Peticions ET'!V22="", "",' Peticions ET'!V22)</f>
        <v/>
      </c>
      <c r="U23" t="str">
        <f>IF(' Peticions ET'!S22="", "",' Peticions ET'!S22)</f>
        <v/>
      </c>
      <c r="V23" t="str">
        <f>IF(' Peticions ET'!T22="", "",' Peticions ET'!T22)</f>
        <v/>
      </c>
      <c r="W23" s="33" t="str">
        <f>IF(' Peticions ET'!W22="", "",' Peticions ET'!W22)</f>
        <v/>
      </c>
      <c r="X23" s="33" t="str">
        <f>IF(' Peticions ET'!X22="", "",' Peticions ET'!X22)</f>
        <v/>
      </c>
      <c r="Y23" s="33" t="str">
        <f>IF(' Peticions ET'!Y22="", "",' Peticions ET'!Y22)</f>
        <v/>
      </c>
      <c r="Z23" s="1"/>
      <c r="AA23" s="1"/>
      <c r="AB23" s="3"/>
      <c r="AC23" s="34"/>
      <c r="AD23" s="34"/>
      <c r="AE23" s="34"/>
      <c r="AF23" s="35"/>
      <c r="AG23" s="36"/>
      <c r="AH23" s="36"/>
      <c r="AI23" s="36"/>
      <c r="AJ23" s="36"/>
      <c r="AK23" s="37"/>
      <c r="AL23" s="37"/>
      <c r="AM23" s="37"/>
      <c r="AN23" s="37"/>
      <c r="AO23" s="38" t="str">
        <f>IF(' Peticions ET'!AO22="", "",' Peticions ET'!AO22)</f>
        <v/>
      </c>
      <c r="AP23" s="154"/>
      <c r="AQ23" s="39"/>
      <c r="AR23" s="40" t="str">
        <f t="shared" si="2"/>
        <v/>
      </c>
      <c r="AS23" s="41" t="str">
        <f t="shared" si="3"/>
        <v/>
      </c>
      <c r="AT23" s="42" t="str">
        <f t="shared" si="14"/>
        <v/>
      </c>
      <c r="AU23" s="43" t="str">
        <f t="shared" si="15"/>
        <v/>
      </c>
      <c r="AV23" s="252" t="str">
        <f t="shared" si="16"/>
        <v/>
      </c>
      <c r="AW23" s="242">
        <f>IF(B23="",0,IF(BR23="S",COUNTIF($AV$17:AV23,AV23),0))</f>
        <v>0</v>
      </c>
      <c r="AX23" s="44" t="str">
        <f t="shared" si="17"/>
        <v/>
      </c>
      <c r="AY23" s="45">
        <f xml:space="preserve"> IF(AX23&lt;&gt;"",VLOOKUP(AX23,Calculs!$B$2:$C$34,2,FALSE),0)</f>
        <v>0</v>
      </c>
      <c r="AZ23" s="45">
        <f>IF(K23&lt;&gt;"",IF(LEFT(K23,1)="S", Calculs!$C$55,0),0)</f>
        <v>0</v>
      </c>
      <c r="BA23" s="45">
        <f>IF(L23&lt;&gt;"",IF(LEFT(L23,1)="S", Calculs!$C$51,0),0)</f>
        <v>0</v>
      </c>
      <c r="BB23" s="45">
        <f>IF(M23&lt;&gt;"",IF(LEFT(M23,1)="S", Calculs!$C$52,0),0)</f>
        <v>0</v>
      </c>
      <c r="BC23" s="46" t="str">
        <f t="shared" si="18"/>
        <v/>
      </c>
      <c r="BD23" s="46" t="str">
        <f t="shared" si="19"/>
        <v/>
      </c>
      <c r="BE23" s="46">
        <f>SUMIF(Calculs!$B$2:$B$34,BC23,Calculs!$C$2:$C$34)</f>
        <v>0</v>
      </c>
      <c r="BF23" s="45">
        <f>IF(Q23&lt;&gt;"",IF(LEFT(Q23,1)="S", Calculs!$C$52,0),0)</f>
        <v>0</v>
      </c>
      <c r="BG23" s="45">
        <f>IF(R23&lt;&gt;"",IF(LEFT(R23,1)="S", Calculs!$C$51,0),0)</f>
        <v>0</v>
      </c>
      <c r="BH23" s="252" t="str">
        <f t="shared" si="20"/>
        <v/>
      </c>
      <c r="BI23" s="242">
        <f>IF(B23="",0, IF(BS23="S",COUNTIF($BH$17:BH23,BH23),0))</f>
        <v>0</v>
      </c>
      <c r="BJ23" s="45">
        <f xml:space="preserve"> IF(S23&lt;&gt;"",IF(S23&lt;&gt;"Sense monitor",VLOOKUP(LEFT(S23,2),Calculs!$B$41:$C$46,2,FALSE),0),0)</f>
        <v>0</v>
      </c>
      <c r="BK23" s="45">
        <f>IF(T23&lt;&gt;"",IF(LEFT(T23,1)="S", Calculs!$C$48,0),0)</f>
        <v>0</v>
      </c>
      <c r="BL23" s="45">
        <f>IF(W23&lt;&gt;"",IF(LEFT(W23,3)="ETT", Calculs!$C$37,0),0)</f>
        <v>0</v>
      </c>
      <c r="BM23" s="45">
        <f>IF(X23&lt;&gt;"",IF(LEFT(X23,1)="S", Calculs!$C$51,0),0)</f>
        <v>0</v>
      </c>
      <c r="BN23" s="45">
        <f>IF(Y23&lt;&gt;"",IF(LEFT(Y23,1)="S", Calculs!$C$52,0),0)</f>
        <v>0</v>
      </c>
      <c r="BO23" s="46" t="str">
        <f t="shared" si="21"/>
        <v/>
      </c>
      <c r="BP23" s="45">
        <f>SUMIF(Calculs!$B$32:$B$36,TRIM(BO23),Calculs!$C$32:$C$36)</f>
        <v>0</v>
      </c>
      <c r="BQ23" s="45">
        <f>IF(V23&lt;&gt;"",IF(LEFT(V23,1)="S", SUMIF(Calculs!$B$57:$B$61, TRIM(BO23), Calculs!$C$57:$C$61),0),0)</f>
        <v>0</v>
      </c>
      <c r="BR23" s="43" t="str">
        <f t="shared" si="22"/>
        <v>N</v>
      </c>
      <c r="BS23" s="241" t="str">
        <f t="shared" si="23"/>
        <v>N</v>
      </c>
      <c r="BT23" s="45">
        <f t="shared" si="24"/>
        <v>0</v>
      </c>
      <c r="BU23" s="45"/>
      <c r="BV23" s="45"/>
      <c r="BW23" s="45">
        <f>IF(C23="",0,IF(AND(BR23="S",AW23=1), VLOOKUP(C23,Calculs!$B$85:$D$90,3), 0) + IF(AND(BS23="S",BI23=1), VLOOKUP(C23,Calculs!$B$85:$F$90,5), 0))</f>
        <v>0</v>
      </c>
      <c r="BX23" s="43" t="str">
        <f t="shared" si="25"/>
        <v/>
      </c>
      <c r="BY23" s="241" t="str">
        <f t="shared" si="26"/>
        <v/>
      </c>
      <c r="BZ23" s="301" t="str">
        <f t="shared" si="27"/>
        <v/>
      </c>
      <c r="CA23" s="301" t="str">
        <f t="shared" si="28"/>
        <v/>
      </c>
    </row>
    <row r="24" spans="1:79" ht="12.75" customHeight="1">
      <c r="A24" s="273"/>
      <c r="B24" s="239" t="str">
        <f>IF(' Peticions ET'!B23="", "",' Peticions ET'!B23)</f>
        <v/>
      </c>
      <c r="C24" s="186" t="str">
        <f>IF(' Peticions ET'!C23="", "",' Peticions ET'!C23)</f>
        <v/>
      </c>
      <c r="D24" s="186" t="str">
        <f>IF(' Peticions ET'!D23="", "",' Peticions ET'!D23)</f>
        <v/>
      </c>
      <c r="E24" s="186" t="str">
        <f>IF(' Peticions ET'!E23="", "",' Peticions ET'!E23)</f>
        <v/>
      </c>
      <c r="F24" s="186" t="str">
        <f>IF(' Peticions ET'!F23="", "",' Peticions ET'!F23)</f>
        <v/>
      </c>
      <c r="G24" s="186" t="str">
        <f>IF(' Peticions ET'!G23="", "",' Peticions ET'!G23)</f>
        <v/>
      </c>
      <c r="H24" s="185" t="str">
        <f>IF(' Peticions ET'!H23="", "",' Peticions ET'!H23)</f>
        <v/>
      </c>
      <c r="I24" s="185" t="str">
        <f>IF(' Peticions ET'!I23="", "",' Peticions ET'!I23)</f>
        <v/>
      </c>
      <c r="J24" s="33" t="str">
        <f>IF(' Peticions ET'!J23="", "",' Peticions ET'!J23)</f>
        <v/>
      </c>
      <c r="K24" s="33" t="str">
        <f>IF(' Peticions ET'!K23="", "",' Peticions ET'!K23)</f>
        <v/>
      </c>
      <c r="L24" s="33" t="str">
        <f>IF(' Peticions ET'!L23="", "",' Peticions ET'!L23)</f>
        <v/>
      </c>
      <c r="M24" s="33" t="str">
        <f>IF(' Peticions ET'!M23="", "",' Peticions ET'!M23)</f>
        <v/>
      </c>
      <c r="N24" s="33" t="str">
        <f>IF(' Peticions ET'!N23="", "",' Peticions ET'!N23)</f>
        <v/>
      </c>
      <c r="O24" s="33" t="str">
        <f>IF(' Peticions ET'!O23="", "",' Peticions ET'!O23)</f>
        <v/>
      </c>
      <c r="P24" s="33" t="str">
        <f>IF(' Peticions ET'!P23="", "",' Peticions ET'!P23)</f>
        <v/>
      </c>
      <c r="Q24" s="33" t="str">
        <f>IF(' Peticions ET'!R23="", "",' Peticions ET'!R23)</f>
        <v/>
      </c>
      <c r="R24" s="1" t="str">
        <f>IF(' Peticions ET'!Q23="", "",' Peticions ET'!Q23)</f>
        <v/>
      </c>
      <c r="S24" s="34" t="str">
        <f>IF(' Peticions ET'!U23="", "",' Peticions ET'!U23)</f>
        <v/>
      </c>
      <c r="T24" s="34" t="str">
        <f>IF(' Peticions ET'!V23="", "",' Peticions ET'!V23)</f>
        <v/>
      </c>
      <c r="U24" t="str">
        <f>IF(' Peticions ET'!S23="", "",' Peticions ET'!S23)</f>
        <v/>
      </c>
      <c r="V24" t="str">
        <f>IF(' Peticions ET'!T23="", "",' Peticions ET'!T23)</f>
        <v/>
      </c>
      <c r="W24" s="33" t="str">
        <f>IF(' Peticions ET'!W23="", "",' Peticions ET'!W23)</f>
        <v/>
      </c>
      <c r="X24" s="33" t="str">
        <f>IF(' Peticions ET'!X23="", "",' Peticions ET'!X23)</f>
        <v/>
      </c>
      <c r="Y24" s="33" t="str">
        <f>IF(' Peticions ET'!Y23="", "",' Peticions ET'!Y23)</f>
        <v/>
      </c>
      <c r="Z24" s="1"/>
      <c r="AA24" s="1"/>
      <c r="AB24" s="3"/>
      <c r="AC24" s="34"/>
      <c r="AD24" s="34"/>
      <c r="AE24" s="34"/>
      <c r="AF24" s="35"/>
      <c r="AG24" s="36"/>
      <c r="AH24" s="36"/>
      <c r="AI24" s="36"/>
      <c r="AJ24" s="36"/>
      <c r="AK24" s="37"/>
      <c r="AL24" s="37"/>
      <c r="AM24" s="37"/>
      <c r="AN24" s="37"/>
      <c r="AO24" s="38" t="str">
        <f>IF(' Peticions ET'!AO23="", "",' Peticions ET'!AO23)</f>
        <v/>
      </c>
      <c r="AP24" s="154"/>
      <c r="AQ24" s="39"/>
      <c r="AR24" s="40" t="str">
        <f t="shared" si="2"/>
        <v/>
      </c>
      <c r="AS24" s="41" t="str">
        <f t="shared" si="3"/>
        <v/>
      </c>
      <c r="AT24" s="42" t="str">
        <f t="shared" si="14"/>
        <v/>
      </c>
      <c r="AU24" s="43" t="str">
        <f t="shared" si="15"/>
        <v/>
      </c>
      <c r="AV24" s="252" t="str">
        <f t="shared" si="16"/>
        <v/>
      </c>
      <c r="AW24" s="242">
        <f>IF(B24="",0,IF(BR24="S",COUNTIF($AV$17:AV24,AV24),0))</f>
        <v>0</v>
      </c>
      <c r="AX24" s="44" t="str">
        <f t="shared" si="17"/>
        <v/>
      </c>
      <c r="AY24" s="45">
        <f xml:space="preserve"> IF(AX24&lt;&gt;"",VLOOKUP(AX24,Calculs!$B$2:$C$34,2,FALSE),0)</f>
        <v>0</v>
      </c>
      <c r="AZ24" s="45">
        <f>IF(K24&lt;&gt;"",IF(LEFT(K24,1)="S", Calculs!$C$55,0),0)</f>
        <v>0</v>
      </c>
      <c r="BA24" s="45">
        <f>IF(L24&lt;&gt;"",IF(LEFT(L24,1)="S", Calculs!$C$51,0),0)</f>
        <v>0</v>
      </c>
      <c r="BB24" s="45">
        <f>IF(M24&lt;&gt;"",IF(LEFT(M24,1)="S", Calculs!$C$52,0),0)</f>
        <v>0</v>
      </c>
      <c r="BC24" s="46" t="str">
        <f t="shared" si="18"/>
        <v/>
      </c>
      <c r="BD24" s="46" t="str">
        <f t="shared" si="19"/>
        <v/>
      </c>
      <c r="BE24" s="46">
        <f>SUMIF(Calculs!$B$2:$B$34,BC24,Calculs!$C$2:$C$34)</f>
        <v>0</v>
      </c>
      <c r="BF24" s="45">
        <f>IF(Q24&lt;&gt;"",IF(LEFT(Q24,1)="S", Calculs!$C$52,0),0)</f>
        <v>0</v>
      </c>
      <c r="BG24" s="45">
        <f>IF(R24&lt;&gt;"",IF(LEFT(R24,1)="S", Calculs!$C$51,0),0)</f>
        <v>0</v>
      </c>
      <c r="BH24" s="252" t="str">
        <f t="shared" si="20"/>
        <v/>
      </c>
      <c r="BI24" s="242">
        <f>IF(B24="",0, IF(BS24="S",COUNTIF($BH$17:BH24,BH24),0))</f>
        <v>0</v>
      </c>
      <c r="BJ24" s="45">
        <f xml:space="preserve"> IF(S24&lt;&gt;"",IF(S24&lt;&gt;"Sense monitor",VLOOKUP(LEFT(S24,2),Calculs!$B$41:$C$46,2,FALSE),0),0)</f>
        <v>0</v>
      </c>
      <c r="BK24" s="45">
        <f>IF(T24&lt;&gt;"",IF(LEFT(T24,1)="S", Calculs!$C$48,0),0)</f>
        <v>0</v>
      </c>
      <c r="BL24" s="45">
        <f>IF(W24&lt;&gt;"",IF(LEFT(W24,3)="ETT", Calculs!$C$37,0),0)</f>
        <v>0</v>
      </c>
      <c r="BM24" s="45">
        <f>IF(X24&lt;&gt;"",IF(LEFT(X24,1)="S", Calculs!$C$51,0),0)</f>
        <v>0</v>
      </c>
      <c r="BN24" s="45">
        <f>IF(Y24&lt;&gt;"",IF(LEFT(Y24,1)="S", Calculs!$C$52,0),0)</f>
        <v>0</v>
      </c>
      <c r="BO24" s="46" t="str">
        <f t="shared" si="21"/>
        <v/>
      </c>
      <c r="BP24" s="45">
        <f>SUMIF(Calculs!$B$32:$B$36,TRIM(BO24),Calculs!$C$32:$C$36)</f>
        <v>0</v>
      </c>
      <c r="BQ24" s="45">
        <f>IF(V24&lt;&gt;"",IF(LEFT(V24,1)="S", SUMIF(Calculs!$B$57:$B$61, TRIM(BO24), Calculs!$C$57:$C$61),0),0)</f>
        <v>0</v>
      </c>
      <c r="BR24" s="43" t="str">
        <f t="shared" si="22"/>
        <v>N</v>
      </c>
      <c r="BS24" s="241" t="str">
        <f t="shared" si="23"/>
        <v>N</v>
      </c>
      <c r="BT24" s="45">
        <f t="shared" si="24"/>
        <v>0</v>
      </c>
      <c r="BU24" s="45"/>
      <c r="BV24" s="45"/>
      <c r="BW24" s="45">
        <f>IF(C24="",0,IF(AND(BR24="S",AW24=1), VLOOKUP(C24,Calculs!$B$85:$D$90,3), 0) + IF(AND(BS24="S",BI24=1), VLOOKUP(C24,Calculs!$B$85:$F$90,5), 0))</f>
        <v>0</v>
      </c>
      <c r="BX24" s="43" t="str">
        <f t="shared" si="25"/>
        <v/>
      </c>
      <c r="BY24" s="241" t="str">
        <f t="shared" si="26"/>
        <v/>
      </c>
      <c r="BZ24" s="301" t="str">
        <f t="shared" si="27"/>
        <v/>
      </c>
      <c r="CA24" s="301" t="str">
        <f t="shared" si="28"/>
        <v/>
      </c>
    </row>
    <row r="25" spans="1:79" ht="12.75" customHeight="1">
      <c r="A25" s="273"/>
      <c r="B25" s="239" t="str">
        <f>IF(' Peticions ET'!B24="", "",' Peticions ET'!B24)</f>
        <v/>
      </c>
      <c r="C25" s="186" t="str">
        <f>IF(' Peticions ET'!C24="", "",' Peticions ET'!C24)</f>
        <v/>
      </c>
      <c r="D25" s="186" t="str">
        <f>IF(' Peticions ET'!D24="", "",' Peticions ET'!D24)</f>
        <v/>
      </c>
      <c r="E25" s="186" t="str">
        <f>IF(' Peticions ET'!E24="", "",' Peticions ET'!E24)</f>
        <v/>
      </c>
      <c r="F25" s="186" t="str">
        <f>IF(' Peticions ET'!F24="", "",' Peticions ET'!F24)</f>
        <v/>
      </c>
      <c r="G25" s="186" t="str">
        <f>IF(' Peticions ET'!G24="", "",' Peticions ET'!G24)</f>
        <v/>
      </c>
      <c r="H25" s="185" t="str">
        <f>IF(' Peticions ET'!H24="", "",' Peticions ET'!H24)</f>
        <v/>
      </c>
      <c r="I25" s="185" t="str">
        <f>IF(' Peticions ET'!I24="", "",' Peticions ET'!I24)</f>
        <v/>
      </c>
      <c r="J25" s="33" t="str">
        <f>IF(' Peticions ET'!J24="", "",' Peticions ET'!J24)</f>
        <v/>
      </c>
      <c r="K25" s="33" t="str">
        <f>IF(' Peticions ET'!K24="", "",' Peticions ET'!K24)</f>
        <v/>
      </c>
      <c r="L25" s="33" t="str">
        <f>IF(' Peticions ET'!L24="", "",' Peticions ET'!L24)</f>
        <v/>
      </c>
      <c r="M25" s="33" t="str">
        <f>IF(' Peticions ET'!M24="", "",' Peticions ET'!M24)</f>
        <v/>
      </c>
      <c r="N25" s="33" t="str">
        <f>IF(' Peticions ET'!N24="", "",' Peticions ET'!N24)</f>
        <v/>
      </c>
      <c r="O25" s="33" t="str">
        <f>IF(' Peticions ET'!O24="", "",' Peticions ET'!O24)</f>
        <v/>
      </c>
      <c r="P25" s="33" t="str">
        <f>IF(' Peticions ET'!P24="", "",' Peticions ET'!P24)</f>
        <v/>
      </c>
      <c r="Q25" s="33" t="str">
        <f>IF(' Peticions ET'!R24="", "",' Peticions ET'!R24)</f>
        <v/>
      </c>
      <c r="R25" s="1" t="str">
        <f>IF(' Peticions ET'!Q24="", "",' Peticions ET'!Q24)</f>
        <v/>
      </c>
      <c r="S25" s="34" t="str">
        <f>IF(' Peticions ET'!U24="", "",' Peticions ET'!U24)</f>
        <v/>
      </c>
      <c r="T25" s="34" t="str">
        <f>IF(' Peticions ET'!V24="", "",' Peticions ET'!V24)</f>
        <v/>
      </c>
      <c r="U25" t="str">
        <f>IF(' Peticions ET'!S24="", "",' Peticions ET'!S24)</f>
        <v/>
      </c>
      <c r="V25" t="str">
        <f>IF(' Peticions ET'!T24="", "",' Peticions ET'!T24)</f>
        <v/>
      </c>
      <c r="W25" s="33" t="str">
        <f>IF(' Peticions ET'!W24="", "",' Peticions ET'!W24)</f>
        <v/>
      </c>
      <c r="X25" s="33" t="str">
        <f>IF(' Peticions ET'!X24="", "",' Peticions ET'!X24)</f>
        <v/>
      </c>
      <c r="Y25" s="33" t="str">
        <f>IF(' Peticions ET'!Y24="", "",' Peticions ET'!Y24)</f>
        <v/>
      </c>
      <c r="Z25" s="1"/>
      <c r="AA25" s="1"/>
      <c r="AB25" s="3"/>
      <c r="AC25" s="34"/>
      <c r="AD25" s="34"/>
      <c r="AE25" s="34"/>
      <c r="AF25" s="35"/>
      <c r="AG25" s="36"/>
      <c r="AH25" s="36"/>
      <c r="AI25" s="36"/>
      <c r="AJ25" s="36"/>
      <c r="AK25" s="37"/>
      <c r="AL25" s="37"/>
      <c r="AM25" s="37"/>
      <c r="AN25" s="37"/>
      <c r="AO25" s="38" t="str">
        <f>IF(' Peticions ET'!AO24="", "",' Peticions ET'!AO24)</f>
        <v/>
      </c>
      <c r="AP25" s="154"/>
      <c r="AQ25" s="39"/>
      <c r="AR25" s="40" t="str">
        <f t="shared" si="2"/>
        <v/>
      </c>
      <c r="AS25" s="41" t="str">
        <f t="shared" si="3"/>
        <v/>
      </c>
      <c r="AT25" s="42" t="str">
        <f t="shared" si="14"/>
        <v/>
      </c>
      <c r="AU25" s="43" t="str">
        <f t="shared" si="15"/>
        <v/>
      </c>
      <c r="AV25" s="252" t="str">
        <f t="shared" si="16"/>
        <v/>
      </c>
      <c r="AW25" s="242">
        <f>IF(B25="",0,IF(BR25="S",COUNTIF($AV$17:AV25,AV25),0))</f>
        <v>0</v>
      </c>
      <c r="AX25" s="44" t="str">
        <f t="shared" si="17"/>
        <v/>
      </c>
      <c r="AY25" s="45">
        <f xml:space="preserve"> IF(AX25&lt;&gt;"",VLOOKUP(AX25,Calculs!$B$2:$C$34,2,FALSE),0)</f>
        <v>0</v>
      </c>
      <c r="AZ25" s="45">
        <f>IF(K25&lt;&gt;"",IF(LEFT(K25,1)="S", Calculs!$C$55,0),0)</f>
        <v>0</v>
      </c>
      <c r="BA25" s="45">
        <f>IF(L25&lt;&gt;"",IF(LEFT(L25,1)="S", Calculs!$C$51,0),0)</f>
        <v>0</v>
      </c>
      <c r="BB25" s="45">
        <f>IF(M25&lt;&gt;"",IF(LEFT(M25,1)="S", Calculs!$C$52,0),0)</f>
        <v>0</v>
      </c>
      <c r="BC25" s="46" t="str">
        <f t="shared" si="18"/>
        <v/>
      </c>
      <c r="BD25" s="46" t="str">
        <f t="shared" si="19"/>
        <v/>
      </c>
      <c r="BE25" s="46">
        <f>SUMIF(Calculs!$B$2:$B$34,BC25,Calculs!$C$2:$C$34)</f>
        <v>0</v>
      </c>
      <c r="BF25" s="45">
        <f>IF(Q25&lt;&gt;"",IF(LEFT(Q25,1)="S", Calculs!$C$52,0),0)</f>
        <v>0</v>
      </c>
      <c r="BG25" s="45">
        <f>IF(R25&lt;&gt;"",IF(LEFT(R25,1)="S", Calculs!$C$51,0),0)</f>
        <v>0</v>
      </c>
      <c r="BH25" s="252" t="str">
        <f t="shared" si="20"/>
        <v/>
      </c>
      <c r="BI25" s="242">
        <f>IF(B25="",0, IF(BS25="S",COUNTIF($BH$17:BH25,BH25),0))</f>
        <v>0</v>
      </c>
      <c r="BJ25" s="45">
        <f xml:space="preserve"> IF(S25&lt;&gt;"",IF(S25&lt;&gt;"Sense monitor",VLOOKUP(LEFT(S25,2),Calculs!$B$41:$C$46,2,FALSE),0),0)</f>
        <v>0</v>
      </c>
      <c r="BK25" s="45">
        <f>IF(T25&lt;&gt;"",IF(LEFT(T25,1)="S", Calculs!$C$48,0),0)</f>
        <v>0</v>
      </c>
      <c r="BL25" s="45">
        <f>IF(W25&lt;&gt;"",IF(LEFT(W25,3)="ETT", Calculs!$C$37,0),0)</f>
        <v>0</v>
      </c>
      <c r="BM25" s="45">
        <f>IF(X25&lt;&gt;"",IF(LEFT(X25,1)="S", Calculs!$C$51,0),0)</f>
        <v>0</v>
      </c>
      <c r="BN25" s="45">
        <f>IF(Y25&lt;&gt;"",IF(LEFT(Y25,1)="S", Calculs!$C$52,0),0)</f>
        <v>0</v>
      </c>
      <c r="BO25" s="46" t="str">
        <f t="shared" si="21"/>
        <v/>
      </c>
      <c r="BP25" s="45">
        <f>SUMIF(Calculs!$B$32:$B$36,TRIM(BO25),Calculs!$C$32:$C$36)</f>
        <v>0</v>
      </c>
      <c r="BQ25" s="45">
        <f>IF(V25&lt;&gt;"",IF(LEFT(V25,1)="S", SUMIF(Calculs!$B$57:$B$61, TRIM(BO25), Calculs!$C$57:$C$61),0),0)</f>
        <v>0</v>
      </c>
      <c r="BR25" s="43" t="str">
        <f t="shared" si="22"/>
        <v>N</v>
      </c>
      <c r="BS25" s="241" t="str">
        <f t="shared" si="23"/>
        <v>N</v>
      </c>
      <c r="BT25" s="45">
        <f t="shared" si="24"/>
        <v>0</v>
      </c>
      <c r="BU25" s="45"/>
      <c r="BV25" s="45"/>
      <c r="BW25" s="45">
        <f>IF(C25="",0,IF(AND(BR25="S",AW25=1), VLOOKUP(C25,Calculs!$B$85:$D$90,3), 0) + IF(AND(BS25="S",BI25=1), VLOOKUP(C25,Calculs!$B$85:$F$90,5), 0))</f>
        <v>0</v>
      </c>
      <c r="BX25" s="43" t="str">
        <f t="shared" si="25"/>
        <v/>
      </c>
      <c r="BY25" s="241" t="str">
        <f t="shared" si="26"/>
        <v/>
      </c>
      <c r="BZ25" s="301" t="str">
        <f t="shared" si="27"/>
        <v/>
      </c>
      <c r="CA25" s="301" t="str">
        <f t="shared" si="28"/>
        <v/>
      </c>
    </row>
    <row r="26" spans="1:79" ht="12.75" customHeight="1">
      <c r="A26" s="273"/>
      <c r="B26" s="239" t="str">
        <f>IF(' Peticions ET'!B25="", "",' Peticions ET'!B25)</f>
        <v/>
      </c>
      <c r="C26" s="186" t="str">
        <f>IF(' Peticions ET'!C25="", "",' Peticions ET'!C25)</f>
        <v/>
      </c>
      <c r="D26" s="186" t="str">
        <f>IF(' Peticions ET'!D25="", "",' Peticions ET'!D25)</f>
        <v/>
      </c>
      <c r="E26" s="186" t="str">
        <f>IF(' Peticions ET'!E25="", "",' Peticions ET'!E25)</f>
        <v/>
      </c>
      <c r="F26" s="186" t="str">
        <f>IF(' Peticions ET'!F25="", "",' Peticions ET'!F25)</f>
        <v/>
      </c>
      <c r="G26" s="186" t="str">
        <f>IF(' Peticions ET'!G25="", "",' Peticions ET'!G25)</f>
        <v/>
      </c>
      <c r="H26" s="185" t="str">
        <f>IF(' Peticions ET'!H25="", "",' Peticions ET'!H25)</f>
        <v/>
      </c>
      <c r="I26" s="185" t="str">
        <f>IF(' Peticions ET'!I25="", "",' Peticions ET'!I25)</f>
        <v/>
      </c>
      <c r="J26" s="33" t="str">
        <f>IF(' Peticions ET'!J25="", "",' Peticions ET'!J25)</f>
        <v/>
      </c>
      <c r="K26" s="33" t="str">
        <f>IF(' Peticions ET'!K25="", "",' Peticions ET'!K25)</f>
        <v/>
      </c>
      <c r="L26" s="33" t="str">
        <f>IF(' Peticions ET'!L25="", "",' Peticions ET'!L25)</f>
        <v/>
      </c>
      <c r="M26" s="33" t="str">
        <f>IF(' Peticions ET'!M25="", "",' Peticions ET'!M25)</f>
        <v/>
      </c>
      <c r="N26" s="33" t="str">
        <f>IF(' Peticions ET'!N25="", "",' Peticions ET'!N25)</f>
        <v/>
      </c>
      <c r="O26" s="33" t="str">
        <f>IF(' Peticions ET'!O25="", "",' Peticions ET'!O25)</f>
        <v/>
      </c>
      <c r="P26" s="33" t="str">
        <f>IF(' Peticions ET'!P25="", "",' Peticions ET'!P25)</f>
        <v/>
      </c>
      <c r="Q26" s="33" t="str">
        <f>IF(' Peticions ET'!R25="", "",' Peticions ET'!R25)</f>
        <v/>
      </c>
      <c r="R26" s="1" t="str">
        <f>IF(' Peticions ET'!Q25="", "",' Peticions ET'!Q25)</f>
        <v/>
      </c>
      <c r="S26" s="34" t="str">
        <f>IF(' Peticions ET'!U25="", "",' Peticions ET'!U25)</f>
        <v/>
      </c>
      <c r="T26" s="34" t="str">
        <f>IF(' Peticions ET'!V25="", "",' Peticions ET'!V25)</f>
        <v/>
      </c>
      <c r="U26" t="str">
        <f>IF(' Peticions ET'!S25="", "",' Peticions ET'!S25)</f>
        <v/>
      </c>
      <c r="V26" t="str">
        <f>IF(' Peticions ET'!T25="", "",' Peticions ET'!T25)</f>
        <v/>
      </c>
      <c r="W26" s="33" t="str">
        <f>IF(' Peticions ET'!W25="", "",' Peticions ET'!W25)</f>
        <v/>
      </c>
      <c r="X26" s="33" t="str">
        <f>IF(' Peticions ET'!X25="", "",' Peticions ET'!X25)</f>
        <v/>
      </c>
      <c r="Y26" s="33" t="str">
        <f>IF(' Peticions ET'!Y25="", "",' Peticions ET'!Y25)</f>
        <v/>
      </c>
      <c r="Z26" s="1"/>
      <c r="AA26" s="1"/>
      <c r="AB26" s="3"/>
      <c r="AC26" s="34"/>
      <c r="AD26" s="34"/>
      <c r="AE26" s="34"/>
      <c r="AF26" s="35"/>
      <c r="AG26" s="36"/>
      <c r="AH26" s="36"/>
      <c r="AI26" s="36"/>
      <c r="AJ26" s="36"/>
      <c r="AK26" s="37"/>
      <c r="AL26" s="37"/>
      <c r="AM26" s="37"/>
      <c r="AN26" s="37"/>
      <c r="AO26" s="38" t="str">
        <f>IF(' Peticions ET'!AO25="", "",' Peticions ET'!AO25)</f>
        <v/>
      </c>
      <c r="AP26" s="154"/>
      <c r="AQ26" s="39"/>
      <c r="AR26" s="40" t="str">
        <f t="shared" si="2"/>
        <v/>
      </c>
      <c r="AS26" s="41" t="str">
        <f t="shared" si="3"/>
        <v/>
      </c>
      <c r="AT26" s="42" t="str">
        <f t="shared" si="14"/>
        <v/>
      </c>
      <c r="AU26" s="43" t="str">
        <f t="shared" si="15"/>
        <v/>
      </c>
      <c r="AV26" s="252" t="str">
        <f t="shared" si="16"/>
        <v/>
      </c>
      <c r="AW26" s="242">
        <f>IF(B26="",0,IF(BR26="S",COUNTIF($AV$17:AV26,AV26),0))</f>
        <v>0</v>
      </c>
      <c r="AX26" s="44" t="str">
        <f t="shared" si="17"/>
        <v/>
      </c>
      <c r="AY26" s="45">
        <f xml:space="preserve"> IF(AX26&lt;&gt;"",VLOOKUP(AX26,Calculs!$B$2:$C$34,2,FALSE),0)</f>
        <v>0</v>
      </c>
      <c r="AZ26" s="45">
        <f>IF(K26&lt;&gt;"",IF(LEFT(K26,1)="S", Calculs!$C$55,0),0)</f>
        <v>0</v>
      </c>
      <c r="BA26" s="45">
        <f>IF(L26&lt;&gt;"",IF(LEFT(L26,1)="S", Calculs!$C$51,0),0)</f>
        <v>0</v>
      </c>
      <c r="BB26" s="45">
        <f>IF(M26&lt;&gt;"",IF(LEFT(M26,1)="S", Calculs!$C$52,0),0)</f>
        <v>0</v>
      </c>
      <c r="BC26" s="46" t="str">
        <f t="shared" si="18"/>
        <v/>
      </c>
      <c r="BD26" s="46" t="str">
        <f t="shared" si="19"/>
        <v/>
      </c>
      <c r="BE26" s="46">
        <f>SUMIF(Calculs!$B$2:$B$34,BC26,Calculs!$C$2:$C$34)</f>
        <v>0</v>
      </c>
      <c r="BF26" s="45">
        <f>IF(Q26&lt;&gt;"",IF(LEFT(Q26,1)="S", Calculs!$C$52,0),0)</f>
        <v>0</v>
      </c>
      <c r="BG26" s="45">
        <f>IF(R26&lt;&gt;"",IF(LEFT(R26,1)="S", Calculs!$C$51,0),0)</f>
        <v>0</v>
      </c>
      <c r="BH26" s="252" t="str">
        <f t="shared" si="20"/>
        <v/>
      </c>
      <c r="BI26" s="242">
        <f>IF(B26="",0, IF(BS26="S",COUNTIF($BH$17:BH26,BH26),0))</f>
        <v>0</v>
      </c>
      <c r="BJ26" s="45">
        <f xml:space="preserve"> IF(S26&lt;&gt;"",IF(S26&lt;&gt;"Sense monitor",VLOOKUP(LEFT(S26,2),Calculs!$B$41:$C$46,2,FALSE),0),0)</f>
        <v>0</v>
      </c>
      <c r="BK26" s="45">
        <f>IF(T26&lt;&gt;"",IF(LEFT(T26,1)="S", Calculs!$C$48,0),0)</f>
        <v>0</v>
      </c>
      <c r="BL26" s="45">
        <f>IF(W26&lt;&gt;"",IF(LEFT(W26,3)="ETT", Calculs!$C$37,0),0)</f>
        <v>0</v>
      </c>
      <c r="BM26" s="45">
        <f>IF(X26&lt;&gt;"",IF(LEFT(X26,1)="S", Calculs!$C$51,0),0)</f>
        <v>0</v>
      </c>
      <c r="BN26" s="45">
        <f>IF(Y26&lt;&gt;"",IF(LEFT(Y26,1)="S", Calculs!$C$52,0),0)</f>
        <v>0</v>
      </c>
      <c r="BO26" s="46" t="str">
        <f t="shared" si="21"/>
        <v/>
      </c>
      <c r="BP26" s="45">
        <f>SUMIF(Calculs!$B$32:$B$36,TRIM(BO26),Calculs!$C$32:$C$36)</f>
        <v>0</v>
      </c>
      <c r="BQ26" s="45">
        <f>IF(V26&lt;&gt;"",IF(LEFT(V26,1)="S", SUMIF(Calculs!$B$57:$B$61, TRIM(BO26), Calculs!$C$57:$C$61),0),0)</f>
        <v>0</v>
      </c>
      <c r="BR26" s="43" t="str">
        <f t="shared" si="22"/>
        <v>N</v>
      </c>
      <c r="BS26" s="241" t="str">
        <f t="shared" si="23"/>
        <v>N</v>
      </c>
      <c r="BT26" s="45">
        <f t="shared" si="24"/>
        <v>0</v>
      </c>
      <c r="BU26" s="45"/>
      <c r="BV26" s="45"/>
      <c r="BW26" s="45">
        <f>IF(C26="",0,IF(AND(BR26="S",AW26=1), VLOOKUP(C26,Calculs!$B$85:$D$90,3), 0) + IF(AND(BS26="S",BI26=1), VLOOKUP(C26,Calculs!$B$85:$F$90,5), 0))</f>
        <v>0</v>
      </c>
      <c r="BX26" s="43" t="str">
        <f t="shared" si="25"/>
        <v/>
      </c>
      <c r="BY26" s="241" t="str">
        <f t="shared" si="26"/>
        <v/>
      </c>
      <c r="BZ26" s="301" t="str">
        <f t="shared" si="27"/>
        <v/>
      </c>
      <c r="CA26" s="301" t="str">
        <f t="shared" si="28"/>
        <v/>
      </c>
    </row>
    <row r="27" spans="1:79" ht="12.75" customHeight="1">
      <c r="A27" s="273"/>
      <c r="B27" s="239" t="str">
        <f>IF(' Peticions ET'!B26="", "",' Peticions ET'!B26)</f>
        <v/>
      </c>
      <c r="C27" s="186" t="str">
        <f>IF(' Peticions ET'!C26="", "",' Peticions ET'!C26)</f>
        <v/>
      </c>
      <c r="D27" s="186" t="str">
        <f>IF(' Peticions ET'!D26="", "",' Peticions ET'!D26)</f>
        <v/>
      </c>
      <c r="E27" s="186" t="str">
        <f>IF(' Peticions ET'!E26="", "",' Peticions ET'!E26)</f>
        <v/>
      </c>
      <c r="F27" s="186" t="str">
        <f>IF(' Peticions ET'!F26="", "",' Peticions ET'!F26)</f>
        <v/>
      </c>
      <c r="G27" s="186" t="str">
        <f>IF(' Peticions ET'!G26="", "",' Peticions ET'!G26)</f>
        <v/>
      </c>
      <c r="H27" s="185" t="str">
        <f>IF(' Peticions ET'!H26="", "",' Peticions ET'!H26)</f>
        <v/>
      </c>
      <c r="I27" s="185" t="str">
        <f>IF(' Peticions ET'!I26="", "",' Peticions ET'!I26)</f>
        <v/>
      </c>
      <c r="J27" s="33" t="str">
        <f>IF(' Peticions ET'!J26="", "",' Peticions ET'!J26)</f>
        <v/>
      </c>
      <c r="K27" s="33" t="str">
        <f>IF(' Peticions ET'!K26="", "",' Peticions ET'!K26)</f>
        <v/>
      </c>
      <c r="L27" s="33" t="str">
        <f>IF(' Peticions ET'!L26="", "",' Peticions ET'!L26)</f>
        <v/>
      </c>
      <c r="M27" s="33" t="str">
        <f>IF(' Peticions ET'!M26="", "",' Peticions ET'!M26)</f>
        <v/>
      </c>
      <c r="N27" s="33" t="str">
        <f>IF(' Peticions ET'!N26="", "",' Peticions ET'!N26)</f>
        <v/>
      </c>
      <c r="O27" s="33" t="str">
        <f>IF(' Peticions ET'!O26="", "",' Peticions ET'!O26)</f>
        <v/>
      </c>
      <c r="P27" s="33" t="str">
        <f>IF(' Peticions ET'!P26="", "",' Peticions ET'!P26)</f>
        <v/>
      </c>
      <c r="Q27" s="33" t="str">
        <f>IF(' Peticions ET'!R26="", "",' Peticions ET'!R26)</f>
        <v/>
      </c>
      <c r="R27" s="1" t="str">
        <f>IF(' Peticions ET'!Q26="", "",' Peticions ET'!Q26)</f>
        <v/>
      </c>
      <c r="S27" s="34" t="str">
        <f>IF(' Peticions ET'!U26="", "",' Peticions ET'!U26)</f>
        <v/>
      </c>
      <c r="T27" s="34" t="str">
        <f>IF(' Peticions ET'!V26="", "",' Peticions ET'!V26)</f>
        <v/>
      </c>
      <c r="U27" t="str">
        <f>IF(' Peticions ET'!S26="", "",' Peticions ET'!S26)</f>
        <v/>
      </c>
      <c r="V27" t="str">
        <f>IF(' Peticions ET'!T26="", "",' Peticions ET'!T26)</f>
        <v/>
      </c>
      <c r="W27" s="33" t="str">
        <f>IF(' Peticions ET'!W26="", "",' Peticions ET'!W26)</f>
        <v/>
      </c>
      <c r="X27" s="33" t="str">
        <f>IF(' Peticions ET'!X26="", "",' Peticions ET'!X26)</f>
        <v/>
      </c>
      <c r="Y27" s="33" t="str">
        <f>IF(' Peticions ET'!Y26="", "",' Peticions ET'!Y26)</f>
        <v/>
      </c>
      <c r="Z27" s="1"/>
      <c r="AA27" s="1"/>
      <c r="AB27" s="3"/>
      <c r="AC27" s="34"/>
      <c r="AD27" s="34"/>
      <c r="AE27" s="34"/>
      <c r="AF27" s="35"/>
      <c r="AG27" s="36"/>
      <c r="AH27" s="36"/>
      <c r="AI27" s="36"/>
      <c r="AJ27" s="36"/>
      <c r="AK27" s="37"/>
      <c r="AL27" s="37"/>
      <c r="AM27" s="37"/>
      <c r="AN27" s="37"/>
      <c r="AO27" s="38" t="str">
        <f>IF(' Peticions ET'!AO26="", "",' Peticions ET'!AO26)</f>
        <v/>
      </c>
      <c r="AP27" s="154"/>
      <c r="AQ27" s="39"/>
      <c r="AR27" s="40" t="str">
        <f t="shared" si="2"/>
        <v/>
      </c>
      <c r="AS27" s="41" t="str">
        <f t="shared" si="3"/>
        <v/>
      </c>
      <c r="AT27" s="42" t="str">
        <f t="shared" si="14"/>
        <v/>
      </c>
      <c r="AU27" s="43" t="str">
        <f t="shared" si="15"/>
        <v/>
      </c>
      <c r="AV27" s="252" t="str">
        <f t="shared" si="16"/>
        <v/>
      </c>
      <c r="AW27" s="242">
        <f>IF(B27="",0,IF(BR27="S",COUNTIF($AV$17:AV27,AV27),0))</f>
        <v>0</v>
      </c>
      <c r="AX27" s="44" t="str">
        <f t="shared" si="17"/>
        <v/>
      </c>
      <c r="AY27" s="45">
        <f xml:space="preserve"> IF(AX27&lt;&gt;"",VLOOKUP(AX27,Calculs!$B$2:$C$34,2,FALSE),0)</f>
        <v>0</v>
      </c>
      <c r="AZ27" s="45">
        <f>IF(K27&lt;&gt;"",IF(LEFT(K27,1)="S", Calculs!$C$55,0),0)</f>
        <v>0</v>
      </c>
      <c r="BA27" s="45">
        <f>IF(L27&lt;&gt;"",IF(LEFT(L27,1)="S", Calculs!$C$51,0),0)</f>
        <v>0</v>
      </c>
      <c r="BB27" s="45">
        <f>IF(M27&lt;&gt;"",IF(LEFT(M27,1)="S", Calculs!$C$52,0),0)</f>
        <v>0</v>
      </c>
      <c r="BC27" s="46" t="str">
        <f t="shared" si="18"/>
        <v/>
      </c>
      <c r="BD27" s="46" t="str">
        <f t="shared" si="19"/>
        <v/>
      </c>
      <c r="BE27" s="46">
        <f>SUMIF(Calculs!$B$2:$B$34,BC27,Calculs!$C$2:$C$34)</f>
        <v>0</v>
      </c>
      <c r="BF27" s="45">
        <f>IF(Q27&lt;&gt;"",IF(LEFT(Q27,1)="S", Calculs!$C$52,0),0)</f>
        <v>0</v>
      </c>
      <c r="BG27" s="45">
        <f>IF(R27&lt;&gt;"",IF(LEFT(R27,1)="S", Calculs!$C$51,0),0)</f>
        <v>0</v>
      </c>
      <c r="BH27" s="252" t="str">
        <f t="shared" si="20"/>
        <v/>
      </c>
      <c r="BI27" s="242">
        <f>IF(B27="",0, IF(BS27="S",COUNTIF($BH$17:BH27,BH27),0))</f>
        <v>0</v>
      </c>
      <c r="BJ27" s="45">
        <f xml:space="preserve"> IF(S27&lt;&gt;"",IF(S27&lt;&gt;"Sense monitor",VLOOKUP(LEFT(S27,2),Calculs!$B$41:$C$46,2,FALSE),0),0)</f>
        <v>0</v>
      </c>
      <c r="BK27" s="45">
        <f>IF(T27&lt;&gt;"",IF(LEFT(T27,1)="S", Calculs!$C$48,0),0)</f>
        <v>0</v>
      </c>
      <c r="BL27" s="45">
        <f>IF(W27&lt;&gt;"",IF(LEFT(W27,3)="ETT", Calculs!$C$37,0),0)</f>
        <v>0</v>
      </c>
      <c r="BM27" s="45">
        <f>IF(X27&lt;&gt;"",IF(LEFT(X27,1)="S", Calculs!$C$51,0),0)</f>
        <v>0</v>
      </c>
      <c r="BN27" s="45">
        <f>IF(Y27&lt;&gt;"",IF(LEFT(Y27,1)="S", Calculs!$C$52,0),0)</f>
        <v>0</v>
      </c>
      <c r="BO27" s="46" t="str">
        <f t="shared" si="21"/>
        <v/>
      </c>
      <c r="BP27" s="45">
        <f>SUMIF(Calculs!$B$32:$B$36,TRIM(BO27),Calculs!$C$32:$C$36)</f>
        <v>0</v>
      </c>
      <c r="BQ27" s="45">
        <f>IF(V27&lt;&gt;"",IF(LEFT(V27,1)="S", SUMIF(Calculs!$B$57:$B$61, TRIM(BO27), Calculs!$C$57:$C$61),0),0)</f>
        <v>0</v>
      </c>
      <c r="BR27" s="43" t="str">
        <f t="shared" si="22"/>
        <v>N</v>
      </c>
      <c r="BS27" s="241" t="str">
        <f t="shared" si="23"/>
        <v>N</v>
      </c>
      <c r="BT27" s="45">
        <f t="shared" si="24"/>
        <v>0</v>
      </c>
      <c r="BU27" s="45"/>
      <c r="BV27" s="45"/>
      <c r="BW27" s="45">
        <f>IF(C27="",0,IF(AND(BR27="S",AW27=1), VLOOKUP(C27,Calculs!$B$85:$D$90,3), 0) + IF(AND(BS27="S",BI27=1), VLOOKUP(C27,Calculs!$B$85:$F$90,5), 0))</f>
        <v>0</v>
      </c>
      <c r="BX27" s="43" t="str">
        <f t="shared" si="25"/>
        <v/>
      </c>
      <c r="BY27" s="241" t="str">
        <f t="shared" si="26"/>
        <v/>
      </c>
      <c r="BZ27" s="301" t="str">
        <f t="shared" si="27"/>
        <v/>
      </c>
      <c r="CA27" s="301" t="str">
        <f t="shared" si="28"/>
        <v/>
      </c>
    </row>
    <row r="28" spans="1:79" ht="12.75" customHeight="1">
      <c r="A28" s="273"/>
      <c r="B28" s="239" t="str">
        <f>IF(' Peticions ET'!B27="", "",' Peticions ET'!B27)</f>
        <v/>
      </c>
      <c r="C28" s="186" t="str">
        <f>IF(' Peticions ET'!C27="", "",' Peticions ET'!C27)</f>
        <v/>
      </c>
      <c r="D28" s="186" t="str">
        <f>IF(' Peticions ET'!D27="", "",' Peticions ET'!D27)</f>
        <v/>
      </c>
      <c r="E28" s="186" t="str">
        <f>IF(' Peticions ET'!E27="", "",' Peticions ET'!E27)</f>
        <v/>
      </c>
      <c r="F28" s="186" t="str">
        <f>IF(' Peticions ET'!F27="", "",' Peticions ET'!F27)</f>
        <v/>
      </c>
      <c r="G28" s="186" t="str">
        <f>IF(' Peticions ET'!G27="", "",' Peticions ET'!G27)</f>
        <v/>
      </c>
      <c r="H28" s="185" t="str">
        <f>IF(' Peticions ET'!H27="", "",' Peticions ET'!H27)</f>
        <v/>
      </c>
      <c r="I28" s="185" t="str">
        <f>IF(' Peticions ET'!I27="", "",' Peticions ET'!I27)</f>
        <v/>
      </c>
      <c r="J28" s="33" t="str">
        <f>IF(' Peticions ET'!J27="", "",' Peticions ET'!J27)</f>
        <v/>
      </c>
      <c r="K28" s="33" t="str">
        <f>IF(' Peticions ET'!K27="", "",' Peticions ET'!K27)</f>
        <v/>
      </c>
      <c r="L28" s="33" t="str">
        <f>IF(' Peticions ET'!L27="", "",' Peticions ET'!L27)</f>
        <v/>
      </c>
      <c r="M28" s="33" t="str">
        <f>IF(' Peticions ET'!M27="", "",' Peticions ET'!M27)</f>
        <v/>
      </c>
      <c r="N28" s="33" t="str">
        <f>IF(' Peticions ET'!N27="", "",' Peticions ET'!N27)</f>
        <v/>
      </c>
      <c r="O28" s="33" t="str">
        <f>IF(' Peticions ET'!O27="", "",' Peticions ET'!O27)</f>
        <v/>
      </c>
      <c r="P28" s="33" t="str">
        <f>IF(' Peticions ET'!P27="", "",' Peticions ET'!P27)</f>
        <v/>
      </c>
      <c r="Q28" s="33" t="str">
        <f>IF(' Peticions ET'!R27="", "",' Peticions ET'!R27)</f>
        <v/>
      </c>
      <c r="R28" s="1" t="str">
        <f>IF(' Peticions ET'!Q27="", "",' Peticions ET'!Q27)</f>
        <v/>
      </c>
      <c r="S28" s="34" t="str">
        <f>IF(' Peticions ET'!U27="", "",' Peticions ET'!U27)</f>
        <v/>
      </c>
      <c r="T28" s="34" t="str">
        <f>IF(' Peticions ET'!V27="", "",' Peticions ET'!V27)</f>
        <v/>
      </c>
      <c r="U28" t="str">
        <f>IF(' Peticions ET'!S27="", "",' Peticions ET'!S27)</f>
        <v/>
      </c>
      <c r="V28" t="str">
        <f>IF(' Peticions ET'!T27="", "",' Peticions ET'!T27)</f>
        <v/>
      </c>
      <c r="W28" s="33" t="str">
        <f>IF(' Peticions ET'!W27="", "",' Peticions ET'!W27)</f>
        <v/>
      </c>
      <c r="X28" s="33" t="str">
        <f>IF(' Peticions ET'!X27="", "",' Peticions ET'!X27)</f>
        <v/>
      </c>
      <c r="Y28" s="33" t="str">
        <f>IF(' Peticions ET'!Y27="", "",' Peticions ET'!Y27)</f>
        <v/>
      </c>
      <c r="Z28" s="1"/>
      <c r="AA28" s="1"/>
      <c r="AB28" s="3"/>
      <c r="AC28" s="34"/>
      <c r="AD28" s="34"/>
      <c r="AE28" s="34"/>
      <c r="AF28" s="35"/>
      <c r="AG28" s="36"/>
      <c r="AH28" s="36"/>
      <c r="AI28" s="36"/>
      <c r="AJ28" s="36"/>
      <c r="AK28" s="37"/>
      <c r="AL28" s="37"/>
      <c r="AM28" s="37"/>
      <c r="AN28" s="37"/>
      <c r="AO28" s="38" t="str">
        <f>IF(' Peticions ET'!AO27="", "",' Peticions ET'!AO27)</f>
        <v/>
      </c>
      <c r="AP28" s="154"/>
      <c r="AQ28" s="39"/>
      <c r="AR28" s="40" t="str">
        <f t="shared" si="2"/>
        <v/>
      </c>
      <c r="AS28" s="41" t="str">
        <f t="shared" si="3"/>
        <v/>
      </c>
      <c r="AT28" s="42" t="str">
        <f t="shared" si="14"/>
        <v/>
      </c>
      <c r="AU28" s="43" t="str">
        <f t="shared" si="15"/>
        <v/>
      </c>
      <c r="AV28" s="252" t="str">
        <f t="shared" si="16"/>
        <v/>
      </c>
      <c r="AW28" s="242">
        <f>IF(B28="",0,IF(BR28="S",COUNTIF($AV$17:AV28,AV28),0))</f>
        <v>0</v>
      </c>
      <c r="AX28" s="44" t="str">
        <f t="shared" si="17"/>
        <v/>
      </c>
      <c r="AY28" s="45">
        <f xml:space="preserve"> IF(AX28&lt;&gt;"",VLOOKUP(AX28,Calculs!$B$2:$C$34,2,FALSE),0)</f>
        <v>0</v>
      </c>
      <c r="AZ28" s="45">
        <f>IF(K28&lt;&gt;"",IF(LEFT(K28,1)="S", Calculs!$C$55,0),0)</f>
        <v>0</v>
      </c>
      <c r="BA28" s="45">
        <f>IF(L28&lt;&gt;"",IF(LEFT(L28,1)="S", Calculs!$C$51,0),0)</f>
        <v>0</v>
      </c>
      <c r="BB28" s="45">
        <f>IF(M28&lt;&gt;"",IF(LEFT(M28,1)="S", Calculs!$C$52,0),0)</f>
        <v>0</v>
      </c>
      <c r="BC28" s="46" t="str">
        <f t="shared" si="18"/>
        <v/>
      </c>
      <c r="BD28" s="46" t="str">
        <f t="shared" si="19"/>
        <v/>
      </c>
      <c r="BE28" s="46">
        <f>SUMIF(Calculs!$B$2:$B$34,BC28,Calculs!$C$2:$C$34)</f>
        <v>0</v>
      </c>
      <c r="BF28" s="45">
        <f>IF(Q28&lt;&gt;"",IF(LEFT(Q28,1)="S", Calculs!$C$52,0),0)</f>
        <v>0</v>
      </c>
      <c r="BG28" s="45">
        <f>IF(R28&lt;&gt;"",IF(LEFT(R28,1)="S", Calculs!$C$51,0),0)</f>
        <v>0</v>
      </c>
      <c r="BH28" s="252" t="str">
        <f t="shared" si="20"/>
        <v/>
      </c>
      <c r="BI28" s="242">
        <f>IF(B28="",0, IF(BS28="S",COUNTIF($BH$17:BH28,BH28),0))</f>
        <v>0</v>
      </c>
      <c r="BJ28" s="45">
        <f xml:space="preserve"> IF(S28&lt;&gt;"",IF(S28&lt;&gt;"Sense monitor",VLOOKUP(LEFT(S28,2),Calculs!$B$41:$C$46,2,FALSE),0),0)</f>
        <v>0</v>
      </c>
      <c r="BK28" s="45">
        <f>IF(T28&lt;&gt;"",IF(LEFT(T28,1)="S", Calculs!$C$48,0),0)</f>
        <v>0</v>
      </c>
      <c r="BL28" s="45">
        <f>IF(W28&lt;&gt;"",IF(LEFT(W28,3)="ETT", Calculs!$C$37,0),0)</f>
        <v>0</v>
      </c>
      <c r="BM28" s="45">
        <f>IF(X28&lt;&gt;"",IF(LEFT(X28,1)="S", Calculs!$C$51,0),0)</f>
        <v>0</v>
      </c>
      <c r="BN28" s="45">
        <f>IF(Y28&lt;&gt;"",IF(LEFT(Y28,1)="S", Calculs!$C$52,0),0)</f>
        <v>0</v>
      </c>
      <c r="BO28" s="46" t="str">
        <f t="shared" si="21"/>
        <v/>
      </c>
      <c r="BP28" s="45">
        <f>SUMIF(Calculs!$B$32:$B$36,TRIM(BO28),Calculs!$C$32:$C$36)</f>
        <v>0</v>
      </c>
      <c r="BQ28" s="45">
        <f>IF(V28&lt;&gt;"",IF(LEFT(V28,1)="S", SUMIF(Calculs!$B$57:$B$61, TRIM(BO28), Calculs!$C$57:$C$61),0),0)</f>
        <v>0</v>
      </c>
      <c r="BR28" s="43" t="str">
        <f t="shared" si="22"/>
        <v>N</v>
      </c>
      <c r="BS28" s="241" t="str">
        <f t="shared" si="23"/>
        <v>N</v>
      </c>
      <c r="BT28" s="45">
        <f t="shared" si="24"/>
        <v>0</v>
      </c>
      <c r="BU28" s="45"/>
      <c r="BV28" s="45"/>
      <c r="BW28" s="45">
        <f>IF(C28="",0,IF(AND(BR28="S",AW28=1), VLOOKUP(C28,Calculs!$B$85:$D$90,3), 0) + IF(AND(BS28="S",BI28=1), VLOOKUP(C28,Calculs!$B$85:$F$90,5), 0))</f>
        <v>0</v>
      </c>
      <c r="BX28" s="43" t="str">
        <f t="shared" si="25"/>
        <v/>
      </c>
      <c r="BY28" s="241" t="str">
        <f t="shared" si="26"/>
        <v/>
      </c>
      <c r="BZ28" s="301" t="str">
        <f t="shared" si="27"/>
        <v/>
      </c>
      <c r="CA28" s="301" t="str">
        <f t="shared" si="28"/>
        <v/>
      </c>
    </row>
    <row r="29" spans="1:79" ht="12.75" customHeight="1">
      <c r="A29" s="273"/>
      <c r="B29" s="239" t="str">
        <f>IF(' Peticions ET'!B28="", "",' Peticions ET'!B28)</f>
        <v/>
      </c>
      <c r="C29" s="186" t="str">
        <f>IF(' Peticions ET'!C28="", "",' Peticions ET'!C28)</f>
        <v/>
      </c>
      <c r="D29" s="186" t="str">
        <f>IF(' Peticions ET'!D28="", "",' Peticions ET'!D28)</f>
        <v/>
      </c>
      <c r="E29" s="186" t="str">
        <f>IF(' Peticions ET'!E28="", "",' Peticions ET'!E28)</f>
        <v/>
      </c>
      <c r="F29" s="186" t="str">
        <f>IF(' Peticions ET'!F28="", "",' Peticions ET'!F28)</f>
        <v/>
      </c>
      <c r="G29" s="186" t="str">
        <f>IF(' Peticions ET'!G28="", "",' Peticions ET'!G28)</f>
        <v/>
      </c>
      <c r="H29" s="185" t="str">
        <f>IF(' Peticions ET'!H28="", "",' Peticions ET'!H28)</f>
        <v/>
      </c>
      <c r="I29" s="185" t="str">
        <f>IF(' Peticions ET'!I28="", "",' Peticions ET'!I28)</f>
        <v/>
      </c>
      <c r="J29" s="33" t="str">
        <f>IF(' Peticions ET'!J28="", "",' Peticions ET'!J28)</f>
        <v/>
      </c>
      <c r="K29" s="33" t="str">
        <f>IF(' Peticions ET'!K28="", "",' Peticions ET'!K28)</f>
        <v/>
      </c>
      <c r="L29" s="33" t="str">
        <f>IF(' Peticions ET'!L28="", "",' Peticions ET'!L28)</f>
        <v/>
      </c>
      <c r="M29" s="33" t="str">
        <f>IF(' Peticions ET'!M28="", "",' Peticions ET'!M28)</f>
        <v/>
      </c>
      <c r="N29" s="33" t="str">
        <f>IF(' Peticions ET'!N28="", "",' Peticions ET'!N28)</f>
        <v/>
      </c>
      <c r="O29" s="33" t="str">
        <f>IF(' Peticions ET'!O28="", "",' Peticions ET'!O28)</f>
        <v/>
      </c>
      <c r="P29" s="33" t="str">
        <f>IF(' Peticions ET'!P28="", "",' Peticions ET'!P28)</f>
        <v/>
      </c>
      <c r="Q29" s="33" t="str">
        <f>IF(' Peticions ET'!R28="", "",' Peticions ET'!R28)</f>
        <v/>
      </c>
      <c r="R29" s="1" t="str">
        <f>IF(' Peticions ET'!Q28="", "",' Peticions ET'!Q28)</f>
        <v/>
      </c>
      <c r="S29" s="34" t="str">
        <f>IF(' Peticions ET'!U28="", "",' Peticions ET'!U28)</f>
        <v/>
      </c>
      <c r="T29" s="34" t="str">
        <f>IF(' Peticions ET'!V28="", "",' Peticions ET'!V28)</f>
        <v/>
      </c>
      <c r="U29" t="str">
        <f>IF(' Peticions ET'!S28="", "",' Peticions ET'!S28)</f>
        <v/>
      </c>
      <c r="V29" t="str">
        <f>IF(' Peticions ET'!T28="", "",' Peticions ET'!T28)</f>
        <v/>
      </c>
      <c r="W29" s="33" t="str">
        <f>IF(' Peticions ET'!W28="", "",' Peticions ET'!W28)</f>
        <v/>
      </c>
      <c r="X29" s="33" t="str">
        <f>IF(' Peticions ET'!X28="", "",' Peticions ET'!X28)</f>
        <v/>
      </c>
      <c r="Y29" s="33" t="str">
        <f>IF(' Peticions ET'!Y28="", "",' Peticions ET'!Y28)</f>
        <v/>
      </c>
      <c r="Z29" s="1"/>
      <c r="AA29" s="1"/>
      <c r="AB29" s="3"/>
      <c r="AC29" s="34"/>
      <c r="AD29" s="34"/>
      <c r="AE29" s="34"/>
      <c r="AF29" s="35"/>
      <c r="AG29" s="36"/>
      <c r="AH29" s="36"/>
      <c r="AI29" s="36"/>
      <c r="AJ29" s="36"/>
      <c r="AK29" s="37"/>
      <c r="AL29" s="37"/>
      <c r="AM29" s="37"/>
      <c r="AN29" s="37"/>
      <c r="AO29" s="38" t="str">
        <f>IF(' Peticions ET'!AO28="", "",' Peticions ET'!AO28)</f>
        <v/>
      </c>
      <c r="AP29" s="154"/>
      <c r="AQ29" s="39"/>
      <c r="AR29" s="40" t="str">
        <f t="shared" si="2"/>
        <v/>
      </c>
      <c r="AS29" s="41" t="str">
        <f t="shared" si="3"/>
        <v/>
      </c>
      <c r="AT29" s="42" t="str">
        <f t="shared" si="14"/>
        <v/>
      </c>
      <c r="AU29" s="43" t="str">
        <f t="shared" si="15"/>
        <v/>
      </c>
      <c r="AV29" s="252" t="str">
        <f t="shared" si="16"/>
        <v/>
      </c>
      <c r="AW29" s="242">
        <f>IF(B29="",0,IF(BR29="S",COUNTIF($AV$17:AV29,AV29),0))</f>
        <v>0</v>
      </c>
      <c r="AX29" s="44" t="str">
        <f t="shared" si="17"/>
        <v/>
      </c>
      <c r="AY29" s="45">
        <f xml:space="preserve"> IF(AX29&lt;&gt;"",VLOOKUP(AX29,Calculs!$B$2:$C$34,2,FALSE),0)</f>
        <v>0</v>
      </c>
      <c r="AZ29" s="45">
        <f>IF(K29&lt;&gt;"",IF(LEFT(K29,1)="S", Calculs!$C$55,0),0)</f>
        <v>0</v>
      </c>
      <c r="BA29" s="45">
        <f>IF(L29&lt;&gt;"",IF(LEFT(L29,1)="S", Calculs!$C$51,0),0)</f>
        <v>0</v>
      </c>
      <c r="BB29" s="45">
        <f>IF(M29&lt;&gt;"",IF(LEFT(M29,1)="S", Calculs!$C$52,0),0)</f>
        <v>0</v>
      </c>
      <c r="BC29" s="46" t="str">
        <f t="shared" si="18"/>
        <v/>
      </c>
      <c r="BD29" s="46" t="str">
        <f t="shared" si="19"/>
        <v/>
      </c>
      <c r="BE29" s="46">
        <f>SUMIF(Calculs!$B$2:$B$34,BC29,Calculs!$C$2:$C$34)</f>
        <v>0</v>
      </c>
      <c r="BF29" s="45">
        <f>IF(Q29&lt;&gt;"",IF(LEFT(Q29,1)="S", Calculs!$C$52,0),0)</f>
        <v>0</v>
      </c>
      <c r="BG29" s="45">
        <f>IF(R29&lt;&gt;"",IF(LEFT(R29,1)="S", Calculs!$C$51,0),0)</f>
        <v>0</v>
      </c>
      <c r="BH29" s="252" t="str">
        <f t="shared" si="20"/>
        <v/>
      </c>
      <c r="BI29" s="242">
        <f>IF(B29="",0, IF(BS29="S",COUNTIF($BH$17:BH29,BH29),0))</f>
        <v>0</v>
      </c>
      <c r="BJ29" s="45">
        <f xml:space="preserve"> IF(S29&lt;&gt;"",IF(S29&lt;&gt;"Sense monitor",VLOOKUP(LEFT(S29,2),Calculs!$B$41:$C$46,2,FALSE),0),0)</f>
        <v>0</v>
      </c>
      <c r="BK29" s="45">
        <f>IF(T29&lt;&gt;"",IF(LEFT(T29,1)="S", Calculs!$C$48,0),0)</f>
        <v>0</v>
      </c>
      <c r="BL29" s="45">
        <f>IF(W29&lt;&gt;"",IF(LEFT(W29,3)="ETT", Calculs!$C$37,0),0)</f>
        <v>0</v>
      </c>
      <c r="BM29" s="45">
        <f>IF(X29&lt;&gt;"",IF(LEFT(X29,1)="S", Calculs!$C$51,0),0)</f>
        <v>0</v>
      </c>
      <c r="BN29" s="45">
        <f>IF(Y29&lt;&gt;"",IF(LEFT(Y29,1)="S", Calculs!$C$52,0),0)</f>
        <v>0</v>
      </c>
      <c r="BO29" s="46" t="str">
        <f t="shared" si="21"/>
        <v/>
      </c>
      <c r="BP29" s="45">
        <f>SUMIF(Calculs!$B$32:$B$36,TRIM(BO29),Calculs!$C$32:$C$36)</f>
        <v>0</v>
      </c>
      <c r="BQ29" s="45">
        <f>IF(V29&lt;&gt;"",IF(LEFT(V29,1)="S", SUMIF(Calculs!$B$57:$B$61, TRIM(BO29), Calculs!$C$57:$C$61),0),0)</f>
        <v>0</v>
      </c>
      <c r="BR29" s="43" t="str">
        <f t="shared" si="22"/>
        <v>N</v>
      </c>
      <c r="BS29" s="241" t="str">
        <f t="shared" si="23"/>
        <v>N</v>
      </c>
      <c r="BT29" s="45">
        <f t="shared" si="24"/>
        <v>0</v>
      </c>
      <c r="BU29" s="45"/>
      <c r="BV29" s="45"/>
      <c r="BW29" s="45">
        <f>IF(C29="",0,IF(AND(BR29="S",AW29=1), VLOOKUP(C29,Calculs!$B$85:$D$90,3), 0) + IF(AND(BS29="S",BI29=1), VLOOKUP(C29,Calculs!$B$85:$F$90,5), 0))</f>
        <v>0</v>
      </c>
      <c r="BX29" s="43" t="str">
        <f t="shared" si="25"/>
        <v/>
      </c>
      <c r="BY29" s="241" t="str">
        <f t="shared" si="26"/>
        <v/>
      </c>
      <c r="BZ29" s="301" t="str">
        <f t="shared" si="27"/>
        <v/>
      </c>
      <c r="CA29" s="301" t="str">
        <f t="shared" si="28"/>
        <v/>
      </c>
    </row>
    <row r="30" spans="1:79" ht="12.75" customHeight="1">
      <c r="A30" s="273"/>
      <c r="B30" s="239" t="str">
        <f>IF(' Peticions ET'!B29="", "",' Peticions ET'!B29)</f>
        <v/>
      </c>
      <c r="C30" s="186" t="str">
        <f>IF(' Peticions ET'!C29="", "",' Peticions ET'!C29)</f>
        <v/>
      </c>
      <c r="D30" s="186" t="str">
        <f>IF(' Peticions ET'!D29="", "",' Peticions ET'!D29)</f>
        <v/>
      </c>
      <c r="E30" s="186" t="str">
        <f>IF(' Peticions ET'!E29="", "",' Peticions ET'!E29)</f>
        <v/>
      </c>
      <c r="F30" s="186" t="str">
        <f>IF(' Peticions ET'!F29="", "",' Peticions ET'!F29)</f>
        <v/>
      </c>
      <c r="G30" s="186" t="str">
        <f>IF(' Peticions ET'!G29="", "",' Peticions ET'!G29)</f>
        <v/>
      </c>
      <c r="H30" s="185" t="str">
        <f>IF(' Peticions ET'!H29="", "",' Peticions ET'!H29)</f>
        <v/>
      </c>
      <c r="I30" s="185" t="str">
        <f>IF(' Peticions ET'!I29="", "",' Peticions ET'!I29)</f>
        <v/>
      </c>
      <c r="J30" s="33" t="str">
        <f>IF(' Peticions ET'!J29="", "",' Peticions ET'!J29)</f>
        <v/>
      </c>
      <c r="K30" s="33" t="str">
        <f>IF(' Peticions ET'!K29="", "",' Peticions ET'!K29)</f>
        <v/>
      </c>
      <c r="L30" s="33" t="str">
        <f>IF(' Peticions ET'!L29="", "",' Peticions ET'!L29)</f>
        <v/>
      </c>
      <c r="M30" s="33" t="str">
        <f>IF(' Peticions ET'!M29="", "",' Peticions ET'!M29)</f>
        <v/>
      </c>
      <c r="N30" s="33" t="str">
        <f>IF(' Peticions ET'!N29="", "",' Peticions ET'!N29)</f>
        <v/>
      </c>
      <c r="O30" s="33" t="str">
        <f>IF(' Peticions ET'!O29="", "",' Peticions ET'!O29)</f>
        <v/>
      </c>
      <c r="P30" s="33" t="str">
        <f>IF(' Peticions ET'!P29="", "",' Peticions ET'!P29)</f>
        <v/>
      </c>
      <c r="Q30" s="33" t="str">
        <f>IF(' Peticions ET'!R29="", "",' Peticions ET'!R29)</f>
        <v/>
      </c>
      <c r="R30" s="1" t="str">
        <f>IF(' Peticions ET'!Q29="", "",' Peticions ET'!Q29)</f>
        <v/>
      </c>
      <c r="S30" s="34" t="str">
        <f>IF(' Peticions ET'!U29="", "",' Peticions ET'!U29)</f>
        <v/>
      </c>
      <c r="T30" s="34" t="str">
        <f>IF(' Peticions ET'!V29="", "",' Peticions ET'!V29)</f>
        <v/>
      </c>
      <c r="U30" t="str">
        <f>IF(' Peticions ET'!S29="", "",' Peticions ET'!S29)</f>
        <v/>
      </c>
      <c r="V30" t="str">
        <f>IF(' Peticions ET'!T29="", "",' Peticions ET'!T29)</f>
        <v/>
      </c>
      <c r="W30" s="33" t="str">
        <f>IF(' Peticions ET'!W29="", "",' Peticions ET'!W29)</f>
        <v/>
      </c>
      <c r="X30" s="33" t="str">
        <f>IF(' Peticions ET'!X29="", "",' Peticions ET'!X29)</f>
        <v/>
      </c>
      <c r="Y30" s="33" t="str">
        <f>IF(' Peticions ET'!Y29="", "",' Peticions ET'!Y29)</f>
        <v/>
      </c>
      <c r="Z30" s="1"/>
      <c r="AA30" s="1"/>
      <c r="AB30" s="3"/>
      <c r="AC30" s="34"/>
      <c r="AD30" s="34"/>
      <c r="AE30" s="34"/>
      <c r="AF30" s="35"/>
      <c r="AG30" s="36"/>
      <c r="AH30" s="36"/>
      <c r="AI30" s="36"/>
      <c r="AJ30" s="36"/>
      <c r="AK30" s="37"/>
      <c r="AL30" s="37"/>
      <c r="AM30" s="37"/>
      <c r="AN30" s="37"/>
      <c r="AO30" s="38" t="str">
        <f>IF(' Peticions ET'!AO29="", "",' Peticions ET'!AO29)</f>
        <v/>
      </c>
      <c r="AP30" s="154"/>
      <c r="AQ30" s="39"/>
      <c r="AR30" s="40" t="str">
        <f t="shared" si="2"/>
        <v/>
      </c>
      <c r="AS30" s="41" t="str">
        <f t="shared" si="3"/>
        <v/>
      </c>
      <c r="AT30" s="42" t="str">
        <f t="shared" si="14"/>
        <v/>
      </c>
      <c r="AU30" s="43" t="str">
        <f t="shared" si="15"/>
        <v/>
      </c>
      <c r="AV30" s="252" t="str">
        <f t="shared" si="16"/>
        <v/>
      </c>
      <c r="AW30" s="242">
        <f>IF(B30="",0,IF(BR30="S",COUNTIF($AV$17:AV30,AV30),0))</f>
        <v>0</v>
      </c>
      <c r="AX30" s="44" t="str">
        <f t="shared" si="17"/>
        <v/>
      </c>
      <c r="AY30" s="45">
        <f xml:space="preserve"> IF(AX30&lt;&gt;"",VLOOKUP(AX30,Calculs!$B$2:$C$34,2,FALSE),0)</f>
        <v>0</v>
      </c>
      <c r="AZ30" s="45">
        <f>IF(K30&lt;&gt;"",IF(LEFT(K30,1)="S", Calculs!$C$55,0),0)</f>
        <v>0</v>
      </c>
      <c r="BA30" s="45">
        <f>IF(L30&lt;&gt;"",IF(LEFT(L30,1)="S", Calculs!$C$51,0),0)</f>
        <v>0</v>
      </c>
      <c r="BB30" s="45">
        <f>IF(M30&lt;&gt;"",IF(LEFT(M30,1)="S", Calculs!$C$52,0),0)</f>
        <v>0</v>
      </c>
      <c r="BC30" s="46" t="str">
        <f t="shared" si="18"/>
        <v/>
      </c>
      <c r="BD30" s="46" t="str">
        <f t="shared" si="19"/>
        <v/>
      </c>
      <c r="BE30" s="46">
        <f>SUMIF(Calculs!$B$2:$B$34,BC30,Calculs!$C$2:$C$34)</f>
        <v>0</v>
      </c>
      <c r="BF30" s="45">
        <f>IF(Q30&lt;&gt;"",IF(LEFT(Q30,1)="S", Calculs!$C$52,0),0)</f>
        <v>0</v>
      </c>
      <c r="BG30" s="45">
        <f>IF(R30&lt;&gt;"",IF(LEFT(R30,1)="S", Calculs!$C$51,0),0)</f>
        <v>0</v>
      </c>
      <c r="BH30" s="252" t="str">
        <f t="shared" si="20"/>
        <v/>
      </c>
      <c r="BI30" s="242">
        <f>IF(B30="",0, IF(BS30="S",COUNTIF($BH$17:BH30,BH30),0))</f>
        <v>0</v>
      </c>
      <c r="BJ30" s="45">
        <f xml:space="preserve"> IF(S30&lt;&gt;"",IF(S30&lt;&gt;"Sense monitor",VLOOKUP(LEFT(S30,2),Calculs!$B$41:$C$46,2,FALSE),0),0)</f>
        <v>0</v>
      </c>
      <c r="BK30" s="45">
        <f>IF(T30&lt;&gt;"",IF(LEFT(T30,1)="S", Calculs!$C$48,0),0)</f>
        <v>0</v>
      </c>
      <c r="BL30" s="45">
        <f>IF(W30&lt;&gt;"",IF(LEFT(W30,3)="ETT", Calculs!$C$37,0),0)</f>
        <v>0</v>
      </c>
      <c r="BM30" s="45">
        <f>IF(X30&lt;&gt;"",IF(LEFT(X30,1)="S", Calculs!$C$51,0),0)</f>
        <v>0</v>
      </c>
      <c r="BN30" s="45">
        <f>IF(Y30&lt;&gt;"",IF(LEFT(Y30,1)="S", Calculs!$C$52,0),0)</f>
        <v>0</v>
      </c>
      <c r="BO30" s="46" t="str">
        <f t="shared" si="21"/>
        <v/>
      </c>
      <c r="BP30" s="45">
        <f>SUMIF(Calculs!$B$32:$B$36,TRIM(BO30),Calculs!$C$32:$C$36)</f>
        <v>0</v>
      </c>
      <c r="BQ30" s="45">
        <f>IF(V30&lt;&gt;"",IF(LEFT(V30,1)="S", SUMIF(Calculs!$B$57:$B$61, TRIM(BO30), Calculs!$C$57:$C$61),0),0)</f>
        <v>0</v>
      </c>
      <c r="BR30" s="43" t="str">
        <f t="shared" si="22"/>
        <v>N</v>
      </c>
      <c r="BS30" s="241" t="str">
        <f t="shared" si="23"/>
        <v>N</v>
      </c>
      <c r="BT30" s="45">
        <f t="shared" si="24"/>
        <v>0</v>
      </c>
      <c r="BU30" s="45"/>
      <c r="BV30" s="45"/>
      <c r="BW30" s="45">
        <f>IF(C30="",0,IF(AND(BR30="S",AW30=1), VLOOKUP(C30,Calculs!$B$85:$D$90,3), 0) + IF(AND(BS30="S",BI30=1), VLOOKUP(C30,Calculs!$B$85:$F$90,5), 0))</f>
        <v>0</v>
      </c>
      <c r="BX30" s="43" t="str">
        <f t="shared" si="25"/>
        <v/>
      </c>
      <c r="BY30" s="241" t="str">
        <f t="shared" si="26"/>
        <v/>
      </c>
      <c r="BZ30" s="301" t="str">
        <f t="shared" si="27"/>
        <v/>
      </c>
      <c r="CA30" s="301" t="str">
        <f t="shared" si="28"/>
        <v/>
      </c>
    </row>
    <row r="31" spans="1:79" ht="12.75" customHeight="1">
      <c r="A31" s="273"/>
      <c r="B31" s="239" t="str">
        <f>IF(' Peticions ET'!B30="", "",' Peticions ET'!B30)</f>
        <v/>
      </c>
      <c r="C31" s="186" t="str">
        <f>IF(' Peticions ET'!C30="", "",' Peticions ET'!C30)</f>
        <v/>
      </c>
      <c r="D31" s="186" t="str">
        <f>IF(' Peticions ET'!D30="", "",' Peticions ET'!D30)</f>
        <v/>
      </c>
      <c r="E31" s="186" t="str">
        <f>IF(' Peticions ET'!E30="", "",' Peticions ET'!E30)</f>
        <v/>
      </c>
      <c r="F31" s="186" t="str">
        <f>IF(' Peticions ET'!F30="", "",' Peticions ET'!F30)</f>
        <v/>
      </c>
      <c r="G31" s="186" t="str">
        <f>IF(' Peticions ET'!G30="", "",' Peticions ET'!G30)</f>
        <v/>
      </c>
      <c r="H31" s="185" t="str">
        <f>IF(' Peticions ET'!H30="", "",' Peticions ET'!H30)</f>
        <v/>
      </c>
      <c r="I31" s="185" t="str">
        <f>IF(' Peticions ET'!I30="", "",' Peticions ET'!I30)</f>
        <v/>
      </c>
      <c r="J31" s="33" t="str">
        <f>IF(' Peticions ET'!J30="", "",' Peticions ET'!J30)</f>
        <v/>
      </c>
      <c r="K31" s="33" t="str">
        <f>IF(' Peticions ET'!K30="", "",' Peticions ET'!K30)</f>
        <v/>
      </c>
      <c r="L31" s="33" t="str">
        <f>IF(' Peticions ET'!L30="", "",' Peticions ET'!L30)</f>
        <v/>
      </c>
      <c r="M31" s="33" t="str">
        <f>IF(' Peticions ET'!M30="", "",' Peticions ET'!M30)</f>
        <v/>
      </c>
      <c r="N31" s="33" t="str">
        <f>IF(' Peticions ET'!N30="", "",' Peticions ET'!N30)</f>
        <v/>
      </c>
      <c r="O31" s="33" t="str">
        <f>IF(' Peticions ET'!O30="", "",' Peticions ET'!O30)</f>
        <v/>
      </c>
      <c r="P31" s="33" t="str">
        <f>IF(' Peticions ET'!P30="", "",' Peticions ET'!P30)</f>
        <v/>
      </c>
      <c r="Q31" s="33" t="str">
        <f>IF(' Peticions ET'!R30="", "",' Peticions ET'!R30)</f>
        <v/>
      </c>
      <c r="R31" s="1" t="str">
        <f>IF(' Peticions ET'!Q30="", "",' Peticions ET'!Q30)</f>
        <v/>
      </c>
      <c r="S31" s="34" t="str">
        <f>IF(' Peticions ET'!U30="", "",' Peticions ET'!U30)</f>
        <v/>
      </c>
      <c r="T31" s="34" t="str">
        <f>IF(' Peticions ET'!V30="", "",' Peticions ET'!V30)</f>
        <v/>
      </c>
      <c r="U31" t="str">
        <f>IF(' Peticions ET'!S30="", "",' Peticions ET'!S30)</f>
        <v/>
      </c>
      <c r="V31" t="str">
        <f>IF(' Peticions ET'!T30="", "",' Peticions ET'!T30)</f>
        <v/>
      </c>
      <c r="W31" s="33" t="str">
        <f>IF(' Peticions ET'!W30="", "",' Peticions ET'!W30)</f>
        <v/>
      </c>
      <c r="X31" s="33" t="str">
        <f>IF(' Peticions ET'!X30="", "",' Peticions ET'!X30)</f>
        <v/>
      </c>
      <c r="Y31" s="33" t="str">
        <f>IF(' Peticions ET'!Y30="", "",' Peticions ET'!Y30)</f>
        <v/>
      </c>
      <c r="Z31" s="1"/>
      <c r="AA31" s="1"/>
      <c r="AB31" s="3"/>
      <c r="AC31" s="34"/>
      <c r="AD31" s="34"/>
      <c r="AE31" s="34"/>
      <c r="AF31" s="35"/>
      <c r="AG31" s="36"/>
      <c r="AH31" s="36"/>
      <c r="AI31" s="36"/>
      <c r="AJ31" s="36"/>
      <c r="AK31" s="37"/>
      <c r="AL31" s="37"/>
      <c r="AM31" s="37"/>
      <c r="AN31" s="37"/>
      <c r="AO31" s="38" t="str">
        <f>IF(' Peticions ET'!AO30="", "",' Peticions ET'!AO30)</f>
        <v/>
      </c>
      <c r="AP31" s="154"/>
      <c r="AQ31" s="39"/>
      <c r="AR31" s="40" t="str">
        <f t="shared" si="2"/>
        <v/>
      </c>
      <c r="AS31" s="41" t="str">
        <f t="shared" si="3"/>
        <v/>
      </c>
      <c r="AT31" s="42" t="str">
        <f t="shared" si="14"/>
        <v/>
      </c>
      <c r="AU31" s="43" t="str">
        <f t="shared" si="15"/>
        <v/>
      </c>
      <c r="AV31" s="252" t="str">
        <f t="shared" si="16"/>
        <v/>
      </c>
      <c r="AW31" s="242">
        <f>IF(B31="",0,IF(BR31="S",COUNTIF($AV$17:AV31,AV31),0))</f>
        <v>0</v>
      </c>
      <c r="AX31" s="44" t="str">
        <f t="shared" si="17"/>
        <v/>
      </c>
      <c r="AY31" s="45">
        <f xml:space="preserve"> IF(AX31&lt;&gt;"",VLOOKUP(AX31,Calculs!$B$2:$C$34,2,FALSE),0)</f>
        <v>0</v>
      </c>
      <c r="AZ31" s="45">
        <f>IF(K31&lt;&gt;"",IF(LEFT(K31,1)="S", Calculs!$C$55,0),0)</f>
        <v>0</v>
      </c>
      <c r="BA31" s="45">
        <f>IF(L31&lt;&gt;"",IF(LEFT(L31,1)="S", Calculs!$C$51,0),0)</f>
        <v>0</v>
      </c>
      <c r="BB31" s="45">
        <f>IF(M31&lt;&gt;"",IF(LEFT(M31,1)="S", Calculs!$C$52,0),0)</f>
        <v>0</v>
      </c>
      <c r="BC31" s="46" t="str">
        <f t="shared" si="18"/>
        <v/>
      </c>
      <c r="BD31" s="46" t="str">
        <f t="shared" si="19"/>
        <v/>
      </c>
      <c r="BE31" s="46">
        <f>SUMIF(Calculs!$B$2:$B$34,BC31,Calculs!$C$2:$C$34)</f>
        <v>0</v>
      </c>
      <c r="BF31" s="45">
        <f>IF(Q31&lt;&gt;"",IF(LEFT(Q31,1)="S", Calculs!$C$52,0),0)</f>
        <v>0</v>
      </c>
      <c r="BG31" s="45">
        <f>IF(R31&lt;&gt;"",IF(LEFT(R31,1)="S", Calculs!$C$51,0),0)</f>
        <v>0</v>
      </c>
      <c r="BH31" s="252" t="str">
        <f t="shared" si="20"/>
        <v/>
      </c>
      <c r="BI31" s="242">
        <f>IF(B31="",0, IF(BS31="S",COUNTIF($BH$17:BH31,BH31),0))</f>
        <v>0</v>
      </c>
      <c r="BJ31" s="45">
        <f xml:space="preserve"> IF(S31&lt;&gt;"",IF(S31&lt;&gt;"Sense monitor",VLOOKUP(LEFT(S31,2),Calculs!$B$41:$C$46,2,FALSE),0),0)</f>
        <v>0</v>
      </c>
      <c r="BK31" s="45">
        <f>IF(T31&lt;&gt;"",IF(LEFT(T31,1)="S", Calculs!$C$48,0),0)</f>
        <v>0</v>
      </c>
      <c r="BL31" s="45">
        <f>IF(W31&lt;&gt;"",IF(LEFT(W31,3)="ETT", Calculs!$C$37,0),0)</f>
        <v>0</v>
      </c>
      <c r="BM31" s="45">
        <f>IF(X31&lt;&gt;"",IF(LEFT(X31,1)="S", Calculs!$C$51,0),0)</f>
        <v>0</v>
      </c>
      <c r="BN31" s="45">
        <f>IF(Y31&lt;&gt;"",IF(LEFT(Y31,1)="S", Calculs!$C$52,0),0)</f>
        <v>0</v>
      </c>
      <c r="BO31" s="46" t="str">
        <f t="shared" si="21"/>
        <v/>
      </c>
      <c r="BP31" s="45">
        <f>SUMIF(Calculs!$B$32:$B$36,TRIM(BO31),Calculs!$C$32:$C$36)</f>
        <v>0</v>
      </c>
      <c r="BQ31" s="45">
        <f>IF(V31&lt;&gt;"",IF(LEFT(V31,1)="S", SUMIF(Calculs!$B$57:$B$61, TRIM(BO31), Calculs!$C$57:$C$61),0),0)</f>
        <v>0</v>
      </c>
      <c r="BR31" s="43" t="str">
        <f t="shared" si="22"/>
        <v>N</v>
      </c>
      <c r="BS31" s="241" t="str">
        <f t="shared" si="23"/>
        <v>N</v>
      </c>
      <c r="BT31" s="45">
        <f t="shared" si="24"/>
        <v>0</v>
      </c>
      <c r="BU31" s="45"/>
      <c r="BV31" s="45"/>
      <c r="BW31" s="45">
        <f>IF(C31="",0,IF(AND(BR31="S",AW31=1), VLOOKUP(C31,Calculs!$B$85:$D$90,3), 0) + IF(AND(BS31="S",BI31=1), VLOOKUP(C31,Calculs!$B$85:$F$90,5), 0))</f>
        <v>0</v>
      </c>
      <c r="BX31" s="43" t="str">
        <f t="shared" si="25"/>
        <v/>
      </c>
      <c r="BY31" s="241" t="str">
        <f t="shared" si="26"/>
        <v/>
      </c>
      <c r="BZ31" s="301" t="str">
        <f t="shared" si="27"/>
        <v/>
      </c>
      <c r="CA31" s="301" t="str">
        <f t="shared" si="28"/>
        <v/>
      </c>
    </row>
    <row r="32" spans="1:79" ht="12.75" customHeight="1">
      <c r="A32" s="273"/>
      <c r="B32" s="239" t="str">
        <f>IF(' Peticions ET'!B31="", "",' Peticions ET'!B31)</f>
        <v/>
      </c>
      <c r="C32" s="186" t="str">
        <f>IF(' Peticions ET'!C31="", "",' Peticions ET'!C31)</f>
        <v/>
      </c>
      <c r="D32" s="186" t="str">
        <f>IF(' Peticions ET'!D31="", "",' Peticions ET'!D31)</f>
        <v/>
      </c>
      <c r="E32" s="186" t="str">
        <f>IF(' Peticions ET'!E31="", "",' Peticions ET'!E31)</f>
        <v/>
      </c>
      <c r="F32" s="186" t="str">
        <f>IF(' Peticions ET'!F31="", "",' Peticions ET'!F31)</f>
        <v/>
      </c>
      <c r="G32" s="186" t="str">
        <f>IF(' Peticions ET'!G31="", "",' Peticions ET'!G31)</f>
        <v/>
      </c>
      <c r="H32" s="185" t="str">
        <f>IF(' Peticions ET'!H31="", "",' Peticions ET'!H31)</f>
        <v/>
      </c>
      <c r="I32" s="185" t="str">
        <f>IF(' Peticions ET'!I31="", "",' Peticions ET'!I31)</f>
        <v/>
      </c>
      <c r="J32" s="33" t="str">
        <f>IF(' Peticions ET'!J31="", "",' Peticions ET'!J31)</f>
        <v/>
      </c>
      <c r="K32" s="33" t="str">
        <f>IF(' Peticions ET'!K31="", "",' Peticions ET'!K31)</f>
        <v/>
      </c>
      <c r="L32" s="33" t="str">
        <f>IF(' Peticions ET'!L31="", "",' Peticions ET'!L31)</f>
        <v/>
      </c>
      <c r="M32" s="33" t="str">
        <f>IF(' Peticions ET'!M31="", "",' Peticions ET'!M31)</f>
        <v/>
      </c>
      <c r="N32" s="33" t="str">
        <f>IF(' Peticions ET'!N31="", "",' Peticions ET'!N31)</f>
        <v/>
      </c>
      <c r="O32" s="33" t="str">
        <f>IF(' Peticions ET'!O31="", "",' Peticions ET'!O31)</f>
        <v/>
      </c>
      <c r="P32" s="33" t="str">
        <f>IF(' Peticions ET'!P31="", "",' Peticions ET'!P31)</f>
        <v/>
      </c>
      <c r="Q32" s="33" t="str">
        <f>IF(' Peticions ET'!R31="", "",' Peticions ET'!R31)</f>
        <v/>
      </c>
      <c r="R32" s="1" t="str">
        <f>IF(' Peticions ET'!Q31="", "",' Peticions ET'!Q31)</f>
        <v/>
      </c>
      <c r="S32" s="34" t="str">
        <f>IF(' Peticions ET'!U31="", "",' Peticions ET'!U31)</f>
        <v/>
      </c>
      <c r="T32" s="34" t="str">
        <f>IF(' Peticions ET'!V31="", "",' Peticions ET'!V31)</f>
        <v/>
      </c>
      <c r="U32" t="str">
        <f>IF(' Peticions ET'!S31="", "",' Peticions ET'!S31)</f>
        <v/>
      </c>
      <c r="V32" t="str">
        <f>IF(' Peticions ET'!T31="", "",' Peticions ET'!T31)</f>
        <v/>
      </c>
      <c r="W32" s="33" t="str">
        <f>IF(' Peticions ET'!W31="", "",' Peticions ET'!W31)</f>
        <v/>
      </c>
      <c r="X32" s="33" t="str">
        <f>IF(' Peticions ET'!X31="", "",' Peticions ET'!X31)</f>
        <v/>
      </c>
      <c r="Y32" s="33" t="str">
        <f>IF(' Peticions ET'!Y31="", "",' Peticions ET'!Y31)</f>
        <v/>
      </c>
      <c r="Z32" s="1"/>
      <c r="AA32" s="1"/>
      <c r="AB32" s="3"/>
      <c r="AC32" s="34"/>
      <c r="AD32" s="34"/>
      <c r="AE32" s="34"/>
      <c r="AF32" s="35"/>
      <c r="AG32" s="36"/>
      <c r="AH32" s="36"/>
      <c r="AI32" s="36"/>
      <c r="AJ32" s="36"/>
      <c r="AK32" s="37"/>
      <c r="AL32" s="37"/>
      <c r="AM32" s="37"/>
      <c r="AN32" s="37"/>
      <c r="AO32" s="38" t="str">
        <f>IF(' Peticions ET'!AO31="", "",' Peticions ET'!AO31)</f>
        <v/>
      </c>
      <c r="AP32" s="154"/>
      <c r="AQ32" s="39"/>
      <c r="AR32" s="40" t="str">
        <f t="shared" si="2"/>
        <v/>
      </c>
      <c r="AS32" s="41" t="str">
        <f t="shared" si="3"/>
        <v/>
      </c>
      <c r="AT32" s="42" t="str">
        <f t="shared" si="14"/>
        <v/>
      </c>
      <c r="AU32" s="43" t="str">
        <f t="shared" si="15"/>
        <v/>
      </c>
      <c r="AV32" s="252" t="str">
        <f t="shared" si="16"/>
        <v/>
      </c>
      <c r="AW32" s="242">
        <f>IF(B32="",0,IF(BR32="S",COUNTIF($AV$17:AV32,AV32),0))</f>
        <v>0</v>
      </c>
      <c r="AX32" s="44" t="str">
        <f t="shared" si="17"/>
        <v/>
      </c>
      <c r="AY32" s="45">
        <f xml:space="preserve"> IF(AX32&lt;&gt;"",VLOOKUP(AX32,Calculs!$B$2:$C$34,2,FALSE),0)</f>
        <v>0</v>
      </c>
      <c r="AZ32" s="45">
        <f>IF(K32&lt;&gt;"",IF(LEFT(K32,1)="S", Calculs!$C$55,0),0)</f>
        <v>0</v>
      </c>
      <c r="BA32" s="45">
        <f>IF(L32&lt;&gt;"",IF(LEFT(L32,1)="S", Calculs!$C$51,0),0)</f>
        <v>0</v>
      </c>
      <c r="BB32" s="45">
        <f>IF(M32&lt;&gt;"",IF(LEFT(M32,1)="S", Calculs!$C$52,0),0)</f>
        <v>0</v>
      </c>
      <c r="BC32" s="46" t="str">
        <f t="shared" si="18"/>
        <v/>
      </c>
      <c r="BD32" s="46" t="str">
        <f t="shared" si="19"/>
        <v/>
      </c>
      <c r="BE32" s="46">
        <f>SUMIF(Calculs!$B$2:$B$34,BC32,Calculs!$C$2:$C$34)</f>
        <v>0</v>
      </c>
      <c r="BF32" s="45">
        <f>IF(Q32&lt;&gt;"",IF(LEFT(Q32,1)="S", Calculs!$C$52,0),0)</f>
        <v>0</v>
      </c>
      <c r="BG32" s="45">
        <f>IF(R32&lt;&gt;"",IF(LEFT(R32,1)="S", Calculs!$C$51,0),0)</f>
        <v>0</v>
      </c>
      <c r="BH32" s="252" t="str">
        <f t="shared" si="20"/>
        <v/>
      </c>
      <c r="BI32" s="242">
        <f>IF(B32="",0, IF(BS32="S",COUNTIF($BH$17:BH32,BH32),0))</f>
        <v>0</v>
      </c>
      <c r="BJ32" s="45">
        <f xml:space="preserve"> IF(S32&lt;&gt;"",IF(S32&lt;&gt;"Sense monitor",VLOOKUP(LEFT(S32,2),Calculs!$B$41:$C$46,2,FALSE),0),0)</f>
        <v>0</v>
      </c>
      <c r="BK32" s="45">
        <f>IF(T32&lt;&gt;"",IF(LEFT(T32,1)="S", Calculs!$C$48,0),0)</f>
        <v>0</v>
      </c>
      <c r="BL32" s="45">
        <f>IF(W32&lt;&gt;"",IF(LEFT(W32,3)="ETT", Calculs!$C$37,0),0)</f>
        <v>0</v>
      </c>
      <c r="BM32" s="45">
        <f>IF(X32&lt;&gt;"",IF(LEFT(X32,1)="S", Calculs!$C$51,0),0)</f>
        <v>0</v>
      </c>
      <c r="BN32" s="45">
        <f>IF(Y32&lt;&gt;"",IF(LEFT(Y32,1)="S", Calculs!$C$52,0),0)</f>
        <v>0</v>
      </c>
      <c r="BO32" s="46" t="str">
        <f t="shared" si="21"/>
        <v/>
      </c>
      <c r="BP32" s="45">
        <f>SUMIF(Calculs!$B$32:$B$36,TRIM(BO32),Calculs!$C$32:$C$36)</f>
        <v>0</v>
      </c>
      <c r="BQ32" s="45">
        <f>IF(V32&lt;&gt;"",IF(LEFT(V32,1)="S", SUMIF(Calculs!$B$57:$B$61, TRIM(BO32), Calculs!$C$57:$C$61),0),0)</f>
        <v>0</v>
      </c>
      <c r="BR32" s="43" t="str">
        <f t="shared" si="22"/>
        <v>N</v>
      </c>
      <c r="BS32" s="241" t="str">
        <f t="shared" si="23"/>
        <v>N</v>
      </c>
      <c r="BT32" s="45">
        <f t="shared" si="24"/>
        <v>0</v>
      </c>
      <c r="BU32" s="45"/>
      <c r="BV32" s="45"/>
      <c r="BW32" s="45">
        <f>IF(C32="",0,IF(AND(BR32="S",AW32=1), VLOOKUP(C32,Calculs!$B$85:$D$90,3), 0) + IF(AND(BS32="S",BI32=1), VLOOKUP(C32,Calculs!$B$85:$F$90,5), 0))</f>
        <v>0</v>
      </c>
      <c r="BX32" s="43" t="str">
        <f t="shared" si="25"/>
        <v/>
      </c>
      <c r="BY32" s="241" t="str">
        <f t="shared" si="26"/>
        <v/>
      </c>
      <c r="BZ32" s="301" t="str">
        <f t="shared" si="27"/>
        <v/>
      </c>
      <c r="CA32" s="301" t="str">
        <f t="shared" si="28"/>
        <v/>
      </c>
    </row>
    <row r="33" spans="1:79" ht="12.75" customHeight="1">
      <c r="A33" s="273"/>
      <c r="B33" s="239" t="str">
        <f>IF(' Peticions ET'!B32="", "",' Peticions ET'!B32)</f>
        <v/>
      </c>
      <c r="C33" s="186" t="str">
        <f>IF(' Peticions ET'!C32="", "",' Peticions ET'!C32)</f>
        <v/>
      </c>
      <c r="D33" s="186" t="str">
        <f>IF(' Peticions ET'!D32="", "",' Peticions ET'!D32)</f>
        <v/>
      </c>
      <c r="E33" s="186" t="str">
        <f>IF(' Peticions ET'!E32="", "",' Peticions ET'!E32)</f>
        <v/>
      </c>
      <c r="F33" s="186" t="str">
        <f>IF(' Peticions ET'!F32="", "",' Peticions ET'!F32)</f>
        <v/>
      </c>
      <c r="G33" s="186" t="str">
        <f>IF(' Peticions ET'!G32="", "",' Peticions ET'!G32)</f>
        <v/>
      </c>
      <c r="H33" s="185" t="str">
        <f>IF(' Peticions ET'!H32="", "",' Peticions ET'!H32)</f>
        <v/>
      </c>
      <c r="I33" s="185" t="str">
        <f>IF(' Peticions ET'!I32="", "",' Peticions ET'!I32)</f>
        <v/>
      </c>
      <c r="J33" s="33" t="str">
        <f>IF(' Peticions ET'!J32="", "",' Peticions ET'!J32)</f>
        <v/>
      </c>
      <c r="K33" s="33" t="str">
        <f>IF(' Peticions ET'!K32="", "",' Peticions ET'!K32)</f>
        <v/>
      </c>
      <c r="L33" s="33" t="str">
        <f>IF(' Peticions ET'!L32="", "",' Peticions ET'!L32)</f>
        <v/>
      </c>
      <c r="M33" s="33" t="str">
        <f>IF(' Peticions ET'!M32="", "",' Peticions ET'!M32)</f>
        <v/>
      </c>
      <c r="N33" s="33" t="str">
        <f>IF(' Peticions ET'!N32="", "",' Peticions ET'!N32)</f>
        <v/>
      </c>
      <c r="O33" s="33" t="str">
        <f>IF(' Peticions ET'!O32="", "",' Peticions ET'!O32)</f>
        <v/>
      </c>
      <c r="P33" s="33" t="str">
        <f>IF(' Peticions ET'!P32="", "",' Peticions ET'!P32)</f>
        <v/>
      </c>
      <c r="Q33" s="33" t="str">
        <f>IF(' Peticions ET'!R32="", "",' Peticions ET'!R32)</f>
        <v/>
      </c>
      <c r="R33" s="1" t="str">
        <f>IF(' Peticions ET'!Q32="", "",' Peticions ET'!Q32)</f>
        <v/>
      </c>
      <c r="S33" s="34" t="str">
        <f>IF(' Peticions ET'!U32="", "",' Peticions ET'!U32)</f>
        <v/>
      </c>
      <c r="T33" s="34" t="str">
        <f>IF(' Peticions ET'!V32="", "",' Peticions ET'!V32)</f>
        <v/>
      </c>
      <c r="U33" t="str">
        <f>IF(' Peticions ET'!S32="", "",' Peticions ET'!S32)</f>
        <v/>
      </c>
      <c r="V33" t="str">
        <f>IF(' Peticions ET'!T32="", "",' Peticions ET'!T32)</f>
        <v/>
      </c>
      <c r="W33" s="33" t="str">
        <f>IF(' Peticions ET'!W32="", "",' Peticions ET'!W32)</f>
        <v/>
      </c>
      <c r="X33" s="33" t="str">
        <f>IF(' Peticions ET'!X32="", "",' Peticions ET'!X32)</f>
        <v/>
      </c>
      <c r="Y33" s="33" t="str">
        <f>IF(' Peticions ET'!Y32="", "",' Peticions ET'!Y32)</f>
        <v/>
      </c>
      <c r="Z33" s="1"/>
      <c r="AA33" s="1"/>
      <c r="AB33" s="3"/>
      <c r="AC33" s="34"/>
      <c r="AD33" s="34"/>
      <c r="AE33" s="34"/>
      <c r="AF33" s="35"/>
      <c r="AG33" s="36"/>
      <c r="AH33" s="36"/>
      <c r="AI33" s="36"/>
      <c r="AJ33" s="36"/>
      <c r="AK33" s="37"/>
      <c r="AL33" s="37"/>
      <c r="AM33" s="37"/>
      <c r="AN33" s="37"/>
      <c r="AO33" s="38" t="str">
        <f>IF(' Peticions ET'!AO32="", "",' Peticions ET'!AO32)</f>
        <v/>
      </c>
      <c r="AP33" s="154"/>
      <c r="AQ33" s="39"/>
      <c r="AR33" s="40" t="str">
        <f t="shared" si="2"/>
        <v/>
      </c>
      <c r="AS33" s="41" t="str">
        <f t="shared" si="3"/>
        <v/>
      </c>
      <c r="AT33" s="42" t="str">
        <f t="shared" si="14"/>
        <v/>
      </c>
      <c r="AU33" s="43" t="str">
        <f t="shared" si="15"/>
        <v/>
      </c>
      <c r="AV33" s="252" t="str">
        <f t="shared" si="16"/>
        <v/>
      </c>
      <c r="AW33" s="242">
        <f>IF(B33="",0,IF(BR33="S",COUNTIF($AV$17:AV33,AV33),0))</f>
        <v>0</v>
      </c>
      <c r="AX33" s="44" t="str">
        <f t="shared" si="17"/>
        <v/>
      </c>
      <c r="AY33" s="45">
        <f xml:space="preserve"> IF(AX33&lt;&gt;"",VLOOKUP(AX33,Calculs!$B$2:$C$34,2,FALSE),0)</f>
        <v>0</v>
      </c>
      <c r="AZ33" s="45">
        <f>IF(K33&lt;&gt;"",IF(LEFT(K33,1)="S", Calculs!$C$55,0),0)</f>
        <v>0</v>
      </c>
      <c r="BA33" s="45">
        <f>IF(L33&lt;&gt;"",IF(LEFT(L33,1)="S", Calculs!$C$51,0),0)</f>
        <v>0</v>
      </c>
      <c r="BB33" s="45">
        <f>IF(M33&lt;&gt;"",IF(LEFT(M33,1)="S", Calculs!$C$52,0),0)</f>
        <v>0</v>
      </c>
      <c r="BC33" s="46" t="str">
        <f t="shared" si="18"/>
        <v/>
      </c>
      <c r="BD33" s="46" t="str">
        <f t="shared" si="19"/>
        <v/>
      </c>
      <c r="BE33" s="46">
        <f>SUMIF(Calculs!$B$2:$B$34,BC33,Calculs!$C$2:$C$34)</f>
        <v>0</v>
      </c>
      <c r="BF33" s="45">
        <f>IF(Q33&lt;&gt;"",IF(LEFT(Q33,1)="S", Calculs!$C$52,0),0)</f>
        <v>0</v>
      </c>
      <c r="BG33" s="45">
        <f>IF(R33&lt;&gt;"",IF(LEFT(R33,1)="S", Calculs!$C$51,0),0)</f>
        <v>0</v>
      </c>
      <c r="BH33" s="252" t="str">
        <f t="shared" si="20"/>
        <v/>
      </c>
      <c r="BI33" s="242">
        <f>IF(B33="",0, IF(BS33="S",COUNTIF($BH$17:BH33,BH33),0))</f>
        <v>0</v>
      </c>
      <c r="BJ33" s="45">
        <f xml:space="preserve"> IF(S33&lt;&gt;"",IF(S33&lt;&gt;"Sense monitor",VLOOKUP(LEFT(S33,2),Calculs!$B$41:$C$46,2,FALSE),0),0)</f>
        <v>0</v>
      </c>
      <c r="BK33" s="45">
        <f>IF(T33&lt;&gt;"",IF(LEFT(T33,1)="S", Calculs!$C$48,0),0)</f>
        <v>0</v>
      </c>
      <c r="BL33" s="45">
        <f>IF(W33&lt;&gt;"",IF(LEFT(W33,3)="ETT", Calculs!$C$37,0),0)</f>
        <v>0</v>
      </c>
      <c r="BM33" s="45">
        <f>IF(X33&lt;&gt;"",IF(LEFT(X33,1)="S", Calculs!$C$51,0),0)</f>
        <v>0</v>
      </c>
      <c r="BN33" s="45">
        <f>IF(Y33&lt;&gt;"",IF(LEFT(Y33,1)="S", Calculs!$C$52,0),0)</f>
        <v>0</v>
      </c>
      <c r="BO33" s="46" t="str">
        <f t="shared" si="21"/>
        <v/>
      </c>
      <c r="BP33" s="45">
        <f>SUMIF(Calculs!$B$32:$B$36,TRIM(BO33),Calculs!$C$32:$C$36)</f>
        <v>0</v>
      </c>
      <c r="BQ33" s="45">
        <f>IF(V33&lt;&gt;"",IF(LEFT(V33,1)="S", SUMIF(Calculs!$B$57:$B$61, TRIM(BO33), Calculs!$C$57:$C$61),0),0)</f>
        <v>0</v>
      </c>
      <c r="BR33" s="43" t="str">
        <f t="shared" si="22"/>
        <v>N</v>
      </c>
      <c r="BS33" s="241" t="str">
        <f t="shared" si="23"/>
        <v>N</v>
      </c>
      <c r="BT33" s="45">
        <f t="shared" si="24"/>
        <v>0</v>
      </c>
      <c r="BU33" s="45"/>
      <c r="BV33" s="45"/>
      <c r="BW33" s="45">
        <f>IF(C33="",0,IF(AND(BR33="S",AW33=1), VLOOKUP(C33,Calculs!$B$85:$D$90,3), 0) + IF(AND(BS33="S",BI33=1), VLOOKUP(C33,Calculs!$B$85:$F$90,5), 0))</f>
        <v>0</v>
      </c>
      <c r="BX33" s="43" t="str">
        <f t="shared" si="25"/>
        <v/>
      </c>
      <c r="BY33" s="241" t="str">
        <f t="shared" si="26"/>
        <v/>
      </c>
      <c r="BZ33" s="301" t="str">
        <f t="shared" si="27"/>
        <v/>
      </c>
      <c r="CA33" s="301" t="str">
        <f t="shared" si="28"/>
        <v/>
      </c>
    </row>
    <row r="34" spans="1:79" ht="12.75" customHeight="1">
      <c r="A34" s="273"/>
      <c r="B34" s="239" t="str">
        <f>IF(' Peticions ET'!B33="", "",' Peticions ET'!B33)</f>
        <v/>
      </c>
      <c r="C34" s="186" t="str">
        <f>IF(' Peticions ET'!C33="", "",' Peticions ET'!C33)</f>
        <v/>
      </c>
      <c r="D34" s="186" t="str">
        <f>IF(' Peticions ET'!D33="", "",' Peticions ET'!D33)</f>
        <v/>
      </c>
      <c r="E34" s="186" t="str">
        <f>IF(' Peticions ET'!E33="", "",' Peticions ET'!E33)</f>
        <v/>
      </c>
      <c r="F34" s="186" t="str">
        <f>IF(' Peticions ET'!F33="", "",' Peticions ET'!F33)</f>
        <v/>
      </c>
      <c r="G34" s="186" t="str">
        <f>IF(' Peticions ET'!G33="", "",' Peticions ET'!G33)</f>
        <v/>
      </c>
      <c r="H34" s="185" t="str">
        <f>IF(' Peticions ET'!H33="", "",' Peticions ET'!H33)</f>
        <v/>
      </c>
      <c r="I34" s="185" t="str">
        <f>IF(' Peticions ET'!I33="", "",' Peticions ET'!I33)</f>
        <v/>
      </c>
      <c r="J34" s="33" t="str">
        <f>IF(' Peticions ET'!J33="", "",' Peticions ET'!J33)</f>
        <v/>
      </c>
      <c r="K34" s="33" t="str">
        <f>IF(' Peticions ET'!K33="", "",' Peticions ET'!K33)</f>
        <v/>
      </c>
      <c r="L34" s="33" t="str">
        <f>IF(' Peticions ET'!L33="", "",' Peticions ET'!L33)</f>
        <v/>
      </c>
      <c r="M34" s="33" t="str">
        <f>IF(' Peticions ET'!M33="", "",' Peticions ET'!M33)</f>
        <v/>
      </c>
      <c r="N34" s="33" t="str">
        <f>IF(' Peticions ET'!N33="", "",' Peticions ET'!N33)</f>
        <v/>
      </c>
      <c r="O34" s="33" t="str">
        <f>IF(' Peticions ET'!O33="", "",' Peticions ET'!O33)</f>
        <v/>
      </c>
      <c r="P34" s="33" t="str">
        <f>IF(' Peticions ET'!P33="", "",' Peticions ET'!P33)</f>
        <v/>
      </c>
      <c r="Q34" s="33" t="str">
        <f>IF(' Peticions ET'!R33="", "",' Peticions ET'!R33)</f>
        <v/>
      </c>
      <c r="R34" s="1" t="str">
        <f>IF(' Peticions ET'!Q33="", "",' Peticions ET'!Q33)</f>
        <v/>
      </c>
      <c r="S34" s="34" t="str">
        <f>IF(' Peticions ET'!U33="", "",' Peticions ET'!U33)</f>
        <v/>
      </c>
      <c r="T34" s="34" t="str">
        <f>IF(' Peticions ET'!V33="", "",' Peticions ET'!V33)</f>
        <v/>
      </c>
      <c r="U34" t="str">
        <f>IF(' Peticions ET'!S33="", "",' Peticions ET'!S33)</f>
        <v/>
      </c>
      <c r="V34" t="str">
        <f>IF(' Peticions ET'!T33="", "",' Peticions ET'!T33)</f>
        <v/>
      </c>
      <c r="W34" s="33" t="str">
        <f>IF(' Peticions ET'!W33="", "",' Peticions ET'!W33)</f>
        <v/>
      </c>
      <c r="X34" s="33" t="str">
        <f>IF(' Peticions ET'!X33="", "",' Peticions ET'!X33)</f>
        <v/>
      </c>
      <c r="Y34" s="33" t="str">
        <f>IF(' Peticions ET'!Y33="", "",' Peticions ET'!Y33)</f>
        <v/>
      </c>
      <c r="Z34" s="1"/>
      <c r="AA34" s="1"/>
      <c r="AB34" s="3"/>
      <c r="AC34" s="34"/>
      <c r="AD34" s="34"/>
      <c r="AE34" s="34"/>
      <c r="AF34" s="35"/>
      <c r="AG34" s="36"/>
      <c r="AH34" s="36"/>
      <c r="AI34" s="36"/>
      <c r="AJ34" s="36"/>
      <c r="AK34" s="37"/>
      <c r="AL34" s="37"/>
      <c r="AM34" s="37"/>
      <c r="AN34" s="37"/>
      <c r="AO34" s="38" t="str">
        <f>IF(' Peticions ET'!AO33="", "",' Peticions ET'!AO33)</f>
        <v/>
      </c>
      <c r="AP34" s="154"/>
      <c r="AQ34" s="39"/>
      <c r="AR34" s="40" t="str">
        <f t="shared" si="2"/>
        <v/>
      </c>
      <c r="AS34" s="41" t="str">
        <f t="shared" si="3"/>
        <v/>
      </c>
      <c r="AT34" s="42" t="str">
        <f t="shared" si="14"/>
        <v/>
      </c>
      <c r="AU34" s="43" t="str">
        <f t="shared" si="15"/>
        <v/>
      </c>
      <c r="AV34" s="252" t="str">
        <f t="shared" si="16"/>
        <v/>
      </c>
      <c r="AW34" s="242">
        <f>IF(B34="",0,IF(BR34="S",COUNTIF($AV$17:AV34,AV34),0))</f>
        <v>0</v>
      </c>
      <c r="AX34" s="44" t="str">
        <f t="shared" si="17"/>
        <v/>
      </c>
      <c r="AY34" s="45">
        <f xml:space="preserve"> IF(AX34&lt;&gt;"",VLOOKUP(AX34,Calculs!$B$2:$C$34,2,FALSE),0)</f>
        <v>0</v>
      </c>
      <c r="AZ34" s="45">
        <f>IF(K34&lt;&gt;"",IF(LEFT(K34,1)="S", Calculs!$C$55,0),0)</f>
        <v>0</v>
      </c>
      <c r="BA34" s="45">
        <f>IF(L34&lt;&gt;"",IF(LEFT(L34,1)="S", Calculs!$C$51,0),0)</f>
        <v>0</v>
      </c>
      <c r="BB34" s="45">
        <f>IF(M34&lt;&gt;"",IF(LEFT(M34,1)="S", Calculs!$C$52,0),0)</f>
        <v>0</v>
      </c>
      <c r="BC34" s="46" t="str">
        <f t="shared" si="18"/>
        <v/>
      </c>
      <c r="BD34" s="46" t="str">
        <f t="shared" si="19"/>
        <v/>
      </c>
      <c r="BE34" s="46">
        <f>SUMIF(Calculs!$B$2:$B$34,BC34,Calculs!$C$2:$C$34)</f>
        <v>0</v>
      </c>
      <c r="BF34" s="45">
        <f>IF(Q34&lt;&gt;"",IF(LEFT(Q34,1)="S", Calculs!$C$52,0),0)</f>
        <v>0</v>
      </c>
      <c r="BG34" s="45">
        <f>IF(R34&lt;&gt;"",IF(LEFT(R34,1)="S", Calculs!$C$51,0),0)</f>
        <v>0</v>
      </c>
      <c r="BH34" s="252" t="str">
        <f t="shared" si="20"/>
        <v/>
      </c>
      <c r="BI34" s="242">
        <f>IF(B34="",0, IF(BS34="S",COUNTIF($BH$17:BH34,BH34),0))</f>
        <v>0</v>
      </c>
      <c r="BJ34" s="45">
        <f xml:space="preserve"> IF(S34&lt;&gt;"",IF(S34&lt;&gt;"Sense monitor",VLOOKUP(LEFT(S34,2),Calculs!$B$41:$C$46,2,FALSE),0),0)</f>
        <v>0</v>
      </c>
      <c r="BK34" s="45">
        <f>IF(T34&lt;&gt;"",IF(LEFT(T34,1)="S", Calculs!$C$48,0),0)</f>
        <v>0</v>
      </c>
      <c r="BL34" s="45">
        <f>IF(W34&lt;&gt;"",IF(LEFT(W34,3)="ETT", Calculs!$C$37,0),0)</f>
        <v>0</v>
      </c>
      <c r="BM34" s="45">
        <f>IF(X34&lt;&gt;"",IF(LEFT(X34,1)="S", Calculs!$C$51,0),0)</f>
        <v>0</v>
      </c>
      <c r="BN34" s="45">
        <f>IF(Y34&lt;&gt;"",IF(LEFT(Y34,1)="S", Calculs!$C$52,0),0)</f>
        <v>0</v>
      </c>
      <c r="BO34" s="46" t="str">
        <f t="shared" si="21"/>
        <v/>
      </c>
      <c r="BP34" s="45">
        <f>SUMIF(Calculs!$B$32:$B$36,TRIM(BO34),Calculs!$C$32:$C$36)</f>
        <v>0</v>
      </c>
      <c r="BQ34" s="45">
        <f>IF(V34&lt;&gt;"",IF(LEFT(V34,1)="S", SUMIF(Calculs!$B$57:$B$61, TRIM(BO34), Calculs!$C$57:$C$61),0),0)</f>
        <v>0</v>
      </c>
      <c r="BR34" s="43" t="str">
        <f t="shared" si="22"/>
        <v>N</v>
      </c>
      <c r="BS34" s="241" t="str">
        <f t="shared" si="23"/>
        <v>N</v>
      </c>
      <c r="BT34" s="45">
        <f t="shared" si="24"/>
        <v>0</v>
      </c>
      <c r="BU34" s="45"/>
      <c r="BV34" s="45"/>
      <c r="BW34" s="45">
        <f>IF(C34="",0,IF(AND(BR34="S",AW34=1), VLOOKUP(C34,Calculs!$B$85:$D$90,3), 0) + IF(AND(BS34="S",BI34=1), VLOOKUP(C34,Calculs!$B$85:$F$90,5), 0))</f>
        <v>0</v>
      </c>
      <c r="BX34" s="43" t="str">
        <f t="shared" si="25"/>
        <v/>
      </c>
      <c r="BY34" s="241" t="str">
        <f t="shared" si="26"/>
        <v/>
      </c>
      <c r="BZ34" s="301" t="str">
        <f t="shared" si="27"/>
        <v/>
      </c>
      <c r="CA34" s="301" t="str">
        <f t="shared" si="28"/>
        <v/>
      </c>
    </row>
    <row r="35" spans="1:79" ht="12.75" customHeight="1">
      <c r="A35" s="273"/>
      <c r="B35" s="239" t="str">
        <f>IF(' Peticions ET'!B34="", "",' Peticions ET'!B34)</f>
        <v/>
      </c>
      <c r="C35" s="186" t="str">
        <f>IF(' Peticions ET'!C34="", "",' Peticions ET'!C34)</f>
        <v/>
      </c>
      <c r="D35" s="186" t="str">
        <f>IF(' Peticions ET'!D34="", "",' Peticions ET'!D34)</f>
        <v/>
      </c>
      <c r="E35" s="186" t="str">
        <f>IF(' Peticions ET'!E34="", "",' Peticions ET'!E34)</f>
        <v/>
      </c>
      <c r="F35" s="186" t="str">
        <f>IF(' Peticions ET'!F34="", "",' Peticions ET'!F34)</f>
        <v/>
      </c>
      <c r="G35" s="186" t="str">
        <f>IF(' Peticions ET'!G34="", "",' Peticions ET'!G34)</f>
        <v/>
      </c>
      <c r="H35" s="185" t="str">
        <f>IF(' Peticions ET'!H34="", "",' Peticions ET'!H34)</f>
        <v/>
      </c>
      <c r="I35" s="185" t="str">
        <f>IF(' Peticions ET'!I34="", "",' Peticions ET'!I34)</f>
        <v/>
      </c>
      <c r="J35" s="33" t="str">
        <f>IF(' Peticions ET'!J34="", "",' Peticions ET'!J34)</f>
        <v/>
      </c>
      <c r="K35" s="33" t="str">
        <f>IF(' Peticions ET'!K34="", "",' Peticions ET'!K34)</f>
        <v/>
      </c>
      <c r="L35" s="33" t="str">
        <f>IF(' Peticions ET'!L34="", "",' Peticions ET'!L34)</f>
        <v/>
      </c>
      <c r="M35" s="33" t="str">
        <f>IF(' Peticions ET'!M34="", "",' Peticions ET'!M34)</f>
        <v/>
      </c>
      <c r="N35" s="33" t="str">
        <f>IF(' Peticions ET'!N34="", "",' Peticions ET'!N34)</f>
        <v/>
      </c>
      <c r="O35" s="33" t="str">
        <f>IF(' Peticions ET'!O34="", "",' Peticions ET'!O34)</f>
        <v/>
      </c>
      <c r="P35" s="33" t="str">
        <f>IF(' Peticions ET'!P34="", "",' Peticions ET'!P34)</f>
        <v/>
      </c>
      <c r="Q35" s="33" t="str">
        <f>IF(' Peticions ET'!R34="", "",' Peticions ET'!R34)</f>
        <v/>
      </c>
      <c r="R35" s="1" t="str">
        <f>IF(' Peticions ET'!Q34="", "",' Peticions ET'!Q34)</f>
        <v/>
      </c>
      <c r="S35" s="34" t="str">
        <f>IF(' Peticions ET'!U34="", "",' Peticions ET'!U34)</f>
        <v/>
      </c>
      <c r="T35" s="34" t="str">
        <f>IF(' Peticions ET'!V34="", "",' Peticions ET'!V34)</f>
        <v/>
      </c>
      <c r="U35" t="str">
        <f>IF(' Peticions ET'!S34="", "",' Peticions ET'!S34)</f>
        <v/>
      </c>
      <c r="V35" t="str">
        <f>IF(' Peticions ET'!T34="", "",' Peticions ET'!T34)</f>
        <v/>
      </c>
      <c r="W35" s="33" t="str">
        <f>IF(' Peticions ET'!W34="", "",' Peticions ET'!W34)</f>
        <v/>
      </c>
      <c r="X35" s="33" t="str">
        <f>IF(' Peticions ET'!X34="", "",' Peticions ET'!X34)</f>
        <v/>
      </c>
      <c r="Y35" s="33" t="str">
        <f>IF(' Peticions ET'!Y34="", "",' Peticions ET'!Y34)</f>
        <v/>
      </c>
      <c r="Z35" s="1"/>
      <c r="AA35" s="1"/>
      <c r="AB35" s="3"/>
      <c r="AC35" s="34"/>
      <c r="AD35" s="34"/>
      <c r="AE35" s="34"/>
      <c r="AF35" s="35"/>
      <c r="AG35" s="36"/>
      <c r="AH35" s="36"/>
      <c r="AI35" s="36"/>
      <c r="AJ35" s="36"/>
      <c r="AK35" s="37"/>
      <c r="AL35" s="37"/>
      <c r="AM35" s="37"/>
      <c r="AN35" s="37"/>
      <c r="AO35" s="38" t="str">
        <f>IF(' Peticions ET'!AO34="", "",' Peticions ET'!AO34)</f>
        <v/>
      </c>
      <c r="AP35" s="154"/>
      <c r="AQ35" s="39"/>
      <c r="AR35" s="40" t="str">
        <f t="shared" si="2"/>
        <v/>
      </c>
      <c r="AS35" s="41" t="str">
        <f t="shared" si="3"/>
        <v/>
      </c>
      <c r="AT35" s="42" t="str">
        <f t="shared" si="14"/>
        <v/>
      </c>
      <c r="AU35" s="43" t="str">
        <f t="shared" si="15"/>
        <v/>
      </c>
      <c r="AV35" s="252" t="str">
        <f t="shared" si="16"/>
        <v/>
      </c>
      <c r="AW35" s="242">
        <f>IF(B35="",0,IF(BR35="S",COUNTIF($AV$17:AV35,AV35),0))</f>
        <v>0</v>
      </c>
      <c r="AX35" s="44" t="str">
        <f t="shared" si="17"/>
        <v/>
      </c>
      <c r="AY35" s="45">
        <f xml:space="preserve"> IF(AX35&lt;&gt;"",VLOOKUP(AX35,Calculs!$B$2:$C$34,2,FALSE),0)</f>
        <v>0</v>
      </c>
      <c r="AZ35" s="45">
        <f>IF(K35&lt;&gt;"",IF(LEFT(K35,1)="S", Calculs!$C$55,0),0)</f>
        <v>0</v>
      </c>
      <c r="BA35" s="45">
        <f>IF(L35&lt;&gt;"",IF(LEFT(L35,1)="S", Calculs!$C$51,0),0)</f>
        <v>0</v>
      </c>
      <c r="BB35" s="45">
        <f>IF(M35&lt;&gt;"",IF(LEFT(M35,1)="S", Calculs!$C$52,0),0)</f>
        <v>0</v>
      </c>
      <c r="BC35" s="46" t="str">
        <f t="shared" si="18"/>
        <v/>
      </c>
      <c r="BD35" s="46" t="str">
        <f t="shared" si="19"/>
        <v/>
      </c>
      <c r="BE35" s="46">
        <f>SUMIF(Calculs!$B$2:$B$34,BC35,Calculs!$C$2:$C$34)</f>
        <v>0</v>
      </c>
      <c r="BF35" s="45">
        <f>IF(Q35&lt;&gt;"",IF(LEFT(Q35,1)="S", Calculs!$C$52,0),0)</f>
        <v>0</v>
      </c>
      <c r="BG35" s="45">
        <f>IF(R35&lt;&gt;"",IF(LEFT(R35,1)="S", Calculs!$C$51,0),0)</f>
        <v>0</v>
      </c>
      <c r="BH35" s="252" t="str">
        <f t="shared" si="20"/>
        <v/>
      </c>
      <c r="BI35" s="242">
        <f>IF(B35="",0, IF(BS35="S",COUNTIF($BH$17:BH35,BH35),0))</f>
        <v>0</v>
      </c>
      <c r="BJ35" s="45">
        <f xml:space="preserve"> IF(S35&lt;&gt;"",IF(S35&lt;&gt;"Sense monitor",VLOOKUP(LEFT(S35,2),Calculs!$B$41:$C$46,2,FALSE),0),0)</f>
        <v>0</v>
      </c>
      <c r="BK35" s="45">
        <f>IF(T35&lt;&gt;"",IF(LEFT(T35,1)="S", Calculs!$C$48,0),0)</f>
        <v>0</v>
      </c>
      <c r="BL35" s="45">
        <f>IF(W35&lt;&gt;"",IF(LEFT(W35,3)="ETT", Calculs!$C$37,0),0)</f>
        <v>0</v>
      </c>
      <c r="BM35" s="45">
        <f>IF(X35&lt;&gt;"",IF(LEFT(X35,1)="S", Calculs!$C$51,0),0)</f>
        <v>0</v>
      </c>
      <c r="BN35" s="45">
        <f>IF(Y35&lt;&gt;"",IF(LEFT(Y35,1)="S", Calculs!$C$52,0),0)</f>
        <v>0</v>
      </c>
      <c r="BO35" s="46" t="str">
        <f t="shared" si="21"/>
        <v/>
      </c>
      <c r="BP35" s="45">
        <f>SUMIF(Calculs!$B$32:$B$36,TRIM(BO35),Calculs!$C$32:$C$36)</f>
        <v>0</v>
      </c>
      <c r="BQ35" s="45">
        <f>IF(V35&lt;&gt;"",IF(LEFT(V35,1)="S", SUMIF(Calculs!$B$57:$B$61, TRIM(BO35), Calculs!$C$57:$C$61),0),0)</f>
        <v>0</v>
      </c>
      <c r="BR35" s="43" t="str">
        <f t="shared" si="22"/>
        <v>N</v>
      </c>
      <c r="BS35" s="241" t="str">
        <f t="shared" si="23"/>
        <v>N</v>
      </c>
      <c r="BT35" s="45">
        <f t="shared" si="24"/>
        <v>0</v>
      </c>
      <c r="BU35" s="45"/>
      <c r="BV35" s="45"/>
      <c r="BW35" s="45">
        <f>IF(C35="",0,IF(AND(BR35="S",AW35=1), VLOOKUP(C35,Calculs!$B$85:$D$90,3), 0) + IF(AND(BS35="S",BI35=1), VLOOKUP(C35,Calculs!$B$85:$F$90,5), 0))</f>
        <v>0</v>
      </c>
      <c r="BX35" s="43" t="str">
        <f t="shared" si="25"/>
        <v/>
      </c>
      <c r="BY35" s="241" t="str">
        <f t="shared" si="26"/>
        <v/>
      </c>
      <c r="BZ35" s="301" t="str">
        <f t="shared" si="27"/>
        <v/>
      </c>
      <c r="CA35" s="301" t="str">
        <f t="shared" si="28"/>
        <v/>
      </c>
    </row>
    <row r="36" spans="1:79" ht="12.75" customHeight="1">
      <c r="A36" s="273"/>
      <c r="B36" s="239" t="str">
        <f>IF(' Peticions ET'!B35="", "",' Peticions ET'!B35)</f>
        <v/>
      </c>
      <c r="C36" s="186" t="str">
        <f>IF(' Peticions ET'!C35="", "",' Peticions ET'!C35)</f>
        <v/>
      </c>
      <c r="D36" s="186" t="str">
        <f>IF(' Peticions ET'!D35="", "",' Peticions ET'!D35)</f>
        <v/>
      </c>
      <c r="E36" s="186" t="str">
        <f>IF(' Peticions ET'!E35="", "",' Peticions ET'!E35)</f>
        <v/>
      </c>
      <c r="F36" s="186" t="str">
        <f>IF(' Peticions ET'!F35="", "",' Peticions ET'!F35)</f>
        <v/>
      </c>
      <c r="G36" s="186" t="str">
        <f>IF(' Peticions ET'!G35="", "",' Peticions ET'!G35)</f>
        <v/>
      </c>
      <c r="H36" s="185" t="str">
        <f>IF(' Peticions ET'!H35="", "",' Peticions ET'!H35)</f>
        <v/>
      </c>
      <c r="I36" s="185" t="str">
        <f>IF(' Peticions ET'!I35="", "",' Peticions ET'!I35)</f>
        <v/>
      </c>
      <c r="J36" s="33" t="str">
        <f>IF(' Peticions ET'!J35="", "",' Peticions ET'!J35)</f>
        <v/>
      </c>
      <c r="K36" s="33" t="str">
        <f>IF(' Peticions ET'!K35="", "",' Peticions ET'!K35)</f>
        <v/>
      </c>
      <c r="L36" s="33" t="str">
        <f>IF(' Peticions ET'!L35="", "",' Peticions ET'!L35)</f>
        <v/>
      </c>
      <c r="M36" s="33" t="str">
        <f>IF(' Peticions ET'!M35="", "",' Peticions ET'!M35)</f>
        <v/>
      </c>
      <c r="N36" s="33" t="str">
        <f>IF(' Peticions ET'!N35="", "",' Peticions ET'!N35)</f>
        <v/>
      </c>
      <c r="O36" s="33" t="str">
        <f>IF(' Peticions ET'!O35="", "",' Peticions ET'!O35)</f>
        <v/>
      </c>
      <c r="P36" s="33" t="str">
        <f>IF(' Peticions ET'!P35="", "",' Peticions ET'!P35)</f>
        <v/>
      </c>
      <c r="Q36" s="33" t="str">
        <f>IF(' Peticions ET'!R35="", "",' Peticions ET'!R35)</f>
        <v/>
      </c>
      <c r="R36" s="1" t="str">
        <f>IF(' Peticions ET'!Q35="", "",' Peticions ET'!Q35)</f>
        <v/>
      </c>
      <c r="S36" s="34" t="str">
        <f>IF(' Peticions ET'!U35="", "",' Peticions ET'!U35)</f>
        <v/>
      </c>
      <c r="T36" s="34" t="str">
        <f>IF(' Peticions ET'!V35="", "",' Peticions ET'!V35)</f>
        <v/>
      </c>
      <c r="U36" t="str">
        <f>IF(' Peticions ET'!S35="", "",' Peticions ET'!S35)</f>
        <v/>
      </c>
      <c r="V36" t="str">
        <f>IF(' Peticions ET'!T35="", "",' Peticions ET'!T35)</f>
        <v/>
      </c>
      <c r="W36" s="33" t="str">
        <f>IF(' Peticions ET'!W35="", "",' Peticions ET'!W35)</f>
        <v/>
      </c>
      <c r="X36" s="33" t="str">
        <f>IF(' Peticions ET'!X35="", "",' Peticions ET'!X35)</f>
        <v/>
      </c>
      <c r="Y36" s="33" t="str">
        <f>IF(' Peticions ET'!Y35="", "",' Peticions ET'!Y35)</f>
        <v/>
      </c>
      <c r="Z36" s="1"/>
      <c r="AA36" s="1"/>
      <c r="AB36" s="3"/>
      <c r="AC36" s="34"/>
      <c r="AD36" s="34"/>
      <c r="AE36" s="34"/>
      <c r="AF36" s="35"/>
      <c r="AG36" s="36"/>
      <c r="AH36" s="36"/>
      <c r="AI36" s="36"/>
      <c r="AJ36" s="36"/>
      <c r="AK36" s="37"/>
      <c r="AL36" s="37"/>
      <c r="AM36" s="37"/>
      <c r="AN36" s="37"/>
      <c r="AO36" s="38" t="str">
        <f>IF(' Peticions ET'!AO35="", "",' Peticions ET'!AO35)</f>
        <v/>
      </c>
      <c r="AP36" s="154"/>
      <c r="AQ36" s="39"/>
      <c r="AR36" s="40" t="str">
        <f t="shared" si="2"/>
        <v/>
      </c>
      <c r="AS36" s="41" t="str">
        <f t="shared" si="3"/>
        <v/>
      </c>
      <c r="AT36" s="42" t="str">
        <f t="shared" si="14"/>
        <v/>
      </c>
      <c r="AU36" s="43" t="str">
        <f t="shared" si="15"/>
        <v/>
      </c>
      <c r="AV36" s="252" t="str">
        <f t="shared" si="16"/>
        <v/>
      </c>
      <c r="AW36" s="242">
        <f>IF(B36="",0,IF(BR36="S",COUNTIF($AV$17:AV36,AV36),0))</f>
        <v>0</v>
      </c>
      <c r="AX36" s="44" t="str">
        <f t="shared" si="17"/>
        <v/>
      </c>
      <c r="AY36" s="45">
        <f xml:space="preserve"> IF(AX36&lt;&gt;"",VLOOKUP(AX36,Calculs!$B$2:$C$34,2,FALSE),0)</f>
        <v>0</v>
      </c>
      <c r="AZ36" s="45">
        <f>IF(K36&lt;&gt;"",IF(LEFT(K36,1)="S", Calculs!$C$55,0),0)</f>
        <v>0</v>
      </c>
      <c r="BA36" s="45">
        <f>IF(L36&lt;&gt;"",IF(LEFT(L36,1)="S", Calculs!$C$51,0),0)</f>
        <v>0</v>
      </c>
      <c r="BB36" s="45">
        <f>IF(M36&lt;&gt;"",IF(LEFT(M36,1)="S", Calculs!$C$52,0),0)</f>
        <v>0</v>
      </c>
      <c r="BC36" s="46" t="str">
        <f t="shared" si="18"/>
        <v/>
      </c>
      <c r="BD36" s="46" t="str">
        <f t="shared" si="19"/>
        <v/>
      </c>
      <c r="BE36" s="46">
        <f>SUMIF(Calculs!$B$2:$B$34,BC36,Calculs!$C$2:$C$34)</f>
        <v>0</v>
      </c>
      <c r="BF36" s="45">
        <f>IF(Q36&lt;&gt;"",IF(LEFT(Q36,1)="S", Calculs!$C$52,0),0)</f>
        <v>0</v>
      </c>
      <c r="BG36" s="45">
        <f>IF(R36&lt;&gt;"",IF(LEFT(R36,1)="S", Calculs!$C$51,0),0)</f>
        <v>0</v>
      </c>
      <c r="BH36" s="252" t="str">
        <f t="shared" si="20"/>
        <v/>
      </c>
      <c r="BI36" s="242">
        <f>IF(B36="",0, IF(BS36="S",COUNTIF($BH$17:BH36,BH36),0))</f>
        <v>0</v>
      </c>
      <c r="BJ36" s="45">
        <f xml:space="preserve"> IF(S36&lt;&gt;"",IF(S36&lt;&gt;"Sense monitor",VLOOKUP(LEFT(S36,2),Calculs!$B$41:$C$46,2,FALSE),0),0)</f>
        <v>0</v>
      </c>
      <c r="BK36" s="45">
        <f>IF(T36&lt;&gt;"",IF(LEFT(T36,1)="S", Calculs!$C$48,0),0)</f>
        <v>0</v>
      </c>
      <c r="BL36" s="45">
        <f>IF(W36&lt;&gt;"",IF(LEFT(W36,3)="ETT", Calculs!$C$37,0),0)</f>
        <v>0</v>
      </c>
      <c r="BM36" s="45">
        <f>IF(X36&lt;&gt;"",IF(LEFT(X36,1)="S", Calculs!$C$51,0),0)</f>
        <v>0</v>
      </c>
      <c r="BN36" s="45">
        <f>IF(Y36&lt;&gt;"",IF(LEFT(Y36,1)="S", Calculs!$C$52,0),0)</f>
        <v>0</v>
      </c>
      <c r="BO36" s="46" t="str">
        <f t="shared" si="21"/>
        <v/>
      </c>
      <c r="BP36" s="45">
        <f>SUMIF(Calculs!$B$32:$B$36,TRIM(BO36),Calculs!$C$32:$C$36)</f>
        <v>0</v>
      </c>
      <c r="BQ36" s="45">
        <f>IF(V36&lt;&gt;"",IF(LEFT(V36,1)="S", SUMIF(Calculs!$B$57:$B$61, TRIM(BO36), Calculs!$C$57:$C$61),0),0)</f>
        <v>0</v>
      </c>
      <c r="BR36" s="43" t="str">
        <f t="shared" si="22"/>
        <v>N</v>
      </c>
      <c r="BS36" s="241" t="str">
        <f t="shared" si="23"/>
        <v>N</v>
      </c>
      <c r="BT36" s="45">
        <f t="shared" si="24"/>
        <v>0</v>
      </c>
      <c r="BU36" s="45"/>
      <c r="BV36" s="45"/>
      <c r="BW36" s="45">
        <f>IF(C36="",0,IF(AND(BR36="S",AW36=1), VLOOKUP(C36,Calculs!$B$85:$D$90,3), 0) + IF(AND(BS36="S",BI36=1), VLOOKUP(C36,Calculs!$B$85:$F$90,5), 0))</f>
        <v>0</v>
      </c>
      <c r="BX36" s="43" t="str">
        <f t="shared" si="25"/>
        <v/>
      </c>
      <c r="BY36" s="241" t="str">
        <f t="shared" si="26"/>
        <v/>
      </c>
      <c r="BZ36" s="301" t="str">
        <f t="shared" si="27"/>
        <v/>
      </c>
      <c r="CA36" s="301" t="str">
        <f t="shared" si="28"/>
        <v/>
      </c>
    </row>
    <row r="37" spans="1:79" ht="12.75" customHeight="1">
      <c r="A37" s="273"/>
      <c r="B37" s="239" t="str">
        <f>IF(' Peticions ET'!B36="", "",' Peticions ET'!B36)</f>
        <v/>
      </c>
      <c r="C37" s="186" t="str">
        <f>IF(' Peticions ET'!C36="", "",' Peticions ET'!C36)</f>
        <v/>
      </c>
      <c r="D37" s="186" t="str">
        <f>IF(' Peticions ET'!D36="", "",' Peticions ET'!D36)</f>
        <v/>
      </c>
      <c r="E37" s="186" t="str">
        <f>IF(' Peticions ET'!E36="", "",' Peticions ET'!E36)</f>
        <v/>
      </c>
      <c r="F37" s="186" t="str">
        <f>IF(' Peticions ET'!F36="", "",' Peticions ET'!F36)</f>
        <v/>
      </c>
      <c r="G37" s="186" t="str">
        <f>IF(' Peticions ET'!G36="", "",' Peticions ET'!G36)</f>
        <v/>
      </c>
      <c r="H37" s="185" t="str">
        <f>IF(' Peticions ET'!H36="", "",' Peticions ET'!H36)</f>
        <v/>
      </c>
      <c r="I37" s="185" t="str">
        <f>IF(' Peticions ET'!I36="", "",' Peticions ET'!I36)</f>
        <v/>
      </c>
      <c r="J37" s="33" t="str">
        <f>IF(' Peticions ET'!J36="", "",' Peticions ET'!J36)</f>
        <v/>
      </c>
      <c r="K37" s="33" t="str">
        <f>IF(' Peticions ET'!K36="", "",' Peticions ET'!K36)</f>
        <v/>
      </c>
      <c r="L37" s="33" t="str">
        <f>IF(' Peticions ET'!L36="", "",' Peticions ET'!L36)</f>
        <v/>
      </c>
      <c r="M37" s="33" t="str">
        <f>IF(' Peticions ET'!M36="", "",' Peticions ET'!M36)</f>
        <v/>
      </c>
      <c r="N37" s="33" t="str">
        <f>IF(' Peticions ET'!N36="", "",' Peticions ET'!N36)</f>
        <v/>
      </c>
      <c r="O37" s="33" t="str">
        <f>IF(' Peticions ET'!O36="", "",' Peticions ET'!O36)</f>
        <v/>
      </c>
      <c r="P37" s="33" t="str">
        <f>IF(' Peticions ET'!P36="", "",' Peticions ET'!P36)</f>
        <v/>
      </c>
      <c r="Q37" s="33" t="str">
        <f>IF(' Peticions ET'!R36="", "",' Peticions ET'!R36)</f>
        <v/>
      </c>
      <c r="R37" s="1" t="str">
        <f>IF(' Peticions ET'!Q36="", "",' Peticions ET'!Q36)</f>
        <v/>
      </c>
      <c r="S37" s="34" t="str">
        <f>IF(' Peticions ET'!U36="", "",' Peticions ET'!U36)</f>
        <v/>
      </c>
      <c r="T37" s="34" t="str">
        <f>IF(' Peticions ET'!V36="", "",' Peticions ET'!V36)</f>
        <v/>
      </c>
      <c r="U37" t="str">
        <f>IF(' Peticions ET'!S36="", "",' Peticions ET'!S36)</f>
        <v/>
      </c>
      <c r="V37" t="str">
        <f>IF(' Peticions ET'!T36="", "",' Peticions ET'!T36)</f>
        <v/>
      </c>
      <c r="W37" s="33" t="str">
        <f>IF(' Peticions ET'!W36="", "",' Peticions ET'!W36)</f>
        <v/>
      </c>
      <c r="X37" s="33" t="str">
        <f>IF(' Peticions ET'!X36="", "",' Peticions ET'!X36)</f>
        <v/>
      </c>
      <c r="Y37" s="33" t="str">
        <f>IF(' Peticions ET'!Y36="", "",' Peticions ET'!Y36)</f>
        <v/>
      </c>
      <c r="Z37" s="1"/>
      <c r="AA37" s="1"/>
      <c r="AB37" s="3"/>
      <c r="AC37" s="34"/>
      <c r="AD37" s="34"/>
      <c r="AE37" s="34"/>
      <c r="AF37" s="35"/>
      <c r="AG37" s="36"/>
      <c r="AH37" s="36"/>
      <c r="AI37" s="36"/>
      <c r="AJ37" s="36"/>
      <c r="AK37" s="37"/>
      <c r="AL37" s="37"/>
      <c r="AM37" s="37"/>
      <c r="AN37" s="37"/>
      <c r="AO37" s="38" t="str">
        <f>IF(' Peticions ET'!AO36="", "",' Peticions ET'!AO36)</f>
        <v/>
      </c>
      <c r="AP37" s="154"/>
      <c r="AQ37" s="39"/>
      <c r="AR37" s="40" t="str">
        <f t="shared" si="2"/>
        <v/>
      </c>
      <c r="AS37" s="41" t="str">
        <f t="shared" si="3"/>
        <v/>
      </c>
      <c r="AT37" s="42" t="str">
        <f t="shared" ref="AT37:AT81" si="29">IF(LEFT(C37,3)="Dir", "Sí","")</f>
        <v/>
      </c>
      <c r="AU37" s="43" t="str">
        <f t="shared" ref="AU37:AU81" si="30">IF(LEFT(C37,3)="Dir", "DIR"&amp;AS37, IF(LEFT(C37,3)="PDI", C37, IF(LEFT(C37,5)="PAS t", "PAST",C37)))</f>
        <v/>
      </c>
      <c r="AV37" s="252" t="str">
        <f t="shared" si="4"/>
        <v/>
      </c>
      <c r="AW37" s="242">
        <f>IF(B37="",0,IF(BR37="S",COUNTIF($AV$17:AV37,AV37),0))</f>
        <v>0</v>
      </c>
      <c r="AX37" s="44" t="str">
        <f t="shared" ref="AX37:AX81" si="31">IF(I37&lt;&gt;"",CONCATENATE(LEFT(I37,5),IF(J37="Linux",".L",".W")),"")</f>
        <v/>
      </c>
      <c r="AY37" s="45">
        <f xml:space="preserve"> IF(AX37&lt;&gt;"",VLOOKUP(AX37,Calculs!$B$2:$C$34,2,FALSE),0)</f>
        <v>0</v>
      </c>
      <c r="AZ37" s="45">
        <f>IF(K37&lt;&gt;"",IF(LEFT(K37,1)="S", Calculs!$C$55,0),0)</f>
        <v>0</v>
      </c>
      <c r="BA37" s="45">
        <f>IF(L37&lt;&gt;"",IF(LEFT(L37,1)="S", Calculs!$C$51,0),0)</f>
        <v>0</v>
      </c>
      <c r="BB37" s="45">
        <f>IF(M37&lt;&gt;"",IF(LEFT(M37,1)="S", Calculs!$C$52,0),0)</f>
        <v>0</v>
      </c>
      <c r="BC37" s="46" t="str">
        <f t="shared" ref="BC37:BC81" si="32">IF(N37&lt;&gt;"",CONCATENATE(LEFT(N37,3),IF(O37="Linux",".L",".W")),"")</f>
        <v/>
      </c>
      <c r="BD37" s="46" t="str">
        <f t="shared" ref="BD37:BD87" si="33">IF(BC37&lt;&gt;"",IF(LEFT(P37,3)="Com","Compacte",IF(LEFT(P37,3)="Min","Minitorre","?")),"")</f>
        <v/>
      </c>
      <c r="BE37" s="46">
        <f>SUMIF(Calculs!$B$2:$B$34,BC37,Calculs!$C$2:$C$34)</f>
        <v>0</v>
      </c>
      <c r="BF37" s="45">
        <f>IF(Q37&lt;&gt;"",IF(LEFT(Q37,1)="S", Calculs!$C$52,0),0)</f>
        <v>0</v>
      </c>
      <c r="BG37" s="45">
        <f>IF(R37&lt;&gt;"",IF(LEFT(R37,1)="S", Calculs!$C$51,0),0)</f>
        <v>0</v>
      </c>
      <c r="BH37" s="252" t="str">
        <f t="shared" si="6"/>
        <v/>
      </c>
      <c r="BI37" s="242">
        <f>IF(B37="",0, IF(BS37="S",COUNTIF($BH$17:BH37,BH37),0))</f>
        <v>0</v>
      </c>
      <c r="BJ37" s="45">
        <f xml:space="preserve"> IF(S37&lt;&gt;"",IF(S37&lt;&gt;"Sense monitor",VLOOKUP(LEFT(S37,2),Calculs!$B$41:$C$46,2,FALSE),0),0)</f>
        <v>0</v>
      </c>
      <c r="BK37" s="45">
        <f>IF(T37&lt;&gt;"",IF(LEFT(T37,1)="S", Calculs!$C$48,0),0)</f>
        <v>0</v>
      </c>
      <c r="BL37" s="45">
        <f>IF(W37&lt;&gt;"",IF(LEFT(W37,3)="ETT", Calculs!$C$37,0),0)</f>
        <v>0</v>
      </c>
      <c r="BM37" s="45">
        <f>IF(X37&lt;&gt;"",IF(LEFT(X37,1)="S", Calculs!$C$51,0),0)</f>
        <v>0</v>
      </c>
      <c r="BN37" s="45">
        <f>IF(Y37&lt;&gt;"",IF(LEFT(Y37,1)="S", Calculs!$C$52,0),0)</f>
        <v>0</v>
      </c>
      <c r="BO37" s="46" t="str">
        <f t="shared" ref="BO37:BO81" si="34">IF(U37&lt;&gt;"",IF(LEFT(U37,1)="A","Air",IF(LEFT(U37,1)="i","iMac", IF(LEFT(U37,1)="M","Mini", IF(LEFT(U37,5)="Pro13","Pro13", IF(LEFT(U37,5)="Pro14","Pro14"))))),"")</f>
        <v/>
      </c>
      <c r="BP37" s="45">
        <f>SUMIF(Calculs!$B$32:$B$36,TRIM(BO37),Calculs!$C$32:$C$36)</f>
        <v>0</v>
      </c>
      <c r="BQ37" s="45">
        <f>IF(V37&lt;&gt;"",IF(LEFT(V37,1)="S", SUMIF(Calculs!$B$57:$B$61, TRIM(BO37), Calculs!$C$57:$C$61),0),0)</f>
        <v>0</v>
      </c>
      <c r="BR37" s="43" t="str">
        <f t="shared" si="7"/>
        <v>N</v>
      </c>
      <c r="BS37" s="241" t="str">
        <f t="shared" si="8"/>
        <v>N</v>
      </c>
      <c r="BT37" s="45">
        <f t="shared" si="9"/>
        <v>0</v>
      </c>
      <c r="BU37" s="45"/>
      <c r="BV37" s="45"/>
      <c r="BW37" s="45">
        <f>IF(C37="",0,IF(AND(BR37="S",AW37=1), VLOOKUP(C37,Calculs!$B$85:$D$90,3), 0) + IF(AND(BS37="S",BI37=1), VLOOKUP(C37,Calculs!$B$85:$F$90,5), 0))</f>
        <v>0</v>
      </c>
      <c r="BX37" s="43" t="str">
        <f t="shared" si="10"/>
        <v/>
      </c>
      <c r="BY37" s="241" t="str">
        <f t="shared" si="11"/>
        <v/>
      </c>
      <c r="BZ37" s="301" t="str">
        <f t="shared" si="12"/>
        <v/>
      </c>
      <c r="CA37" s="301" t="str">
        <f t="shared" si="13"/>
        <v/>
      </c>
    </row>
    <row r="38" spans="1:79" ht="12.75" customHeight="1">
      <c r="A38" s="273"/>
      <c r="B38" s="239" t="str">
        <f>IF(' Peticions ET'!B37="", "",' Peticions ET'!B37)</f>
        <v/>
      </c>
      <c r="C38" s="186" t="str">
        <f>IF(' Peticions ET'!C37="", "",' Peticions ET'!C37)</f>
        <v/>
      </c>
      <c r="D38" s="186" t="str">
        <f>IF(' Peticions ET'!D37="", "",' Peticions ET'!D37)</f>
        <v/>
      </c>
      <c r="E38" s="186" t="str">
        <f>IF(' Peticions ET'!E37="", "",' Peticions ET'!E37)</f>
        <v/>
      </c>
      <c r="F38" s="186" t="str">
        <f>IF(' Peticions ET'!F37="", "",' Peticions ET'!F37)</f>
        <v/>
      </c>
      <c r="G38" s="186" t="str">
        <f>IF(' Peticions ET'!G37="", "",' Peticions ET'!G37)</f>
        <v/>
      </c>
      <c r="H38" s="185" t="str">
        <f>IF(' Peticions ET'!H37="", "",' Peticions ET'!H37)</f>
        <v/>
      </c>
      <c r="I38" s="185" t="str">
        <f>IF(' Peticions ET'!I37="", "",' Peticions ET'!I37)</f>
        <v/>
      </c>
      <c r="J38" s="33" t="str">
        <f>IF(' Peticions ET'!J37="", "",' Peticions ET'!J37)</f>
        <v/>
      </c>
      <c r="K38" s="33" t="str">
        <f>IF(' Peticions ET'!K37="", "",' Peticions ET'!K37)</f>
        <v/>
      </c>
      <c r="L38" s="33" t="str">
        <f>IF(' Peticions ET'!L37="", "",' Peticions ET'!L37)</f>
        <v/>
      </c>
      <c r="M38" s="33" t="str">
        <f>IF(' Peticions ET'!M37="", "",' Peticions ET'!M37)</f>
        <v/>
      </c>
      <c r="N38" s="33" t="str">
        <f>IF(' Peticions ET'!N37="", "",' Peticions ET'!N37)</f>
        <v/>
      </c>
      <c r="O38" s="33" t="str">
        <f>IF(' Peticions ET'!O37="", "",' Peticions ET'!O37)</f>
        <v/>
      </c>
      <c r="P38" s="33" t="str">
        <f>IF(' Peticions ET'!P37="", "",' Peticions ET'!P37)</f>
        <v/>
      </c>
      <c r="Q38" s="33" t="str">
        <f>IF(' Peticions ET'!R37="", "",' Peticions ET'!R37)</f>
        <v/>
      </c>
      <c r="R38" s="1" t="str">
        <f>IF(' Peticions ET'!Q37="", "",' Peticions ET'!Q37)</f>
        <v/>
      </c>
      <c r="S38" s="34" t="str">
        <f>IF(' Peticions ET'!U37="", "",' Peticions ET'!U37)</f>
        <v/>
      </c>
      <c r="T38" s="34" t="str">
        <f>IF(' Peticions ET'!V37="", "",' Peticions ET'!V37)</f>
        <v/>
      </c>
      <c r="U38" t="str">
        <f>IF(' Peticions ET'!S37="", "",' Peticions ET'!S37)</f>
        <v/>
      </c>
      <c r="V38" t="str">
        <f>IF(' Peticions ET'!T37="", "",' Peticions ET'!T37)</f>
        <v/>
      </c>
      <c r="W38" s="33" t="str">
        <f>IF(' Peticions ET'!W37="", "",' Peticions ET'!W37)</f>
        <v/>
      </c>
      <c r="X38" s="33" t="str">
        <f>IF(' Peticions ET'!X37="", "",' Peticions ET'!X37)</f>
        <v/>
      </c>
      <c r="Y38" s="33" t="str">
        <f>IF(' Peticions ET'!Y37="", "",' Peticions ET'!Y37)</f>
        <v/>
      </c>
      <c r="Z38" s="1"/>
      <c r="AA38" s="1"/>
      <c r="AB38" s="3"/>
      <c r="AC38" s="34"/>
      <c r="AD38" s="34"/>
      <c r="AE38" s="34"/>
      <c r="AF38" s="35"/>
      <c r="AG38" s="36"/>
      <c r="AH38" s="36"/>
      <c r="AI38" s="36"/>
      <c r="AJ38" s="36"/>
      <c r="AK38" s="37"/>
      <c r="AL38" s="37"/>
      <c r="AM38" s="37"/>
      <c r="AN38" s="37"/>
      <c r="AO38" s="38" t="str">
        <f>IF(' Peticions ET'!AO37="", "",' Peticions ET'!AO37)</f>
        <v/>
      </c>
      <c r="AP38" s="154"/>
      <c r="AQ38" s="39"/>
      <c r="AR38" s="40" t="str">
        <f t="shared" si="2"/>
        <v/>
      </c>
      <c r="AS38" s="41" t="str">
        <f t="shared" si="3"/>
        <v/>
      </c>
      <c r="AT38" s="42" t="str">
        <f t="shared" si="29"/>
        <v/>
      </c>
      <c r="AU38" s="43" t="str">
        <f t="shared" si="30"/>
        <v/>
      </c>
      <c r="AV38" s="252" t="str">
        <f t="shared" si="4"/>
        <v/>
      </c>
      <c r="AW38" s="242">
        <f>IF(B38="",0,IF(BR38="S",COUNTIF($AV$17:AV38,AV38),0))</f>
        <v>0</v>
      </c>
      <c r="AX38" s="44" t="str">
        <f t="shared" si="31"/>
        <v/>
      </c>
      <c r="AY38" s="45">
        <f xml:space="preserve"> IF(AX38&lt;&gt;"",VLOOKUP(AX38,Calculs!$B$2:$C$34,2,FALSE),0)</f>
        <v>0</v>
      </c>
      <c r="AZ38" s="45">
        <f>IF(K38&lt;&gt;"",IF(LEFT(K38,1)="S", Calculs!$C$55,0),0)</f>
        <v>0</v>
      </c>
      <c r="BA38" s="45">
        <f>IF(L38&lt;&gt;"",IF(LEFT(L38,1)="S", Calculs!$C$51,0),0)</f>
        <v>0</v>
      </c>
      <c r="BB38" s="45">
        <f>IF(M38&lt;&gt;"",IF(LEFT(M38,1)="S", Calculs!$C$52,0),0)</f>
        <v>0</v>
      </c>
      <c r="BC38" s="46" t="str">
        <f t="shared" si="32"/>
        <v/>
      </c>
      <c r="BD38" s="46" t="str">
        <f t="shared" si="33"/>
        <v/>
      </c>
      <c r="BE38" s="46">
        <f>SUMIF(Calculs!$B$2:$B$34,BC38,Calculs!$C$2:$C$34)</f>
        <v>0</v>
      </c>
      <c r="BF38" s="45">
        <f>IF(Q38&lt;&gt;"",IF(LEFT(Q38,1)="S", Calculs!$C$52,0),0)</f>
        <v>0</v>
      </c>
      <c r="BG38" s="45">
        <f>IF(R38&lt;&gt;"",IF(LEFT(R38,1)="S", Calculs!$C$51,0),0)</f>
        <v>0</v>
      </c>
      <c r="BH38" s="252" t="str">
        <f t="shared" si="6"/>
        <v/>
      </c>
      <c r="BI38" s="242">
        <f>IF(B38="",0, IF(BS38="S",COUNTIF($BH$17:BH38,BH38),0))</f>
        <v>0</v>
      </c>
      <c r="BJ38" s="45">
        <f xml:space="preserve"> IF(S38&lt;&gt;"",IF(S38&lt;&gt;"Sense monitor",VLOOKUP(LEFT(S38,2),Calculs!$B$41:$C$46,2,FALSE),0),0)</f>
        <v>0</v>
      </c>
      <c r="BK38" s="45">
        <f>IF(T38&lt;&gt;"",IF(LEFT(T38,1)="S", Calculs!$C$48,0),0)</f>
        <v>0</v>
      </c>
      <c r="BL38" s="45">
        <f>IF(W38&lt;&gt;"",IF(LEFT(W38,3)="ETT", Calculs!$C$37,0),0)</f>
        <v>0</v>
      </c>
      <c r="BM38" s="45">
        <f>IF(X38&lt;&gt;"",IF(LEFT(X38,1)="S", Calculs!$C$51,0),0)</f>
        <v>0</v>
      </c>
      <c r="BN38" s="45">
        <f>IF(Y38&lt;&gt;"",IF(LEFT(Y38,1)="S", Calculs!$C$52,0),0)</f>
        <v>0</v>
      </c>
      <c r="BO38" s="46" t="str">
        <f t="shared" si="34"/>
        <v/>
      </c>
      <c r="BP38" s="45">
        <f>SUMIF(Calculs!$B$32:$B$36,TRIM(BO38),Calculs!$C$32:$C$36)</f>
        <v>0</v>
      </c>
      <c r="BQ38" s="45">
        <f>IF(V38&lt;&gt;"",IF(LEFT(V38,1)="S", SUMIF(Calculs!$B$57:$B$61, TRIM(BO38), Calculs!$C$57:$C$61),0),0)</f>
        <v>0</v>
      </c>
      <c r="BR38" s="43" t="str">
        <f t="shared" si="7"/>
        <v>N</v>
      </c>
      <c r="BS38" s="241" t="str">
        <f t="shared" si="8"/>
        <v>N</v>
      </c>
      <c r="BT38" s="45">
        <f t="shared" si="9"/>
        <v>0</v>
      </c>
      <c r="BU38" s="45"/>
      <c r="BV38" s="45"/>
      <c r="BW38" s="45">
        <f>IF(C38="",0,IF(AND(BR38="S",AW38=1), VLOOKUP(C38,Calculs!$B$85:$D$90,3), 0) + IF(AND(BS38="S",BI38=1), VLOOKUP(C38,Calculs!$B$85:$F$90,5), 0))</f>
        <v>0</v>
      </c>
      <c r="BX38" s="43" t="str">
        <f t="shared" si="10"/>
        <v/>
      </c>
      <c r="BY38" s="241" t="str">
        <f t="shared" si="11"/>
        <v/>
      </c>
      <c r="BZ38" s="301" t="str">
        <f t="shared" si="12"/>
        <v/>
      </c>
      <c r="CA38" s="301" t="str">
        <f t="shared" si="13"/>
        <v/>
      </c>
    </row>
    <row r="39" spans="1:79" ht="12.75" customHeight="1">
      <c r="A39" s="273"/>
      <c r="B39" s="239" t="str">
        <f>IF(' Peticions ET'!B38="", "",' Peticions ET'!B38)</f>
        <v/>
      </c>
      <c r="C39" s="186" t="str">
        <f>IF(' Peticions ET'!C38="", "",' Peticions ET'!C38)</f>
        <v/>
      </c>
      <c r="D39" s="186" t="str">
        <f>IF(' Peticions ET'!D38="", "",' Peticions ET'!D38)</f>
        <v/>
      </c>
      <c r="E39" s="186" t="str">
        <f>IF(' Peticions ET'!E38="", "",' Peticions ET'!E38)</f>
        <v/>
      </c>
      <c r="F39" s="186" t="str">
        <f>IF(' Peticions ET'!F38="", "",' Peticions ET'!F38)</f>
        <v/>
      </c>
      <c r="G39" s="186" t="str">
        <f>IF(' Peticions ET'!G38="", "",' Peticions ET'!G38)</f>
        <v/>
      </c>
      <c r="H39" s="185" t="str">
        <f>IF(' Peticions ET'!H38="", "",' Peticions ET'!H38)</f>
        <v/>
      </c>
      <c r="I39" s="185" t="str">
        <f>IF(' Peticions ET'!I38="", "",' Peticions ET'!I38)</f>
        <v/>
      </c>
      <c r="J39" s="33" t="str">
        <f>IF(' Peticions ET'!J38="", "",' Peticions ET'!J38)</f>
        <v/>
      </c>
      <c r="K39" s="33" t="str">
        <f>IF(' Peticions ET'!K38="", "",' Peticions ET'!K38)</f>
        <v/>
      </c>
      <c r="L39" s="33" t="str">
        <f>IF(' Peticions ET'!L38="", "",' Peticions ET'!L38)</f>
        <v/>
      </c>
      <c r="M39" s="33" t="str">
        <f>IF(' Peticions ET'!M38="", "",' Peticions ET'!M38)</f>
        <v/>
      </c>
      <c r="N39" s="33" t="str">
        <f>IF(' Peticions ET'!N38="", "",' Peticions ET'!N38)</f>
        <v/>
      </c>
      <c r="O39" s="33" t="str">
        <f>IF(' Peticions ET'!O38="", "",' Peticions ET'!O38)</f>
        <v/>
      </c>
      <c r="P39" s="33" t="str">
        <f>IF(' Peticions ET'!P38="", "",' Peticions ET'!P38)</f>
        <v/>
      </c>
      <c r="Q39" s="33" t="str">
        <f>IF(' Peticions ET'!R38="", "",' Peticions ET'!R38)</f>
        <v/>
      </c>
      <c r="R39" s="1" t="str">
        <f>IF(' Peticions ET'!Q38="", "",' Peticions ET'!Q38)</f>
        <v/>
      </c>
      <c r="S39" s="34" t="str">
        <f>IF(' Peticions ET'!U38="", "",' Peticions ET'!U38)</f>
        <v/>
      </c>
      <c r="T39" s="34" t="str">
        <f>IF(' Peticions ET'!V38="", "",' Peticions ET'!V38)</f>
        <v/>
      </c>
      <c r="U39" t="str">
        <f>IF(' Peticions ET'!S38="", "",' Peticions ET'!S38)</f>
        <v/>
      </c>
      <c r="V39" t="str">
        <f>IF(' Peticions ET'!T38="", "",' Peticions ET'!T38)</f>
        <v/>
      </c>
      <c r="W39" s="33" t="str">
        <f>IF(' Peticions ET'!W38="", "",' Peticions ET'!W38)</f>
        <v/>
      </c>
      <c r="X39" s="33" t="str">
        <f>IF(' Peticions ET'!X38="", "",' Peticions ET'!X38)</f>
        <v/>
      </c>
      <c r="Y39" s="33" t="str">
        <f>IF(' Peticions ET'!Y38="", "",' Peticions ET'!Y38)</f>
        <v/>
      </c>
      <c r="Z39" s="1"/>
      <c r="AA39" s="1"/>
      <c r="AB39" s="3"/>
      <c r="AC39" s="34"/>
      <c r="AD39" s="34"/>
      <c r="AE39" s="34"/>
      <c r="AF39" s="35"/>
      <c r="AG39" s="36"/>
      <c r="AH39" s="36"/>
      <c r="AI39" s="36"/>
      <c r="AJ39" s="36"/>
      <c r="AK39" s="37"/>
      <c r="AL39" s="37"/>
      <c r="AM39" s="37"/>
      <c r="AN39" s="37"/>
      <c r="AO39" s="38" t="str">
        <f>IF(' Peticions ET'!AO38="", "",' Peticions ET'!AO38)</f>
        <v/>
      </c>
      <c r="AP39" s="154"/>
      <c r="AQ39" s="39"/>
      <c r="AR39" s="40" t="str">
        <f t="shared" si="2"/>
        <v/>
      </c>
      <c r="AS39" s="41" t="str">
        <f t="shared" si="3"/>
        <v/>
      </c>
      <c r="AT39" s="42" t="str">
        <f t="shared" si="29"/>
        <v/>
      </c>
      <c r="AU39" s="43" t="str">
        <f t="shared" si="30"/>
        <v/>
      </c>
      <c r="AV39" s="252" t="str">
        <f t="shared" si="4"/>
        <v/>
      </c>
      <c r="AW39" s="242">
        <f>IF(B39="",0,IF(BR39="S",COUNTIF($AV$17:AV39,AV39),0))</f>
        <v>0</v>
      </c>
      <c r="AX39" s="44" t="str">
        <f t="shared" si="31"/>
        <v/>
      </c>
      <c r="AY39" s="45">
        <f xml:space="preserve"> IF(AX39&lt;&gt;"",VLOOKUP(AX39,Calculs!$B$2:$C$34,2,FALSE),0)</f>
        <v>0</v>
      </c>
      <c r="AZ39" s="45">
        <f>IF(K39&lt;&gt;"",IF(LEFT(K39,1)="S", Calculs!$C$55,0),0)</f>
        <v>0</v>
      </c>
      <c r="BA39" s="45">
        <f>IF(L39&lt;&gt;"",IF(LEFT(L39,1)="S", Calculs!$C$51,0),0)</f>
        <v>0</v>
      </c>
      <c r="BB39" s="45">
        <f>IF(M39&lt;&gt;"",IF(LEFT(M39,1)="S", Calculs!$C$52,0),0)</f>
        <v>0</v>
      </c>
      <c r="BC39" s="46" t="str">
        <f t="shared" si="32"/>
        <v/>
      </c>
      <c r="BD39" s="46" t="str">
        <f t="shared" si="33"/>
        <v/>
      </c>
      <c r="BE39" s="46">
        <f>SUMIF(Calculs!$B$2:$B$34,BC39,Calculs!$C$2:$C$34)</f>
        <v>0</v>
      </c>
      <c r="BF39" s="45">
        <f>IF(Q39&lt;&gt;"",IF(LEFT(Q39,1)="S", Calculs!$C$52,0),0)</f>
        <v>0</v>
      </c>
      <c r="BG39" s="45">
        <f>IF(R39&lt;&gt;"",IF(LEFT(R39,1)="S", Calculs!$C$51,0),0)</f>
        <v>0</v>
      </c>
      <c r="BH39" s="252" t="str">
        <f t="shared" si="6"/>
        <v/>
      </c>
      <c r="BI39" s="242">
        <f>IF(B39="",0, IF(BS39="S",COUNTIF($BH$17:BH39,BH39),0))</f>
        <v>0</v>
      </c>
      <c r="BJ39" s="45">
        <f xml:space="preserve"> IF(S39&lt;&gt;"",IF(S39&lt;&gt;"Sense monitor",VLOOKUP(LEFT(S39,2),Calculs!$B$41:$C$46,2,FALSE),0),0)</f>
        <v>0</v>
      </c>
      <c r="BK39" s="45">
        <f>IF(T39&lt;&gt;"",IF(LEFT(T39,1)="S", Calculs!$C$48,0),0)</f>
        <v>0</v>
      </c>
      <c r="BL39" s="45">
        <f>IF(W39&lt;&gt;"",IF(LEFT(W39,3)="ETT", Calculs!$C$37,0),0)</f>
        <v>0</v>
      </c>
      <c r="BM39" s="45">
        <f>IF(X39&lt;&gt;"",IF(LEFT(X39,1)="S", Calculs!$C$51,0),0)</f>
        <v>0</v>
      </c>
      <c r="BN39" s="45">
        <f>IF(Y39&lt;&gt;"",IF(LEFT(Y39,1)="S", Calculs!$C$52,0),0)</f>
        <v>0</v>
      </c>
      <c r="BO39" s="46" t="str">
        <f t="shared" si="34"/>
        <v/>
      </c>
      <c r="BP39" s="45">
        <f>SUMIF(Calculs!$B$32:$B$36,TRIM(BO39),Calculs!$C$32:$C$36)</f>
        <v>0</v>
      </c>
      <c r="BQ39" s="45">
        <f>IF(V39&lt;&gt;"",IF(LEFT(V39,1)="S", SUMIF(Calculs!$B$57:$B$61, TRIM(BO39), Calculs!$C$57:$C$61),0),0)</f>
        <v>0</v>
      </c>
      <c r="BR39" s="43" t="str">
        <f t="shared" si="7"/>
        <v>N</v>
      </c>
      <c r="BS39" s="241" t="str">
        <f t="shared" si="8"/>
        <v>N</v>
      </c>
      <c r="BT39" s="45">
        <f t="shared" si="9"/>
        <v>0</v>
      </c>
      <c r="BU39" s="45"/>
      <c r="BV39" s="45"/>
      <c r="BW39" s="45">
        <f>IF(C39="",0,IF(AND(BR39="S",AW39=1), VLOOKUP(C39,Calculs!$B$85:$D$90,3), 0) + IF(AND(BS39="S",BI39=1), VLOOKUP(C39,Calculs!$B$85:$F$90,5), 0))</f>
        <v>0</v>
      </c>
      <c r="BX39" s="43" t="str">
        <f t="shared" si="10"/>
        <v/>
      </c>
      <c r="BY39" s="241" t="str">
        <f t="shared" si="11"/>
        <v/>
      </c>
      <c r="BZ39" s="301" t="str">
        <f t="shared" si="12"/>
        <v/>
      </c>
      <c r="CA39" s="301" t="str">
        <f t="shared" si="13"/>
        <v/>
      </c>
    </row>
    <row r="40" spans="1:79" ht="12.75" customHeight="1">
      <c r="A40" s="273"/>
      <c r="B40" s="239" t="str">
        <f>IF(' Peticions ET'!B39="", "",' Peticions ET'!B39)</f>
        <v/>
      </c>
      <c r="C40" s="186" t="str">
        <f>IF(' Peticions ET'!C39="", "",' Peticions ET'!C39)</f>
        <v/>
      </c>
      <c r="D40" s="186" t="str">
        <f>IF(' Peticions ET'!D39="", "",' Peticions ET'!D39)</f>
        <v/>
      </c>
      <c r="E40" s="186" t="str">
        <f>IF(' Peticions ET'!E39="", "",' Peticions ET'!E39)</f>
        <v/>
      </c>
      <c r="F40" s="186" t="str">
        <f>IF(' Peticions ET'!F39="", "",' Peticions ET'!F39)</f>
        <v/>
      </c>
      <c r="G40" s="186" t="str">
        <f>IF(' Peticions ET'!G39="", "",' Peticions ET'!G39)</f>
        <v/>
      </c>
      <c r="H40" s="185" t="str">
        <f>IF(' Peticions ET'!H39="", "",' Peticions ET'!H39)</f>
        <v/>
      </c>
      <c r="I40" s="185" t="str">
        <f>IF(' Peticions ET'!I39="", "",' Peticions ET'!I39)</f>
        <v/>
      </c>
      <c r="J40" s="33" t="str">
        <f>IF(' Peticions ET'!J39="", "",' Peticions ET'!J39)</f>
        <v/>
      </c>
      <c r="K40" s="33" t="str">
        <f>IF(' Peticions ET'!K39="", "",' Peticions ET'!K39)</f>
        <v/>
      </c>
      <c r="L40" s="33" t="str">
        <f>IF(' Peticions ET'!L39="", "",' Peticions ET'!L39)</f>
        <v/>
      </c>
      <c r="M40" s="33" t="str">
        <f>IF(' Peticions ET'!M39="", "",' Peticions ET'!M39)</f>
        <v/>
      </c>
      <c r="N40" s="33" t="str">
        <f>IF(' Peticions ET'!N39="", "",' Peticions ET'!N39)</f>
        <v/>
      </c>
      <c r="O40" s="33" t="str">
        <f>IF(' Peticions ET'!O39="", "",' Peticions ET'!O39)</f>
        <v/>
      </c>
      <c r="P40" s="33" t="str">
        <f>IF(' Peticions ET'!P39="", "",' Peticions ET'!P39)</f>
        <v/>
      </c>
      <c r="Q40" s="33" t="str">
        <f>IF(' Peticions ET'!R39="", "",' Peticions ET'!R39)</f>
        <v/>
      </c>
      <c r="R40" s="1" t="str">
        <f>IF(' Peticions ET'!Q39="", "",' Peticions ET'!Q39)</f>
        <v/>
      </c>
      <c r="S40" s="34" t="str">
        <f>IF(' Peticions ET'!U39="", "",' Peticions ET'!U39)</f>
        <v/>
      </c>
      <c r="T40" s="34" t="str">
        <f>IF(' Peticions ET'!V39="", "",' Peticions ET'!V39)</f>
        <v/>
      </c>
      <c r="U40" t="str">
        <f>IF(' Peticions ET'!S39="", "",' Peticions ET'!S39)</f>
        <v/>
      </c>
      <c r="V40" t="str">
        <f>IF(' Peticions ET'!T39="", "",' Peticions ET'!T39)</f>
        <v/>
      </c>
      <c r="W40" s="33" t="str">
        <f>IF(' Peticions ET'!W39="", "",' Peticions ET'!W39)</f>
        <v/>
      </c>
      <c r="X40" s="33" t="str">
        <f>IF(' Peticions ET'!X39="", "",' Peticions ET'!X39)</f>
        <v/>
      </c>
      <c r="Y40" s="33" t="str">
        <f>IF(' Peticions ET'!Y39="", "",' Peticions ET'!Y39)</f>
        <v/>
      </c>
      <c r="Z40" s="1"/>
      <c r="AA40" s="1"/>
      <c r="AB40" s="3"/>
      <c r="AC40" s="34"/>
      <c r="AD40" s="34"/>
      <c r="AE40" s="34"/>
      <c r="AF40" s="35"/>
      <c r="AG40" s="36"/>
      <c r="AH40" s="36"/>
      <c r="AI40" s="36"/>
      <c r="AJ40" s="36"/>
      <c r="AK40" s="37"/>
      <c r="AL40" s="37"/>
      <c r="AM40" s="37"/>
      <c r="AN40" s="37"/>
      <c r="AO40" s="38" t="str">
        <f>IF(' Peticions ET'!AO39="", "",' Peticions ET'!AO39)</f>
        <v/>
      </c>
      <c r="AP40" s="154"/>
      <c r="AQ40" s="39"/>
      <c r="AR40" s="40" t="str">
        <f t="shared" si="2"/>
        <v/>
      </c>
      <c r="AS40" s="41" t="str">
        <f t="shared" si="3"/>
        <v/>
      </c>
      <c r="AT40" s="42" t="str">
        <f t="shared" si="29"/>
        <v/>
      </c>
      <c r="AU40" s="43" t="str">
        <f t="shared" si="30"/>
        <v/>
      </c>
      <c r="AV40" s="252" t="str">
        <f t="shared" si="4"/>
        <v/>
      </c>
      <c r="AW40" s="242">
        <f>IF(B40="",0,IF(BR40="S",COUNTIF($AV$17:AV40,AV40),0))</f>
        <v>0</v>
      </c>
      <c r="AX40" s="44" t="str">
        <f t="shared" si="31"/>
        <v/>
      </c>
      <c r="AY40" s="45">
        <f xml:space="preserve"> IF(AX40&lt;&gt;"",VLOOKUP(AX40,Calculs!$B$2:$C$34,2,FALSE),0)</f>
        <v>0</v>
      </c>
      <c r="AZ40" s="45">
        <f>IF(K40&lt;&gt;"",IF(LEFT(K40,1)="S", Calculs!$C$55,0),0)</f>
        <v>0</v>
      </c>
      <c r="BA40" s="45">
        <f>IF(L40&lt;&gt;"",IF(LEFT(L40,1)="S", Calculs!$C$51,0),0)</f>
        <v>0</v>
      </c>
      <c r="BB40" s="45">
        <f>IF(M40&lt;&gt;"",IF(LEFT(M40,1)="S", Calculs!$C$52,0),0)</f>
        <v>0</v>
      </c>
      <c r="BC40" s="46" t="str">
        <f t="shared" si="32"/>
        <v/>
      </c>
      <c r="BD40" s="46" t="str">
        <f t="shared" si="33"/>
        <v/>
      </c>
      <c r="BE40" s="46">
        <f>SUMIF(Calculs!$B$2:$B$34,BC40,Calculs!$C$2:$C$34)</f>
        <v>0</v>
      </c>
      <c r="BF40" s="45">
        <f>IF(Q40&lt;&gt;"",IF(LEFT(Q40,1)="S", Calculs!$C$52,0),0)</f>
        <v>0</v>
      </c>
      <c r="BG40" s="45">
        <f>IF(R40&lt;&gt;"",IF(LEFT(R40,1)="S", Calculs!$C$51,0),0)</f>
        <v>0</v>
      </c>
      <c r="BH40" s="252" t="str">
        <f t="shared" si="6"/>
        <v/>
      </c>
      <c r="BI40" s="242">
        <f>IF(B40="",0, IF(BS40="S",COUNTIF($BH$17:BH40,BH40),0))</f>
        <v>0</v>
      </c>
      <c r="BJ40" s="45">
        <f xml:space="preserve"> IF(S40&lt;&gt;"",IF(S40&lt;&gt;"Sense monitor",VLOOKUP(LEFT(S40,2),Calculs!$B$41:$C$46,2,FALSE),0),0)</f>
        <v>0</v>
      </c>
      <c r="BK40" s="45">
        <f>IF(T40&lt;&gt;"",IF(LEFT(T40,1)="S", Calculs!$C$48,0),0)</f>
        <v>0</v>
      </c>
      <c r="BL40" s="45">
        <f>IF(W40&lt;&gt;"",IF(LEFT(W40,3)="ETT", Calculs!$C$37,0),0)</f>
        <v>0</v>
      </c>
      <c r="BM40" s="45">
        <f>IF(X40&lt;&gt;"",IF(LEFT(X40,1)="S", Calculs!$C$51,0),0)</f>
        <v>0</v>
      </c>
      <c r="BN40" s="45">
        <f>IF(Y40&lt;&gt;"",IF(LEFT(Y40,1)="S", Calculs!$C$52,0),0)</f>
        <v>0</v>
      </c>
      <c r="BO40" s="46" t="str">
        <f t="shared" si="34"/>
        <v/>
      </c>
      <c r="BP40" s="45">
        <f>SUMIF(Calculs!$B$32:$B$36,TRIM(BO40),Calculs!$C$32:$C$36)</f>
        <v>0</v>
      </c>
      <c r="BQ40" s="45">
        <f>IF(V40&lt;&gt;"",IF(LEFT(V40,1)="S", SUMIF(Calculs!$B$57:$B$61, TRIM(BO40), Calculs!$C$57:$C$61),0),0)</f>
        <v>0</v>
      </c>
      <c r="BR40" s="43" t="str">
        <f t="shared" si="7"/>
        <v>N</v>
      </c>
      <c r="BS40" s="241" t="str">
        <f t="shared" si="8"/>
        <v>N</v>
      </c>
      <c r="BT40" s="45">
        <f t="shared" si="9"/>
        <v>0</v>
      </c>
      <c r="BU40" s="45"/>
      <c r="BV40" s="45"/>
      <c r="BW40" s="45">
        <f>IF(C40="",0,IF(AND(BR40="S",AW40=1), VLOOKUP(C40,Calculs!$B$85:$D$90,3), 0) + IF(AND(BS40="S",BI40=1), VLOOKUP(C40,Calculs!$B$85:$F$90,5), 0))</f>
        <v>0</v>
      </c>
      <c r="BX40" s="43" t="str">
        <f t="shared" si="10"/>
        <v/>
      </c>
      <c r="BY40" s="241" t="str">
        <f t="shared" si="11"/>
        <v/>
      </c>
      <c r="BZ40" s="301" t="str">
        <f t="shared" si="12"/>
        <v/>
      </c>
      <c r="CA40" s="301" t="str">
        <f t="shared" si="13"/>
        <v/>
      </c>
    </row>
    <row r="41" spans="1:79" ht="12.75" customHeight="1">
      <c r="A41" s="273"/>
      <c r="B41" s="239" t="str">
        <f>IF(' Peticions ET'!B40="", "",' Peticions ET'!B40)</f>
        <v/>
      </c>
      <c r="C41" s="186" t="str">
        <f>IF(' Peticions ET'!C40="", "",' Peticions ET'!C40)</f>
        <v/>
      </c>
      <c r="D41" s="186" t="str">
        <f>IF(' Peticions ET'!D40="", "",' Peticions ET'!D40)</f>
        <v/>
      </c>
      <c r="E41" s="186" t="str">
        <f>IF(' Peticions ET'!E40="", "",' Peticions ET'!E40)</f>
        <v/>
      </c>
      <c r="F41" s="186" t="str">
        <f>IF(' Peticions ET'!F40="", "",' Peticions ET'!F40)</f>
        <v/>
      </c>
      <c r="G41" s="186" t="str">
        <f>IF(' Peticions ET'!G40="", "",' Peticions ET'!G40)</f>
        <v/>
      </c>
      <c r="H41" s="185" t="str">
        <f>IF(' Peticions ET'!H40="", "",' Peticions ET'!H40)</f>
        <v/>
      </c>
      <c r="I41" s="185" t="str">
        <f>IF(' Peticions ET'!I40="", "",' Peticions ET'!I40)</f>
        <v/>
      </c>
      <c r="J41" s="33" t="str">
        <f>IF(' Peticions ET'!J40="", "",' Peticions ET'!J40)</f>
        <v/>
      </c>
      <c r="K41" s="33" t="str">
        <f>IF(' Peticions ET'!K40="", "",' Peticions ET'!K40)</f>
        <v/>
      </c>
      <c r="L41" s="33" t="str">
        <f>IF(' Peticions ET'!L40="", "",' Peticions ET'!L40)</f>
        <v/>
      </c>
      <c r="M41" s="33" t="str">
        <f>IF(' Peticions ET'!M40="", "",' Peticions ET'!M40)</f>
        <v/>
      </c>
      <c r="N41" s="33" t="str">
        <f>IF(' Peticions ET'!N40="", "",' Peticions ET'!N40)</f>
        <v/>
      </c>
      <c r="O41" s="33" t="str">
        <f>IF(' Peticions ET'!O40="", "",' Peticions ET'!O40)</f>
        <v/>
      </c>
      <c r="P41" s="33" t="str">
        <f>IF(' Peticions ET'!P40="", "",' Peticions ET'!P40)</f>
        <v/>
      </c>
      <c r="Q41" s="33" t="str">
        <f>IF(' Peticions ET'!R40="", "",' Peticions ET'!R40)</f>
        <v/>
      </c>
      <c r="R41" s="1" t="str">
        <f>IF(' Peticions ET'!Q40="", "",' Peticions ET'!Q40)</f>
        <v/>
      </c>
      <c r="S41" s="34" t="str">
        <f>IF(' Peticions ET'!U40="", "",' Peticions ET'!U40)</f>
        <v/>
      </c>
      <c r="T41" s="34" t="str">
        <f>IF(' Peticions ET'!V40="", "",' Peticions ET'!V40)</f>
        <v/>
      </c>
      <c r="U41" t="str">
        <f>IF(' Peticions ET'!S40="", "",' Peticions ET'!S40)</f>
        <v/>
      </c>
      <c r="V41" t="str">
        <f>IF(' Peticions ET'!T40="", "",' Peticions ET'!T40)</f>
        <v/>
      </c>
      <c r="W41" s="33" t="str">
        <f>IF(' Peticions ET'!W40="", "",' Peticions ET'!W40)</f>
        <v/>
      </c>
      <c r="X41" s="33" t="str">
        <f>IF(' Peticions ET'!X40="", "",' Peticions ET'!X40)</f>
        <v/>
      </c>
      <c r="Y41" s="33" t="str">
        <f>IF(' Peticions ET'!Y40="", "",' Peticions ET'!Y40)</f>
        <v/>
      </c>
      <c r="Z41" s="1"/>
      <c r="AA41" s="1"/>
      <c r="AB41" s="3"/>
      <c r="AC41" s="34"/>
      <c r="AD41" s="34"/>
      <c r="AE41" s="34"/>
      <c r="AF41" s="35"/>
      <c r="AG41" s="36"/>
      <c r="AH41" s="36"/>
      <c r="AI41" s="36"/>
      <c r="AJ41" s="36"/>
      <c r="AK41" s="37"/>
      <c r="AL41" s="37"/>
      <c r="AM41" s="37"/>
      <c r="AN41" s="37"/>
      <c r="AO41" s="38" t="str">
        <f>IF(' Peticions ET'!AO40="", "",' Peticions ET'!AO40)</f>
        <v/>
      </c>
      <c r="AP41" s="154"/>
      <c r="AQ41" s="39"/>
      <c r="AR41" s="40" t="str">
        <f t="shared" si="2"/>
        <v/>
      </c>
      <c r="AS41" s="41" t="str">
        <f t="shared" si="3"/>
        <v/>
      </c>
      <c r="AT41" s="42" t="str">
        <f t="shared" si="29"/>
        <v/>
      </c>
      <c r="AU41" s="43" t="str">
        <f t="shared" si="30"/>
        <v/>
      </c>
      <c r="AV41" s="252" t="str">
        <f t="shared" si="4"/>
        <v/>
      </c>
      <c r="AW41" s="242">
        <f>IF(B41="",0,IF(BR41="S",COUNTIF($AV$17:AV41,AV41),0))</f>
        <v>0</v>
      </c>
      <c r="AX41" s="44" t="str">
        <f t="shared" si="31"/>
        <v/>
      </c>
      <c r="AY41" s="45">
        <f xml:space="preserve"> IF(AX41&lt;&gt;"",VLOOKUP(AX41,Calculs!$B$2:$C$34,2,FALSE),0)</f>
        <v>0</v>
      </c>
      <c r="AZ41" s="45">
        <f>IF(K41&lt;&gt;"",IF(LEFT(K41,1)="S", Calculs!$C$55,0),0)</f>
        <v>0</v>
      </c>
      <c r="BA41" s="45">
        <f>IF(L41&lt;&gt;"",IF(LEFT(L41,1)="S", Calculs!$C$51,0),0)</f>
        <v>0</v>
      </c>
      <c r="BB41" s="45">
        <f>IF(M41&lt;&gt;"",IF(LEFT(M41,1)="S", Calculs!$C$52,0),0)</f>
        <v>0</v>
      </c>
      <c r="BC41" s="46" t="str">
        <f t="shared" si="32"/>
        <v/>
      </c>
      <c r="BD41" s="46" t="str">
        <f t="shared" si="33"/>
        <v/>
      </c>
      <c r="BE41" s="46">
        <f>SUMIF(Calculs!$B$2:$B$34,BC41,Calculs!$C$2:$C$34)</f>
        <v>0</v>
      </c>
      <c r="BF41" s="45">
        <f>IF(Q41&lt;&gt;"",IF(LEFT(Q41,1)="S", Calculs!$C$52,0),0)</f>
        <v>0</v>
      </c>
      <c r="BG41" s="45">
        <f>IF(R41&lt;&gt;"",IF(LEFT(R41,1)="S", Calculs!$C$51,0),0)</f>
        <v>0</v>
      </c>
      <c r="BH41" s="252" t="str">
        <f t="shared" si="6"/>
        <v/>
      </c>
      <c r="BI41" s="242">
        <f>IF(B41="",0, IF(BS41="S",COUNTIF($BH$17:BH41,BH41),0))</f>
        <v>0</v>
      </c>
      <c r="BJ41" s="45">
        <f xml:space="preserve"> IF(S41&lt;&gt;"",IF(S41&lt;&gt;"Sense monitor",VLOOKUP(LEFT(S41,2),Calculs!$B$41:$C$46,2,FALSE),0),0)</f>
        <v>0</v>
      </c>
      <c r="BK41" s="45">
        <f>IF(T41&lt;&gt;"",IF(LEFT(T41,1)="S", Calculs!$C$48,0),0)</f>
        <v>0</v>
      </c>
      <c r="BL41" s="45">
        <f>IF(W41&lt;&gt;"",IF(LEFT(W41,3)="ETT", Calculs!$C$37,0),0)</f>
        <v>0</v>
      </c>
      <c r="BM41" s="45">
        <f>IF(X41&lt;&gt;"",IF(LEFT(X41,1)="S", Calculs!$C$51,0),0)</f>
        <v>0</v>
      </c>
      <c r="BN41" s="45">
        <f>IF(Y41&lt;&gt;"",IF(LEFT(Y41,1)="S", Calculs!$C$52,0),0)</f>
        <v>0</v>
      </c>
      <c r="BO41" s="46" t="str">
        <f t="shared" si="34"/>
        <v/>
      </c>
      <c r="BP41" s="45">
        <f>SUMIF(Calculs!$B$32:$B$36,TRIM(BO41),Calculs!$C$32:$C$36)</f>
        <v>0</v>
      </c>
      <c r="BQ41" s="45">
        <f>IF(V41&lt;&gt;"",IF(LEFT(V41,1)="S", SUMIF(Calculs!$B$57:$B$61, TRIM(BO41), Calculs!$C$57:$C$61),0),0)</f>
        <v>0</v>
      </c>
      <c r="BR41" s="43" t="str">
        <f t="shared" si="7"/>
        <v>N</v>
      </c>
      <c r="BS41" s="241" t="str">
        <f t="shared" si="8"/>
        <v>N</v>
      </c>
      <c r="BT41" s="45">
        <f t="shared" si="9"/>
        <v>0</v>
      </c>
      <c r="BU41" s="45"/>
      <c r="BV41" s="45"/>
      <c r="BW41" s="45">
        <f>IF(C41="",0,IF(AND(BR41="S",AW41=1), VLOOKUP(C41,Calculs!$B$85:$D$90,3), 0) + IF(AND(BS41="S",BI41=1), VLOOKUP(C41,Calculs!$B$85:$F$90,5), 0))</f>
        <v>0</v>
      </c>
      <c r="BX41" s="43" t="str">
        <f t="shared" si="10"/>
        <v/>
      </c>
      <c r="BY41" s="241" t="str">
        <f t="shared" si="11"/>
        <v/>
      </c>
      <c r="BZ41" s="301" t="str">
        <f t="shared" si="12"/>
        <v/>
      </c>
      <c r="CA41" s="301" t="str">
        <f t="shared" si="13"/>
        <v/>
      </c>
    </row>
    <row r="42" spans="1:79" ht="12.75" customHeight="1">
      <c r="A42" s="273"/>
      <c r="B42" s="239" t="str">
        <f>IF(' Peticions ET'!B41="", "",' Peticions ET'!B41)</f>
        <v/>
      </c>
      <c r="C42" s="186" t="str">
        <f>IF(' Peticions ET'!C41="", "",' Peticions ET'!C41)</f>
        <v/>
      </c>
      <c r="D42" s="186" t="str">
        <f>IF(' Peticions ET'!D41="", "",' Peticions ET'!D41)</f>
        <v/>
      </c>
      <c r="E42" s="186" t="str">
        <f>IF(' Peticions ET'!E41="", "",' Peticions ET'!E41)</f>
        <v/>
      </c>
      <c r="F42" s="186" t="str">
        <f>IF(' Peticions ET'!F41="", "",' Peticions ET'!F41)</f>
        <v/>
      </c>
      <c r="G42" s="186" t="str">
        <f>IF(' Peticions ET'!G41="", "",' Peticions ET'!G41)</f>
        <v/>
      </c>
      <c r="H42" s="185" t="str">
        <f>IF(' Peticions ET'!H41="", "",' Peticions ET'!H41)</f>
        <v/>
      </c>
      <c r="I42" s="185" t="str">
        <f>IF(' Peticions ET'!I41="", "",' Peticions ET'!I41)</f>
        <v/>
      </c>
      <c r="J42" s="33" t="str">
        <f>IF(' Peticions ET'!J41="", "",' Peticions ET'!J41)</f>
        <v/>
      </c>
      <c r="K42" s="33" t="str">
        <f>IF(' Peticions ET'!K41="", "",' Peticions ET'!K41)</f>
        <v/>
      </c>
      <c r="L42" s="33" t="str">
        <f>IF(' Peticions ET'!L41="", "",' Peticions ET'!L41)</f>
        <v/>
      </c>
      <c r="M42" s="33" t="str">
        <f>IF(' Peticions ET'!M41="", "",' Peticions ET'!M41)</f>
        <v/>
      </c>
      <c r="N42" s="33" t="str">
        <f>IF(' Peticions ET'!N41="", "",' Peticions ET'!N41)</f>
        <v/>
      </c>
      <c r="O42" s="33" t="str">
        <f>IF(' Peticions ET'!O41="", "",' Peticions ET'!O41)</f>
        <v/>
      </c>
      <c r="P42" s="33" t="str">
        <f>IF(' Peticions ET'!P41="", "",' Peticions ET'!P41)</f>
        <v/>
      </c>
      <c r="Q42" s="33" t="str">
        <f>IF(' Peticions ET'!R41="", "",' Peticions ET'!R41)</f>
        <v/>
      </c>
      <c r="R42" s="1" t="str">
        <f>IF(' Peticions ET'!Q41="", "",' Peticions ET'!Q41)</f>
        <v/>
      </c>
      <c r="S42" s="34" t="str">
        <f>IF(' Peticions ET'!U41="", "",' Peticions ET'!U41)</f>
        <v/>
      </c>
      <c r="T42" s="34" t="str">
        <f>IF(' Peticions ET'!V41="", "",' Peticions ET'!V41)</f>
        <v/>
      </c>
      <c r="U42" t="str">
        <f>IF(' Peticions ET'!S41="", "",' Peticions ET'!S41)</f>
        <v/>
      </c>
      <c r="V42" t="str">
        <f>IF(' Peticions ET'!T41="", "",' Peticions ET'!T41)</f>
        <v/>
      </c>
      <c r="W42" s="33" t="str">
        <f>IF(' Peticions ET'!W41="", "",' Peticions ET'!W41)</f>
        <v/>
      </c>
      <c r="X42" s="33" t="str">
        <f>IF(' Peticions ET'!X41="", "",' Peticions ET'!X41)</f>
        <v/>
      </c>
      <c r="Y42" s="33" t="str">
        <f>IF(' Peticions ET'!Y41="", "",' Peticions ET'!Y41)</f>
        <v/>
      </c>
      <c r="Z42" s="1"/>
      <c r="AA42" s="1"/>
      <c r="AB42" s="3"/>
      <c r="AC42" s="34"/>
      <c r="AD42" s="34"/>
      <c r="AE42" s="34"/>
      <c r="AF42" s="35"/>
      <c r="AG42" s="36"/>
      <c r="AH42" s="36"/>
      <c r="AI42" s="36"/>
      <c r="AJ42" s="36"/>
      <c r="AK42" s="37"/>
      <c r="AL42" s="37"/>
      <c r="AM42" s="37"/>
      <c r="AN42" s="37"/>
      <c r="AO42" s="38" t="str">
        <f>IF(' Peticions ET'!AO41="", "",' Peticions ET'!AO41)</f>
        <v/>
      </c>
      <c r="AP42" s="154"/>
      <c r="AQ42" s="39"/>
      <c r="AR42" s="40" t="str">
        <f t="shared" si="2"/>
        <v/>
      </c>
      <c r="AS42" s="41" t="str">
        <f t="shared" si="3"/>
        <v/>
      </c>
      <c r="AT42" s="42" t="str">
        <f t="shared" si="29"/>
        <v/>
      </c>
      <c r="AU42" s="43" t="str">
        <f t="shared" si="30"/>
        <v/>
      </c>
      <c r="AV42" s="252" t="str">
        <f t="shared" si="4"/>
        <v/>
      </c>
      <c r="AW42" s="242">
        <f>IF(B42="",0,IF(BR42="S",COUNTIF($AV$17:AV42,AV42),0))</f>
        <v>0</v>
      </c>
      <c r="AX42" s="44" t="str">
        <f t="shared" si="31"/>
        <v/>
      </c>
      <c r="AY42" s="45">
        <f xml:space="preserve"> IF(AX42&lt;&gt;"",VLOOKUP(AX42,Calculs!$B$2:$C$34,2,FALSE),0)</f>
        <v>0</v>
      </c>
      <c r="AZ42" s="45">
        <f>IF(K42&lt;&gt;"",IF(LEFT(K42,1)="S", Calculs!$C$55,0),0)</f>
        <v>0</v>
      </c>
      <c r="BA42" s="45">
        <f>IF(L42&lt;&gt;"",IF(LEFT(L42,1)="S", Calculs!$C$51,0),0)</f>
        <v>0</v>
      </c>
      <c r="BB42" s="45">
        <f>IF(M42&lt;&gt;"",IF(LEFT(M42,1)="S", Calculs!$C$52,0),0)</f>
        <v>0</v>
      </c>
      <c r="BC42" s="46" t="str">
        <f t="shared" si="32"/>
        <v/>
      </c>
      <c r="BD42" s="46" t="str">
        <f t="shared" si="33"/>
        <v/>
      </c>
      <c r="BE42" s="46">
        <f>SUMIF(Calculs!$B$2:$B$34,BC42,Calculs!$C$2:$C$34)</f>
        <v>0</v>
      </c>
      <c r="BF42" s="45">
        <f>IF(Q42&lt;&gt;"",IF(LEFT(Q42,1)="S", Calculs!$C$52,0),0)</f>
        <v>0</v>
      </c>
      <c r="BG42" s="45">
        <f>IF(R42&lt;&gt;"",IF(LEFT(R42,1)="S", Calculs!$C$51,0),0)</f>
        <v>0</v>
      </c>
      <c r="BH42" s="252" t="str">
        <f t="shared" si="6"/>
        <v/>
      </c>
      <c r="BI42" s="242">
        <f>IF(B42="",0, IF(BS42="S",COUNTIF($BH$17:BH42,BH42),0))</f>
        <v>0</v>
      </c>
      <c r="BJ42" s="45">
        <f xml:space="preserve"> IF(S42&lt;&gt;"",IF(S42&lt;&gt;"Sense monitor",VLOOKUP(LEFT(S42,2),Calculs!$B$41:$C$46,2,FALSE),0),0)</f>
        <v>0</v>
      </c>
      <c r="BK42" s="45">
        <f>IF(T42&lt;&gt;"",IF(LEFT(T42,1)="S", Calculs!$C$48,0),0)</f>
        <v>0</v>
      </c>
      <c r="BL42" s="45">
        <f>IF(W42&lt;&gt;"",IF(LEFT(W42,3)="ETT", Calculs!$C$37,0),0)</f>
        <v>0</v>
      </c>
      <c r="BM42" s="45">
        <f>IF(X42&lt;&gt;"",IF(LEFT(X42,1)="S", Calculs!$C$51,0),0)</f>
        <v>0</v>
      </c>
      <c r="BN42" s="45">
        <f>IF(Y42&lt;&gt;"",IF(LEFT(Y42,1)="S", Calculs!$C$52,0),0)</f>
        <v>0</v>
      </c>
      <c r="BO42" s="46" t="str">
        <f t="shared" si="34"/>
        <v/>
      </c>
      <c r="BP42" s="45">
        <f>SUMIF(Calculs!$B$32:$B$36,TRIM(BO42),Calculs!$C$32:$C$36)</f>
        <v>0</v>
      </c>
      <c r="BQ42" s="45">
        <f>IF(V42&lt;&gt;"",IF(LEFT(V42,1)="S", SUMIF(Calculs!$B$57:$B$61, TRIM(BO42), Calculs!$C$57:$C$61),0),0)</f>
        <v>0</v>
      </c>
      <c r="BR42" s="43" t="str">
        <f t="shared" si="7"/>
        <v>N</v>
      </c>
      <c r="BS42" s="241" t="str">
        <f t="shared" si="8"/>
        <v>N</v>
      </c>
      <c r="BT42" s="45">
        <f t="shared" si="9"/>
        <v>0</v>
      </c>
      <c r="BU42" s="45"/>
      <c r="BV42" s="45"/>
      <c r="BW42" s="45">
        <f>IF(C42="",0,IF(AND(BR42="S",AW42=1), VLOOKUP(C42,Calculs!$B$85:$D$90,3), 0) + IF(AND(BS42="S",BI42=1), VLOOKUP(C42,Calculs!$B$85:$F$90,5), 0))</f>
        <v>0</v>
      </c>
      <c r="BX42" s="43" t="str">
        <f t="shared" si="10"/>
        <v/>
      </c>
      <c r="BY42" s="241" t="str">
        <f t="shared" si="11"/>
        <v/>
      </c>
      <c r="BZ42" s="301" t="str">
        <f t="shared" si="12"/>
        <v/>
      </c>
      <c r="CA42" s="301" t="str">
        <f t="shared" si="13"/>
        <v/>
      </c>
    </row>
    <row r="43" spans="1:79" ht="12.75" customHeight="1">
      <c r="A43" s="273"/>
      <c r="B43" s="239" t="str">
        <f>IF(' Peticions ET'!B42="", "",' Peticions ET'!B42)</f>
        <v/>
      </c>
      <c r="C43" s="186" t="str">
        <f>IF(' Peticions ET'!C42="", "",' Peticions ET'!C42)</f>
        <v/>
      </c>
      <c r="D43" s="186" t="str">
        <f>IF(' Peticions ET'!D42="", "",' Peticions ET'!D42)</f>
        <v/>
      </c>
      <c r="E43" s="186" t="str">
        <f>IF(' Peticions ET'!E42="", "",' Peticions ET'!E42)</f>
        <v/>
      </c>
      <c r="F43" s="186" t="str">
        <f>IF(' Peticions ET'!F42="", "",' Peticions ET'!F42)</f>
        <v/>
      </c>
      <c r="G43" s="186" t="str">
        <f>IF(' Peticions ET'!G42="", "",' Peticions ET'!G42)</f>
        <v/>
      </c>
      <c r="H43" s="185" t="str">
        <f>IF(' Peticions ET'!H42="", "",' Peticions ET'!H42)</f>
        <v/>
      </c>
      <c r="I43" s="185" t="str">
        <f>IF(' Peticions ET'!I42="", "",' Peticions ET'!I42)</f>
        <v/>
      </c>
      <c r="J43" s="33" t="str">
        <f>IF(' Peticions ET'!J42="", "",' Peticions ET'!J42)</f>
        <v/>
      </c>
      <c r="K43" s="33" t="str">
        <f>IF(' Peticions ET'!K42="", "",' Peticions ET'!K42)</f>
        <v/>
      </c>
      <c r="L43" s="33" t="str">
        <f>IF(' Peticions ET'!L42="", "",' Peticions ET'!L42)</f>
        <v/>
      </c>
      <c r="M43" s="33" t="str">
        <f>IF(' Peticions ET'!M42="", "",' Peticions ET'!M42)</f>
        <v/>
      </c>
      <c r="N43" s="33" t="str">
        <f>IF(' Peticions ET'!N42="", "",' Peticions ET'!N42)</f>
        <v/>
      </c>
      <c r="O43" s="33" t="str">
        <f>IF(' Peticions ET'!O42="", "",' Peticions ET'!O42)</f>
        <v/>
      </c>
      <c r="P43" s="33" t="str">
        <f>IF(' Peticions ET'!P42="", "",' Peticions ET'!P42)</f>
        <v/>
      </c>
      <c r="Q43" s="33" t="str">
        <f>IF(' Peticions ET'!R42="", "",' Peticions ET'!R42)</f>
        <v/>
      </c>
      <c r="R43" s="1" t="str">
        <f>IF(' Peticions ET'!Q42="", "",' Peticions ET'!Q42)</f>
        <v/>
      </c>
      <c r="S43" s="34" t="str">
        <f>IF(' Peticions ET'!U42="", "",' Peticions ET'!U42)</f>
        <v/>
      </c>
      <c r="T43" s="34" t="str">
        <f>IF(' Peticions ET'!V42="", "",' Peticions ET'!V42)</f>
        <v/>
      </c>
      <c r="U43" t="str">
        <f>IF(' Peticions ET'!S42="", "",' Peticions ET'!S42)</f>
        <v/>
      </c>
      <c r="V43" t="str">
        <f>IF(' Peticions ET'!T42="", "",' Peticions ET'!T42)</f>
        <v/>
      </c>
      <c r="W43" s="33" t="str">
        <f>IF(' Peticions ET'!W42="", "",' Peticions ET'!W42)</f>
        <v/>
      </c>
      <c r="X43" s="33" t="str">
        <f>IF(' Peticions ET'!X42="", "",' Peticions ET'!X42)</f>
        <v/>
      </c>
      <c r="Y43" s="33" t="str">
        <f>IF(' Peticions ET'!Y42="", "",' Peticions ET'!Y42)</f>
        <v/>
      </c>
      <c r="Z43" s="1"/>
      <c r="AA43" s="1"/>
      <c r="AB43" s="3"/>
      <c r="AC43" s="34"/>
      <c r="AD43" s="34"/>
      <c r="AE43" s="34"/>
      <c r="AF43" s="35"/>
      <c r="AG43" s="36"/>
      <c r="AH43" s="36"/>
      <c r="AI43" s="36"/>
      <c r="AJ43" s="36"/>
      <c r="AK43" s="37"/>
      <c r="AL43" s="37"/>
      <c r="AM43" s="37"/>
      <c r="AN43" s="37"/>
      <c r="AO43" s="38" t="str">
        <f>IF(' Peticions ET'!AO42="", "",' Peticions ET'!AO42)</f>
        <v/>
      </c>
      <c r="AP43" s="154"/>
      <c r="AQ43" s="39"/>
      <c r="AR43" s="40" t="str">
        <f t="shared" si="2"/>
        <v/>
      </c>
      <c r="AS43" s="41" t="str">
        <f t="shared" si="3"/>
        <v/>
      </c>
      <c r="AT43" s="42" t="str">
        <f t="shared" si="29"/>
        <v/>
      </c>
      <c r="AU43" s="43" t="str">
        <f t="shared" si="30"/>
        <v/>
      </c>
      <c r="AV43" s="252" t="str">
        <f t="shared" si="4"/>
        <v/>
      </c>
      <c r="AW43" s="242">
        <f>IF(B43="",0,IF(BR43="S",COUNTIF($AV$17:AV43,AV43),0))</f>
        <v>0</v>
      </c>
      <c r="AX43" s="44" t="str">
        <f t="shared" si="31"/>
        <v/>
      </c>
      <c r="AY43" s="45">
        <f xml:space="preserve"> IF(AX43&lt;&gt;"",VLOOKUP(AX43,Calculs!$B$2:$C$34,2,FALSE),0)</f>
        <v>0</v>
      </c>
      <c r="AZ43" s="45">
        <f>IF(K43&lt;&gt;"",IF(LEFT(K43,1)="S", Calculs!$C$55,0),0)</f>
        <v>0</v>
      </c>
      <c r="BA43" s="45">
        <f>IF(L43&lt;&gt;"",IF(LEFT(L43,1)="S", Calculs!$C$51,0),0)</f>
        <v>0</v>
      </c>
      <c r="BB43" s="45">
        <f>IF(M43&lt;&gt;"",IF(LEFT(M43,1)="S", Calculs!$C$52,0),0)</f>
        <v>0</v>
      </c>
      <c r="BC43" s="46" t="str">
        <f t="shared" si="32"/>
        <v/>
      </c>
      <c r="BD43" s="46" t="str">
        <f t="shared" si="33"/>
        <v/>
      </c>
      <c r="BE43" s="46">
        <f>SUMIF(Calculs!$B$2:$B$34,BC43,Calculs!$C$2:$C$34)</f>
        <v>0</v>
      </c>
      <c r="BF43" s="45">
        <f>IF(Q43&lt;&gt;"",IF(LEFT(Q43,1)="S", Calculs!$C$52,0),0)</f>
        <v>0</v>
      </c>
      <c r="BG43" s="45">
        <f>IF(R43&lt;&gt;"",IF(LEFT(R43,1)="S", Calculs!$C$51,0),0)</f>
        <v>0</v>
      </c>
      <c r="BH43" s="252" t="str">
        <f t="shared" si="6"/>
        <v/>
      </c>
      <c r="BI43" s="242">
        <f>IF(B43="",0, IF(BS43="S",COUNTIF($BH$17:BH43,BH43),0))</f>
        <v>0</v>
      </c>
      <c r="BJ43" s="45">
        <f xml:space="preserve"> IF(S43&lt;&gt;"",IF(S43&lt;&gt;"Sense monitor",VLOOKUP(LEFT(S43,2),Calculs!$B$41:$C$46,2,FALSE),0),0)</f>
        <v>0</v>
      </c>
      <c r="BK43" s="45">
        <f>IF(T43&lt;&gt;"",IF(LEFT(T43,1)="S", Calculs!$C$48,0),0)</f>
        <v>0</v>
      </c>
      <c r="BL43" s="45">
        <f>IF(W43&lt;&gt;"",IF(LEFT(W43,3)="ETT", Calculs!$C$37,0),0)</f>
        <v>0</v>
      </c>
      <c r="BM43" s="45">
        <f>IF(X43&lt;&gt;"",IF(LEFT(X43,1)="S", Calculs!$C$51,0),0)</f>
        <v>0</v>
      </c>
      <c r="BN43" s="45">
        <f>IF(Y43&lt;&gt;"",IF(LEFT(Y43,1)="S", Calculs!$C$52,0),0)</f>
        <v>0</v>
      </c>
      <c r="BO43" s="46" t="str">
        <f t="shared" si="34"/>
        <v/>
      </c>
      <c r="BP43" s="45">
        <f>SUMIF(Calculs!$B$32:$B$36,TRIM(BO43),Calculs!$C$32:$C$36)</f>
        <v>0</v>
      </c>
      <c r="BQ43" s="45">
        <f>IF(V43&lt;&gt;"",IF(LEFT(V43,1)="S", SUMIF(Calculs!$B$57:$B$61, TRIM(BO43), Calculs!$C$57:$C$61),0),0)</f>
        <v>0</v>
      </c>
      <c r="BR43" s="43" t="str">
        <f t="shared" si="7"/>
        <v>N</v>
      </c>
      <c r="BS43" s="241" t="str">
        <f t="shared" si="8"/>
        <v>N</v>
      </c>
      <c r="BT43" s="45">
        <f t="shared" si="9"/>
        <v>0</v>
      </c>
      <c r="BU43" s="45"/>
      <c r="BV43" s="45"/>
      <c r="BW43" s="45">
        <f>IF(C43="",0,IF(AND(BR43="S",AW43=1), VLOOKUP(C43,Calculs!$B$85:$D$90,3), 0) + IF(AND(BS43="S",BI43=1), VLOOKUP(C43,Calculs!$B$85:$F$90,5), 0))</f>
        <v>0</v>
      </c>
      <c r="BX43" s="43" t="str">
        <f t="shared" si="10"/>
        <v/>
      </c>
      <c r="BY43" s="241" t="str">
        <f t="shared" si="11"/>
        <v/>
      </c>
      <c r="BZ43" s="301" t="str">
        <f t="shared" si="12"/>
        <v/>
      </c>
      <c r="CA43" s="301" t="str">
        <f t="shared" si="13"/>
        <v/>
      </c>
    </row>
    <row r="44" spans="1:79" ht="12.75" customHeight="1">
      <c r="A44" s="273"/>
      <c r="B44" s="239" t="str">
        <f>IF(' Peticions ET'!B43="", "",' Peticions ET'!B43)</f>
        <v/>
      </c>
      <c r="C44" s="186" t="str">
        <f>IF(' Peticions ET'!C43="", "",' Peticions ET'!C43)</f>
        <v/>
      </c>
      <c r="D44" s="186" t="str">
        <f>IF(' Peticions ET'!D43="", "",' Peticions ET'!D43)</f>
        <v/>
      </c>
      <c r="E44" s="186" t="str">
        <f>IF(' Peticions ET'!E43="", "",' Peticions ET'!E43)</f>
        <v/>
      </c>
      <c r="F44" s="186" t="str">
        <f>IF(' Peticions ET'!F43="", "",' Peticions ET'!F43)</f>
        <v/>
      </c>
      <c r="G44" s="186" t="str">
        <f>IF(' Peticions ET'!G43="", "",' Peticions ET'!G43)</f>
        <v/>
      </c>
      <c r="H44" s="185" t="str">
        <f>IF(' Peticions ET'!H43="", "",' Peticions ET'!H43)</f>
        <v/>
      </c>
      <c r="I44" s="185" t="str">
        <f>IF(' Peticions ET'!I43="", "",' Peticions ET'!I43)</f>
        <v/>
      </c>
      <c r="J44" s="33" t="str">
        <f>IF(' Peticions ET'!J43="", "",' Peticions ET'!J43)</f>
        <v/>
      </c>
      <c r="K44" s="33" t="str">
        <f>IF(' Peticions ET'!K43="", "",' Peticions ET'!K43)</f>
        <v/>
      </c>
      <c r="L44" s="33" t="str">
        <f>IF(' Peticions ET'!L43="", "",' Peticions ET'!L43)</f>
        <v/>
      </c>
      <c r="M44" s="33" t="str">
        <f>IF(' Peticions ET'!M43="", "",' Peticions ET'!M43)</f>
        <v/>
      </c>
      <c r="N44" s="33" t="str">
        <f>IF(' Peticions ET'!N43="", "",' Peticions ET'!N43)</f>
        <v/>
      </c>
      <c r="O44" s="33" t="str">
        <f>IF(' Peticions ET'!O43="", "",' Peticions ET'!O43)</f>
        <v/>
      </c>
      <c r="P44" s="33" t="str">
        <f>IF(' Peticions ET'!P43="", "",' Peticions ET'!P43)</f>
        <v/>
      </c>
      <c r="Q44" s="33" t="str">
        <f>IF(' Peticions ET'!R43="", "",' Peticions ET'!R43)</f>
        <v/>
      </c>
      <c r="R44" s="1" t="str">
        <f>IF(' Peticions ET'!Q43="", "",' Peticions ET'!Q43)</f>
        <v/>
      </c>
      <c r="S44" s="34" t="str">
        <f>IF(' Peticions ET'!U43="", "",' Peticions ET'!U43)</f>
        <v/>
      </c>
      <c r="T44" s="34" t="str">
        <f>IF(' Peticions ET'!V43="", "",' Peticions ET'!V43)</f>
        <v/>
      </c>
      <c r="U44" t="str">
        <f>IF(' Peticions ET'!S43="", "",' Peticions ET'!S43)</f>
        <v/>
      </c>
      <c r="V44" t="str">
        <f>IF(' Peticions ET'!T43="", "",' Peticions ET'!T43)</f>
        <v/>
      </c>
      <c r="W44" s="33" t="str">
        <f>IF(' Peticions ET'!W43="", "",' Peticions ET'!W43)</f>
        <v/>
      </c>
      <c r="X44" s="33" t="str">
        <f>IF(' Peticions ET'!X43="", "",' Peticions ET'!X43)</f>
        <v/>
      </c>
      <c r="Y44" s="33" t="str">
        <f>IF(' Peticions ET'!Y43="", "",' Peticions ET'!Y43)</f>
        <v/>
      </c>
      <c r="Z44" s="1"/>
      <c r="AA44" s="1"/>
      <c r="AB44" s="3"/>
      <c r="AC44" s="34"/>
      <c r="AD44" s="34"/>
      <c r="AE44" s="34"/>
      <c r="AF44" s="35"/>
      <c r="AG44" s="36"/>
      <c r="AH44" s="36"/>
      <c r="AI44" s="36"/>
      <c r="AJ44" s="36"/>
      <c r="AK44" s="37"/>
      <c r="AL44" s="37"/>
      <c r="AM44" s="37"/>
      <c r="AN44" s="37"/>
      <c r="AO44" s="38" t="str">
        <f>IF(' Peticions ET'!AO43="", "",' Peticions ET'!AO43)</f>
        <v/>
      </c>
      <c r="AP44" s="154"/>
      <c r="AQ44" s="39"/>
      <c r="AR44" s="40" t="str">
        <f t="shared" si="2"/>
        <v/>
      </c>
      <c r="AS44" s="41" t="str">
        <f t="shared" si="3"/>
        <v/>
      </c>
      <c r="AT44" s="42" t="str">
        <f t="shared" si="29"/>
        <v/>
      </c>
      <c r="AU44" s="43" t="str">
        <f t="shared" si="30"/>
        <v/>
      </c>
      <c r="AV44" s="252" t="str">
        <f t="shared" si="4"/>
        <v/>
      </c>
      <c r="AW44" s="242">
        <f>IF(B44="",0,IF(BR44="S",COUNTIF($AV$17:AV44,AV44),0))</f>
        <v>0</v>
      </c>
      <c r="AX44" s="44" t="str">
        <f t="shared" si="31"/>
        <v/>
      </c>
      <c r="AY44" s="45">
        <f xml:space="preserve"> IF(AX44&lt;&gt;"",VLOOKUP(AX44,Calculs!$B$2:$C$34,2,FALSE),0)</f>
        <v>0</v>
      </c>
      <c r="AZ44" s="45">
        <f>IF(K44&lt;&gt;"",IF(LEFT(K44,1)="S", Calculs!$C$55,0),0)</f>
        <v>0</v>
      </c>
      <c r="BA44" s="45">
        <f>IF(L44&lt;&gt;"",IF(LEFT(L44,1)="S", Calculs!$C$51,0),0)</f>
        <v>0</v>
      </c>
      <c r="BB44" s="45">
        <f>IF(M44&lt;&gt;"",IF(LEFT(M44,1)="S", Calculs!$C$52,0),0)</f>
        <v>0</v>
      </c>
      <c r="BC44" s="46" t="str">
        <f t="shared" si="32"/>
        <v/>
      </c>
      <c r="BD44" s="46" t="str">
        <f t="shared" si="33"/>
        <v/>
      </c>
      <c r="BE44" s="46">
        <f>SUMIF(Calculs!$B$2:$B$34,BC44,Calculs!$C$2:$C$34)</f>
        <v>0</v>
      </c>
      <c r="BF44" s="45">
        <f>IF(Q44&lt;&gt;"",IF(LEFT(Q44,1)="S", Calculs!$C$52,0),0)</f>
        <v>0</v>
      </c>
      <c r="BG44" s="45">
        <f>IF(R44&lt;&gt;"",IF(LEFT(R44,1)="S", Calculs!$C$51,0),0)</f>
        <v>0</v>
      </c>
      <c r="BH44" s="252" t="str">
        <f t="shared" si="6"/>
        <v/>
      </c>
      <c r="BI44" s="242">
        <f>IF(B44="",0, IF(BS44="S",COUNTIF($BH$17:BH44,BH44),0))</f>
        <v>0</v>
      </c>
      <c r="BJ44" s="45">
        <f xml:space="preserve"> IF(S44&lt;&gt;"",IF(S44&lt;&gt;"Sense monitor",VLOOKUP(LEFT(S44,2),Calculs!$B$41:$C$46,2,FALSE),0),0)</f>
        <v>0</v>
      </c>
      <c r="BK44" s="45">
        <f>IF(T44&lt;&gt;"",IF(LEFT(T44,1)="S", Calculs!$C$48,0),0)</f>
        <v>0</v>
      </c>
      <c r="BL44" s="45">
        <f>IF(W44&lt;&gt;"",IF(LEFT(W44,3)="ETT", Calculs!$C$37,0),0)</f>
        <v>0</v>
      </c>
      <c r="BM44" s="45">
        <f>IF(X44&lt;&gt;"",IF(LEFT(X44,1)="S", Calculs!$C$51,0),0)</f>
        <v>0</v>
      </c>
      <c r="BN44" s="45">
        <f>IF(Y44&lt;&gt;"",IF(LEFT(Y44,1)="S", Calculs!$C$52,0),0)</f>
        <v>0</v>
      </c>
      <c r="BO44" s="46" t="str">
        <f t="shared" si="34"/>
        <v/>
      </c>
      <c r="BP44" s="45">
        <f>SUMIF(Calculs!$B$32:$B$36,TRIM(BO44),Calculs!$C$32:$C$36)</f>
        <v>0</v>
      </c>
      <c r="BQ44" s="45">
        <f>IF(V44&lt;&gt;"",IF(LEFT(V44,1)="S", SUMIF(Calculs!$B$57:$B$61, TRIM(BO44), Calculs!$C$57:$C$61),0),0)</f>
        <v>0</v>
      </c>
      <c r="BR44" s="43" t="str">
        <f t="shared" si="7"/>
        <v>N</v>
      </c>
      <c r="BS44" s="241" t="str">
        <f t="shared" si="8"/>
        <v>N</v>
      </c>
      <c r="BT44" s="45">
        <f t="shared" si="9"/>
        <v>0</v>
      </c>
      <c r="BU44" s="45"/>
      <c r="BV44" s="45"/>
      <c r="BW44" s="45">
        <f>IF(C44="",0,IF(AND(BR44="S",AW44=1), VLOOKUP(C44,Calculs!$B$85:$D$90,3), 0) + IF(AND(BS44="S",BI44=1), VLOOKUP(C44,Calculs!$B$85:$F$90,5), 0))</f>
        <v>0</v>
      </c>
      <c r="BX44" s="43" t="str">
        <f t="shared" si="10"/>
        <v/>
      </c>
      <c r="BY44" s="241" t="str">
        <f t="shared" si="11"/>
        <v/>
      </c>
      <c r="BZ44" s="301" t="str">
        <f t="shared" si="12"/>
        <v/>
      </c>
      <c r="CA44" s="301" t="str">
        <f t="shared" si="13"/>
        <v/>
      </c>
    </row>
    <row r="45" spans="1:79" ht="12.75" customHeight="1">
      <c r="A45" s="273"/>
      <c r="B45" s="239" t="str">
        <f>IF(' Peticions ET'!B44="", "",' Peticions ET'!B44)</f>
        <v/>
      </c>
      <c r="C45" s="186" t="str">
        <f>IF(' Peticions ET'!C44="", "",' Peticions ET'!C44)</f>
        <v/>
      </c>
      <c r="D45" s="186" t="str">
        <f>IF(' Peticions ET'!D44="", "",' Peticions ET'!D44)</f>
        <v/>
      </c>
      <c r="E45" s="186" t="str">
        <f>IF(' Peticions ET'!E44="", "",' Peticions ET'!E44)</f>
        <v/>
      </c>
      <c r="F45" s="186" t="str">
        <f>IF(' Peticions ET'!F44="", "",' Peticions ET'!F44)</f>
        <v/>
      </c>
      <c r="G45" s="186" t="str">
        <f>IF(' Peticions ET'!G44="", "",' Peticions ET'!G44)</f>
        <v/>
      </c>
      <c r="H45" s="185" t="str">
        <f>IF(' Peticions ET'!H44="", "",' Peticions ET'!H44)</f>
        <v/>
      </c>
      <c r="I45" s="185" t="str">
        <f>IF(' Peticions ET'!I44="", "",' Peticions ET'!I44)</f>
        <v/>
      </c>
      <c r="J45" s="33" t="str">
        <f>IF(' Peticions ET'!J44="", "",' Peticions ET'!J44)</f>
        <v/>
      </c>
      <c r="K45" s="33" t="str">
        <f>IF(' Peticions ET'!K44="", "",' Peticions ET'!K44)</f>
        <v/>
      </c>
      <c r="L45" s="33" t="str">
        <f>IF(' Peticions ET'!L44="", "",' Peticions ET'!L44)</f>
        <v/>
      </c>
      <c r="M45" s="33" t="str">
        <f>IF(' Peticions ET'!M44="", "",' Peticions ET'!M44)</f>
        <v/>
      </c>
      <c r="N45" s="33" t="str">
        <f>IF(' Peticions ET'!N44="", "",' Peticions ET'!N44)</f>
        <v/>
      </c>
      <c r="O45" s="33" t="str">
        <f>IF(' Peticions ET'!O44="", "",' Peticions ET'!O44)</f>
        <v/>
      </c>
      <c r="P45" s="33" t="str">
        <f>IF(' Peticions ET'!P44="", "",' Peticions ET'!P44)</f>
        <v/>
      </c>
      <c r="Q45" s="33" t="str">
        <f>IF(' Peticions ET'!R44="", "",' Peticions ET'!R44)</f>
        <v/>
      </c>
      <c r="R45" s="1" t="str">
        <f>IF(' Peticions ET'!Q44="", "",' Peticions ET'!Q44)</f>
        <v/>
      </c>
      <c r="S45" s="34" t="str">
        <f>IF(' Peticions ET'!U44="", "",' Peticions ET'!U44)</f>
        <v/>
      </c>
      <c r="T45" s="34" t="str">
        <f>IF(' Peticions ET'!V44="", "",' Peticions ET'!V44)</f>
        <v/>
      </c>
      <c r="U45" t="str">
        <f>IF(' Peticions ET'!S44="", "",' Peticions ET'!S44)</f>
        <v/>
      </c>
      <c r="V45" t="str">
        <f>IF(' Peticions ET'!T44="", "",' Peticions ET'!T44)</f>
        <v/>
      </c>
      <c r="W45" s="33" t="str">
        <f>IF(' Peticions ET'!W44="", "",' Peticions ET'!W44)</f>
        <v/>
      </c>
      <c r="X45" s="33" t="str">
        <f>IF(' Peticions ET'!X44="", "",' Peticions ET'!X44)</f>
        <v/>
      </c>
      <c r="Y45" s="33" t="str">
        <f>IF(' Peticions ET'!Y44="", "",' Peticions ET'!Y44)</f>
        <v/>
      </c>
      <c r="Z45" s="1"/>
      <c r="AA45" s="1"/>
      <c r="AB45" s="3"/>
      <c r="AC45" s="34"/>
      <c r="AD45" s="34"/>
      <c r="AE45" s="34"/>
      <c r="AF45" s="35"/>
      <c r="AG45" s="36"/>
      <c r="AH45" s="36"/>
      <c r="AI45" s="36"/>
      <c r="AJ45" s="36"/>
      <c r="AK45" s="37"/>
      <c r="AL45" s="37"/>
      <c r="AM45" s="37"/>
      <c r="AN45" s="37"/>
      <c r="AO45" s="38" t="str">
        <f>IF(' Peticions ET'!AO44="", "",' Peticions ET'!AO44)</f>
        <v/>
      </c>
      <c r="AP45" s="154"/>
      <c r="AQ45" s="39"/>
      <c r="AR45" s="40" t="str">
        <f t="shared" si="2"/>
        <v/>
      </c>
      <c r="AS45" s="41" t="str">
        <f t="shared" si="3"/>
        <v/>
      </c>
      <c r="AT45" s="42" t="str">
        <f t="shared" si="29"/>
        <v/>
      </c>
      <c r="AU45" s="43" t="str">
        <f t="shared" si="30"/>
        <v/>
      </c>
      <c r="AV45" s="252" t="str">
        <f t="shared" si="4"/>
        <v/>
      </c>
      <c r="AW45" s="242">
        <f>IF(B45="",0,IF(BR45="S",COUNTIF($AV$17:AV45,AV45),0))</f>
        <v>0</v>
      </c>
      <c r="AX45" s="44" t="str">
        <f t="shared" si="31"/>
        <v/>
      </c>
      <c r="AY45" s="45">
        <f xml:space="preserve"> IF(AX45&lt;&gt;"",VLOOKUP(AX45,Calculs!$B$2:$C$34,2,FALSE),0)</f>
        <v>0</v>
      </c>
      <c r="AZ45" s="45">
        <f>IF(K45&lt;&gt;"",IF(LEFT(K45,1)="S", Calculs!$C$55,0),0)</f>
        <v>0</v>
      </c>
      <c r="BA45" s="45">
        <f>IF(L45&lt;&gt;"",IF(LEFT(L45,1)="S", Calculs!$C$51,0),0)</f>
        <v>0</v>
      </c>
      <c r="BB45" s="45">
        <f>IF(M45&lt;&gt;"",IF(LEFT(M45,1)="S", Calculs!$C$52,0),0)</f>
        <v>0</v>
      </c>
      <c r="BC45" s="46" t="str">
        <f t="shared" si="32"/>
        <v/>
      </c>
      <c r="BD45" s="46" t="str">
        <f t="shared" si="33"/>
        <v/>
      </c>
      <c r="BE45" s="46">
        <f>SUMIF(Calculs!$B$2:$B$34,BC45,Calculs!$C$2:$C$34)</f>
        <v>0</v>
      </c>
      <c r="BF45" s="45">
        <f>IF(Q45&lt;&gt;"",IF(LEFT(Q45,1)="S", Calculs!$C$52,0),0)</f>
        <v>0</v>
      </c>
      <c r="BG45" s="45">
        <f>IF(R45&lt;&gt;"",IF(LEFT(R45,1)="S", Calculs!$C$51,0),0)</f>
        <v>0</v>
      </c>
      <c r="BH45" s="252" t="str">
        <f t="shared" si="6"/>
        <v/>
      </c>
      <c r="BI45" s="242">
        <f>IF(B45="",0, IF(BS45="S",COUNTIF($BH$17:BH45,BH45),0))</f>
        <v>0</v>
      </c>
      <c r="BJ45" s="45">
        <f xml:space="preserve"> IF(S45&lt;&gt;"",IF(S45&lt;&gt;"Sense monitor",VLOOKUP(LEFT(S45,2),Calculs!$B$41:$C$46,2,FALSE),0),0)</f>
        <v>0</v>
      </c>
      <c r="BK45" s="45">
        <f>IF(T45&lt;&gt;"",IF(LEFT(T45,1)="S", Calculs!$C$48,0),0)</f>
        <v>0</v>
      </c>
      <c r="BL45" s="45">
        <f>IF(W45&lt;&gt;"",IF(LEFT(W45,3)="ETT", Calculs!$C$37,0),0)</f>
        <v>0</v>
      </c>
      <c r="BM45" s="45">
        <f>IF(X45&lt;&gt;"",IF(LEFT(X45,1)="S", Calculs!$C$51,0),0)</f>
        <v>0</v>
      </c>
      <c r="BN45" s="45">
        <f>IF(Y45&lt;&gt;"",IF(LEFT(Y45,1)="S", Calculs!$C$52,0),0)</f>
        <v>0</v>
      </c>
      <c r="BO45" s="46" t="str">
        <f t="shared" si="34"/>
        <v/>
      </c>
      <c r="BP45" s="45">
        <f>SUMIF(Calculs!$B$32:$B$36,TRIM(BO45),Calculs!$C$32:$C$36)</f>
        <v>0</v>
      </c>
      <c r="BQ45" s="45">
        <f>IF(V45&lt;&gt;"",IF(LEFT(V45,1)="S", SUMIF(Calculs!$B$57:$B$61, TRIM(BO45), Calculs!$C$57:$C$61),0),0)</f>
        <v>0</v>
      </c>
      <c r="BR45" s="43" t="str">
        <f t="shared" si="7"/>
        <v>N</v>
      </c>
      <c r="BS45" s="241" t="str">
        <f t="shared" si="8"/>
        <v>N</v>
      </c>
      <c r="BT45" s="45">
        <f t="shared" si="9"/>
        <v>0</v>
      </c>
      <c r="BU45" s="45"/>
      <c r="BV45" s="45"/>
      <c r="BW45" s="45">
        <f>IF(C45="",0,IF(AND(BR45="S",AW45=1), VLOOKUP(C45,Calculs!$B$85:$D$90,3), 0) + IF(AND(BS45="S",BI45=1), VLOOKUP(C45,Calculs!$B$85:$F$90,5), 0))</f>
        <v>0</v>
      </c>
      <c r="BX45" s="43" t="str">
        <f t="shared" si="10"/>
        <v/>
      </c>
      <c r="BY45" s="241" t="str">
        <f t="shared" si="11"/>
        <v/>
      </c>
      <c r="BZ45" s="301" t="str">
        <f t="shared" si="12"/>
        <v/>
      </c>
      <c r="CA45" s="301" t="str">
        <f t="shared" si="13"/>
        <v/>
      </c>
    </row>
    <row r="46" spans="1:79" ht="12.75" customHeight="1">
      <c r="A46" s="273"/>
      <c r="B46" s="239" t="str">
        <f>IF(' Peticions ET'!B45="", "",' Peticions ET'!B45)</f>
        <v/>
      </c>
      <c r="C46" s="186" t="str">
        <f>IF(' Peticions ET'!C45="", "",' Peticions ET'!C45)</f>
        <v/>
      </c>
      <c r="D46" s="186" t="str">
        <f>IF(' Peticions ET'!D45="", "",' Peticions ET'!D45)</f>
        <v/>
      </c>
      <c r="E46" s="186" t="str">
        <f>IF(' Peticions ET'!E45="", "",' Peticions ET'!E45)</f>
        <v/>
      </c>
      <c r="F46" s="186" t="str">
        <f>IF(' Peticions ET'!F45="", "",' Peticions ET'!F45)</f>
        <v/>
      </c>
      <c r="G46" s="186" t="str">
        <f>IF(' Peticions ET'!G45="", "",' Peticions ET'!G45)</f>
        <v/>
      </c>
      <c r="H46" s="185" t="str">
        <f>IF(' Peticions ET'!H45="", "",' Peticions ET'!H45)</f>
        <v/>
      </c>
      <c r="I46" s="185" t="str">
        <f>IF(' Peticions ET'!I45="", "",' Peticions ET'!I45)</f>
        <v/>
      </c>
      <c r="J46" s="33" t="str">
        <f>IF(' Peticions ET'!J45="", "",' Peticions ET'!J45)</f>
        <v/>
      </c>
      <c r="K46" s="33" t="str">
        <f>IF(' Peticions ET'!K45="", "",' Peticions ET'!K45)</f>
        <v/>
      </c>
      <c r="L46" s="33" t="str">
        <f>IF(' Peticions ET'!L45="", "",' Peticions ET'!L45)</f>
        <v/>
      </c>
      <c r="M46" s="33" t="str">
        <f>IF(' Peticions ET'!M45="", "",' Peticions ET'!M45)</f>
        <v/>
      </c>
      <c r="N46" s="33" t="str">
        <f>IF(' Peticions ET'!N45="", "",' Peticions ET'!N45)</f>
        <v/>
      </c>
      <c r="O46" s="33" t="str">
        <f>IF(' Peticions ET'!O45="", "",' Peticions ET'!O45)</f>
        <v/>
      </c>
      <c r="P46" s="33" t="str">
        <f>IF(' Peticions ET'!P45="", "",' Peticions ET'!P45)</f>
        <v/>
      </c>
      <c r="Q46" s="33" t="str">
        <f>IF(' Peticions ET'!R45="", "",' Peticions ET'!R45)</f>
        <v/>
      </c>
      <c r="R46" s="1" t="str">
        <f>IF(' Peticions ET'!Q45="", "",' Peticions ET'!Q45)</f>
        <v/>
      </c>
      <c r="S46" s="34" t="str">
        <f>IF(' Peticions ET'!U45="", "",' Peticions ET'!U45)</f>
        <v/>
      </c>
      <c r="T46" s="34" t="str">
        <f>IF(' Peticions ET'!V45="", "",' Peticions ET'!V45)</f>
        <v/>
      </c>
      <c r="U46" t="str">
        <f>IF(' Peticions ET'!S45="", "",' Peticions ET'!S45)</f>
        <v/>
      </c>
      <c r="V46" t="str">
        <f>IF(' Peticions ET'!T45="", "",' Peticions ET'!T45)</f>
        <v/>
      </c>
      <c r="W46" s="33" t="str">
        <f>IF(' Peticions ET'!W45="", "",' Peticions ET'!W45)</f>
        <v/>
      </c>
      <c r="X46" s="33" t="str">
        <f>IF(' Peticions ET'!X45="", "",' Peticions ET'!X45)</f>
        <v/>
      </c>
      <c r="Y46" s="33" t="str">
        <f>IF(' Peticions ET'!Y45="", "",' Peticions ET'!Y45)</f>
        <v/>
      </c>
      <c r="Z46" s="1"/>
      <c r="AA46" s="1"/>
      <c r="AB46" s="3"/>
      <c r="AC46" s="34"/>
      <c r="AD46" s="34"/>
      <c r="AE46" s="34"/>
      <c r="AF46" s="35"/>
      <c r="AG46" s="36"/>
      <c r="AH46" s="36"/>
      <c r="AI46" s="36"/>
      <c r="AJ46" s="36"/>
      <c r="AK46" s="37"/>
      <c r="AL46" s="37"/>
      <c r="AM46" s="37"/>
      <c r="AN46" s="37"/>
      <c r="AO46" s="38" t="str">
        <f>IF(' Peticions ET'!AO45="", "",' Peticions ET'!AO45)</f>
        <v/>
      </c>
      <c r="AP46" s="154"/>
      <c r="AQ46" s="39"/>
      <c r="AR46" s="40" t="str">
        <f t="shared" si="2"/>
        <v/>
      </c>
      <c r="AS46" s="41" t="str">
        <f t="shared" si="3"/>
        <v/>
      </c>
      <c r="AT46" s="42" t="str">
        <f t="shared" si="29"/>
        <v/>
      </c>
      <c r="AU46" s="43" t="str">
        <f t="shared" si="30"/>
        <v/>
      </c>
      <c r="AV46" s="252" t="str">
        <f t="shared" si="4"/>
        <v/>
      </c>
      <c r="AW46" s="242">
        <f>IF(B46="",0,IF(BR46="S",COUNTIF($AV$17:AV46,AV46),0))</f>
        <v>0</v>
      </c>
      <c r="AX46" s="44" t="str">
        <f t="shared" si="31"/>
        <v/>
      </c>
      <c r="AY46" s="45">
        <f xml:space="preserve"> IF(AX46&lt;&gt;"",VLOOKUP(AX46,Calculs!$B$2:$C$34,2,FALSE),0)</f>
        <v>0</v>
      </c>
      <c r="AZ46" s="45">
        <f>IF(K46&lt;&gt;"",IF(LEFT(K46,1)="S", Calculs!$C$55,0),0)</f>
        <v>0</v>
      </c>
      <c r="BA46" s="45">
        <f>IF(L46&lt;&gt;"",IF(LEFT(L46,1)="S", Calculs!$C$51,0),0)</f>
        <v>0</v>
      </c>
      <c r="BB46" s="45">
        <f>IF(M46&lt;&gt;"",IF(LEFT(M46,1)="S", Calculs!$C$52,0),0)</f>
        <v>0</v>
      </c>
      <c r="BC46" s="46" t="str">
        <f t="shared" si="32"/>
        <v/>
      </c>
      <c r="BD46" s="46" t="str">
        <f t="shared" si="33"/>
        <v/>
      </c>
      <c r="BE46" s="46">
        <f>SUMIF(Calculs!$B$2:$B$34,BC46,Calculs!$C$2:$C$34)</f>
        <v>0</v>
      </c>
      <c r="BF46" s="45">
        <f>IF(Q46&lt;&gt;"",IF(LEFT(Q46,1)="S", Calculs!$C$52,0),0)</f>
        <v>0</v>
      </c>
      <c r="BG46" s="45">
        <f>IF(R46&lt;&gt;"",IF(LEFT(R46,1)="S", Calculs!$C$51,0),0)</f>
        <v>0</v>
      </c>
      <c r="BH46" s="252" t="str">
        <f t="shared" si="6"/>
        <v/>
      </c>
      <c r="BI46" s="242">
        <f>IF(B46="",0, IF(BS46="S",COUNTIF($BH$17:BH46,BH46),0))</f>
        <v>0</v>
      </c>
      <c r="BJ46" s="45">
        <f xml:space="preserve"> IF(S46&lt;&gt;"",IF(S46&lt;&gt;"Sense monitor",VLOOKUP(LEFT(S46,2),Calculs!$B$41:$C$46,2,FALSE),0),0)</f>
        <v>0</v>
      </c>
      <c r="BK46" s="45">
        <f>IF(T46&lt;&gt;"",IF(LEFT(T46,1)="S", Calculs!$C$48,0),0)</f>
        <v>0</v>
      </c>
      <c r="BL46" s="45">
        <f>IF(W46&lt;&gt;"",IF(LEFT(W46,3)="ETT", Calculs!$C$37,0),0)</f>
        <v>0</v>
      </c>
      <c r="BM46" s="45">
        <f>IF(X46&lt;&gt;"",IF(LEFT(X46,1)="S", Calculs!$C$51,0),0)</f>
        <v>0</v>
      </c>
      <c r="BN46" s="45">
        <f>IF(Y46&lt;&gt;"",IF(LEFT(Y46,1)="S", Calculs!$C$52,0),0)</f>
        <v>0</v>
      </c>
      <c r="BO46" s="46" t="str">
        <f t="shared" si="34"/>
        <v/>
      </c>
      <c r="BP46" s="45">
        <f>SUMIF(Calculs!$B$32:$B$36,TRIM(BO46),Calculs!$C$32:$C$36)</f>
        <v>0</v>
      </c>
      <c r="BQ46" s="45">
        <f>IF(V46&lt;&gt;"",IF(LEFT(V46,1)="S", SUMIF(Calculs!$B$57:$B$61, TRIM(BO46), Calculs!$C$57:$C$61),0),0)</f>
        <v>0</v>
      </c>
      <c r="BR46" s="43" t="str">
        <f t="shared" si="7"/>
        <v>N</v>
      </c>
      <c r="BS46" s="241" t="str">
        <f t="shared" si="8"/>
        <v>N</v>
      </c>
      <c r="BT46" s="45">
        <f t="shared" si="9"/>
        <v>0</v>
      </c>
      <c r="BU46" s="45"/>
      <c r="BV46" s="45"/>
      <c r="BW46" s="45">
        <f>IF(C46="",0,IF(AND(BR46="S",AW46=1), VLOOKUP(C46,Calculs!$B$85:$D$90,3), 0) + IF(AND(BS46="S",BI46=1), VLOOKUP(C46,Calculs!$B$85:$F$90,5), 0))</f>
        <v>0</v>
      </c>
      <c r="BX46" s="43" t="str">
        <f t="shared" si="10"/>
        <v/>
      </c>
      <c r="BY46" s="241" t="str">
        <f t="shared" si="11"/>
        <v/>
      </c>
      <c r="BZ46" s="301" t="str">
        <f t="shared" si="12"/>
        <v/>
      </c>
      <c r="CA46" s="301" t="str">
        <f t="shared" si="13"/>
        <v/>
      </c>
    </row>
    <row r="47" spans="1:79" ht="12.75" customHeight="1">
      <c r="A47" s="273"/>
      <c r="B47" s="239" t="str">
        <f>IF(' Peticions ET'!B46="", "",' Peticions ET'!B46)</f>
        <v/>
      </c>
      <c r="C47" s="186" t="str">
        <f>IF(' Peticions ET'!C46="", "",' Peticions ET'!C46)</f>
        <v/>
      </c>
      <c r="D47" s="186" t="str">
        <f>IF(' Peticions ET'!D46="", "",' Peticions ET'!D46)</f>
        <v/>
      </c>
      <c r="E47" s="186" t="str">
        <f>IF(' Peticions ET'!E46="", "",' Peticions ET'!E46)</f>
        <v/>
      </c>
      <c r="F47" s="186" t="str">
        <f>IF(' Peticions ET'!F46="", "",' Peticions ET'!F46)</f>
        <v/>
      </c>
      <c r="G47" s="186" t="str">
        <f>IF(' Peticions ET'!G46="", "",' Peticions ET'!G46)</f>
        <v/>
      </c>
      <c r="H47" s="185" t="str">
        <f>IF(' Peticions ET'!H46="", "",' Peticions ET'!H46)</f>
        <v/>
      </c>
      <c r="I47" s="185" t="str">
        <f>IF(' Peticions ET'!I46="", "",' Peticions ET'!I46)</f>
        <v/>
      </c>
      <c r="J47" s="33" t="str">
        <f>IF(' Peticions ET'!J46="", "",' Peticions ET'!J46)</f>
        <v/>
      </c>
      <c r="K47" s="33" t="str">
        <f>IF(' Peticions ET'!K46="", "",' Peticions ET'!K46)</f>
        <v/>
      </c>
      <c r="L47" s="33" t="str">
        <f>IF(' Peticions ET'!L46="", "",' Peticions ET'!L46)</f>
        <v/>
      </c>
      <c r="M47" s="33" t="str">
        <f>IF(' Peticions ET'!M46="", "",' Peticions ET'!M46)</f>
        <v/>
      </c>
      <c r="N47" s="33" t="str">
        <f>IF(' Peticions ET'!N46="", "",' Peticions ET'!N46)</f>
        <v/>
      </c>
      <c r="O47" s="33" t="str">
        <f>IF(' Peticions ET'!O46="", "",' Peticions ET'!O46)</f>
        <v/>
      </c>
      <c r="P47" s="33" t="str">
        <f>IF(' Peticions ET'!P46="", "",' Peticions ET'!P46)</f>
        <v/>
      </c>
      <c r="Q47" s="33" t="str">
        <f>IF(' Peticions ET'!R46="", "",' Peticions ET'!R46)</f>
        <v/>
      </c>
      <c r="R47" s="1" t="str">
        <f>IF(' Peticions ET'!Q46="", "",' Peticions ET'!Q46)</f>
        <v/>
      </c>
      <c r="S47" s="34" t="str">
        <f>IF(' Peticions ET'!U46="", "",' Peticions ET'!U46)</f>
        <v/>
      </c>
      <c r="T47" s="34" t="str">
        <f>IF(' Peticions ET'!V46="", "",' Peticions ET'!V46)</f>
        <v/>
      </c>
      <c r="U47" t="str">
        <f>IF(' Peticions ET'!S46="", "",' Peticions ET'!S46)</f>
        <v/>
      </c>
      <c r="V47" t="str">
        <f>IF(' Peticions ET'!T46="", "",' Peticions ET'!T46)</f>
        <v/>
      </c>
      <c r="W47" s="33" t="str">
        <f>IF(' Peticions ET'!W46="", "",' Peticions ET'!W46)</f>
        <v/>
      </c>
      <c r="X47" s="33" t="str">
        <f>IF(' Peticions ET'!X46="", "",' Peticions ET'!X46)</f>
        <v/>
      </c>
      <c r="Y47" s="33" t="str">
        <f>IF(' Peticions ET'!Y46="", "",' Peticions ET'!Y46)</f>
        <v/>
      </c>
      <c r="Z47" s="1"/>
      <c r="AA47" s="1"/>
      <c r="AB47" s="3"/>
      <c r="AC47" s="34"/>
      <c r="AD47" s="34"/>
      <c r="AE47" s="34"/>
      <c r="AF47" s="35"/>
      <c r="AG47" s="36"/>
      <c r="AH47" s="36"/>
      <c r="AI47" s="36"/>
      <c r="AJ47" s="36"/>
      <c r="AK47" s="37"/>
      <c r="AL47" s="37"/>
      <c r="AM47" s="37"/>
      <c r="AN47" s="37"/>
      <c r="AO47" s="38" t="str">
        <f>IF(' Peticions ET'!AO46="", "",' Peticions ET'!AO46)</f>
        <v/>
      </c>
      <c r="AP47" s="154"/>
      <c r="AQ47" s="39"/>
      <c r="AR47" s="40" t="str">
        <f t="shared" si="2"/>
        <v/>
      </c>
      <c r="AS47" s="41" t="str">
        <f t="shared" si="3"/>
        <v/>
      </c>
      <c r="AT47" s="42" t="str">
        <f t="shared" si="29"/>
        <v/>
      </c>
      <c r="AU47" s="43" t="str">
        <f t="shared" si="30"/>
        <v/>
      </c>
      <c r="AV47" s="252" t="str">
        <f t="shared" si="4"/>
        <v/>
      </c>
      <c r="AW47" s="242">
        <f>IF(B47="",0,IF(BR47="S",COUNTIF($AV$17:AV47,AV47),0))</f>
        <v>0</v>
      </c>
      <c r="AX47" s="44" t="str">
        <f t="shared" si="31"/>
        <v/>
      </c>
      <c r="AY47" s="45">
        <f xml:space="preserve"> IF(AX47&lt;&gt;"",VLOOKUP(AX47,Calculs!$B$2:$C$34,2,FALSE),0)</f>
        <v>0</v>
      </c>
      <c r="AZ47" s="45">
        <f>IF(K47&lt;&gt;"",IF(LEFT(K47,1)="S", Calculs!$C$55,0),0)</f>
        <v>0</v>
      </c>
      <c r="BA47" s="45">
        <f>IF(L47&lt;&gt;"",IF(LEFT(L47,1)="S", Calculs!$C$51,0),0)</f>
        <v>0</v>
      </c>
      <c r="BB47" s="45">
        <f>IF(M47&lt;&gt;"",IF(LEFT(M47,1)="S", Calculs!$C$52,0),0)</f>
        <v>0</v>
      </c>
      <c r="BC47" s="46" t="str">
        <f t="shared" si="32"/>
        <v/>
      </c>
      <c r="BD47" s="46" t="str">
        <f t="shared" si="33"/>
        <v/>
      </c>
      <c r="BE47" s="46">
        <f>SUMIF(Calculs!$B$2:$B$34,BC47,Calculs!$C$2:$C$34)</f>
        <v>0</v>
      </c>
      <c r="BF47" s="45">
        <f>IF(Q47&lt;&gt;"",IF(LEFT(Q47,1)="S", Calculs!$C$52,0),0)</f>
        <v>0</v>
      </c>
      <c r="BG47" s="45">
        <f>IF(R47&lt;&gt;"",IF(LEFT(R47,1)="S", Calculs!$C$51,0),0)</f>
        <v>0</v>
      </c>
      <c r="BH47" s="252" t="str">
        <f t="shared" si="6"/>
        <v/>
      </c>
      <c r="BI47" s="242">
        <f>IF(B47="",0, IF(BS47="S",COUNTIF($BH$17:BH47,BH47),0))</f>
        <v>0</v>
      </c>
      <c r="BJ47" s="45">
        <f xml:space="preserve"> IF(S47&lt;&gt;"",IF(S47&lt;&gt;"Sense monitor",VLOOKUP(LEFT(S47,2),Calculs!$B$41:$C$46,2,FALSE),0),0)</f>
        <v>0</v>
      </c>
      <c r="BK47" s="45">
        <f>IF(T47&lt;&gt;"",IF(LEFT(T47,1)="S", Calculs!$C$48,0),0)</f>
        <v>0</v>
      </c>
      <c r="BL47" s="45">
        <f>IF(W47&lt;&gt;"",IF(LEFT(W47,3)="ETT", Calculs!$C$37,0),0)</f>
        <v>0</v>
      </c>
      <c r="BM47" s="45">
        <f>IF(X47&lt;&gt;"",IF(LEFT(X47,1)="S", Calculs!$C$51,0),0)</f>
        <v>0</v>
      </c>
      <c r="BN47" s="45">
        <f>IF(Y47&lt;&gt;"",IF(LEFT(Y47,1)="S", Calculs!$C$52,0),0)</f>
        <v>0</v>
      </c>
      <c r="BO47" s="46" t="str">
        <f t="shared" si="34"/>
        <v/>
      </c>
      <c r="BP47" s="45">
        <f>SUMIF(Calculs!$B$32:$B$36,TRIM(BO47),Calculs!$C$32:$C$36)</f>
        <v>0</v>
      </c>
      <c r="BQ47" s="45">
        <f>IF(V47&lt;&gt;"",IF(LEFT(V47,1)="S", SUMIF(Calculs!$B$57:$B$61, TRIM(BO47), Calculs!$C$57:$C$61),0),0)</f>
        <v>0</v>
      </c>
      <c r="BR47" s="43" t="str">
        <f t="shared" si="7"/>
        <v>N</v>
      </c>
      <c r="BS47" s="241" t="str">
        <f t="shared" si="8"/>
        <v>N</v>
      </c>
      <c r="BT47" s="45">
        <f t="shared" si="9"/>
        <v>0</v>
      </c>
      <c r="BU47" s="45"/>
      <c r="BV47" s="45"/>
      <c r="BW47" s="45">
        <f>IF(C47="",0,IF(AND(BR47="S",AW47=1), VLOOKUP(C47,Calculs!$B$85:$D$90,3), 0) + IF(AND(BS47="S",BI47=1), VLOOKUP(C47,Calculs!$B$85:$F$90,5), 0))</f>
        <v>0</v>
      </c>
      <c r="BX47" s="43" t="str">
        <f t="shared" si="10"/>
        <v/>
      </c>
      <c r="BY47" s="241" t="str">
        <f t="shared" si="11"/>
        <v/>
      </c>
      <c r="BZ47" s="301" t="str">
        <f t="shared" si="12"/>
        <v/>
      </c>
      <c r="CA47" s="301" t="str">
        <f t="shared" si="13"/>
        <v/>
      </c>
    </row>
    <row r="48" spans="1:79" ht="12.75" customHeight="1">
      <c r="A48" s="273"/>
      <c r="B48" s="239" t="str">
        <f>IF(' Peticions ET'!B47="", "",' Peticions ET'!B47)</f>
        <v/>
      </c>
      <c r="C48" s="186" t="str">
        <f>IF(' Peticions ET'!C47="", "",' Peticions ET'!C47)</f>
        <v/>
      </c>
      <c r="D48" s="186" t="str">
        <f>IF(' Peticions ET'!D47="", "",' Peticions ET'!D47)</f>
        <v/>
      </c>
      <c r="E48" s="186" t="str">
        <f>IF(' Peticions ET'!E47="", "",' Peticions ET'!E47)</f>
        <v/>
      </c>
      <c r="F48" s="186" t="str">
        <f>IF(' Peticions ET'!F47="", "",' Peticions ET'!F47)</f>
        <v/>
      </c>
      <c r="G48" s="186" t="str">
        <f>IF(' Peticions ET'!G47="", "",' Peticions ET'!G47)</f>
        <v/>
      </c>
      <c r="H48" s="185" t="str">
        <f>IF(' Peticions ET'!H47="", "",' Peticions ET'!H47)</f>
        <v/>
      </c>
      <c r="I48" s="185" t="str">
        <f>IF(' Peticions ET'!I47="", "",' Peticions ET'!I47)</f>
        <v/>
      </c>
      <c r="J48" s="33" t="str">
        <f>IF(' Peticions ET'!J47="", "",' Peticions ET'!J47)</f>
        <v/>
      </c>
      <c r="K48" s="33" t="str">
        <f>IF(' Peticions ET'!K47="", "",' Peticions ET'!K47)</f>
        <v/>
      </c>
      <c r="L48" s="33" t="str">
        <f>IF(' Peticions ET'!L47="", "",' Peticions ET'!L47)</f>
        <v/>
      </c>
      <c r="M48" s="33" t="str">
        <f>IF(' Peticions ET'!M47="", "",' Peticions ET'!M47)</f>
        <v/>
      </c>
      <c r="N48" s="33" t="str">
        <f>IF(' Peticions ET'!N47="", "",' Peticions ET'!N47)</f>
        <v/>
      </c>
      <c r="O48" s="33" t="str">
        <f>IF(' Peticions ET'!O47="", "",' Peticions ET'!O47)</f>
        <v/>
      </c>
      <c r="P48" s="33" t="str">
        <f>IF(' Peticions ET'!P47="", "",' Peticions ET'!P47)</f>
        <v/>
      </c>
      <c r="Q48" s="33" t="str">
        <f>IF(' Peticions ET'!R47="", "",' Peticions ET'!R47)</f>
        <v/>
      </c>
      <c r="R48" s="1" t="str">
        <f>IF(' Peticions ET'!Q47="", "",' Peticions ET'!Q47)</f>
        <v/>
      </c>
      <c r="S48" s="34" t="str">
        <f>IF(' Peticions ET'!U47="", "",' Peticions ET'!U47)</f>
        <v/>
      </c>
      <c r="T48" s="34" t="str">
        <f>IF(' Peticions ET'!V47="", "",' Peticions ET'!V47)</f>
        <v/>
      </c>
      <c r="U48" t="str">
        <f>IF(' Peticions ET'!S47="", "",' Peticions ET'!S47)</f>
        <v/>
      </c>
      <c r="V48" t="str">
        <f>IF(' Peticions ET'!T47="", "",' Peticions ET'!T47)</f>
        <v/>
      </c>
      <c r="W48" s="33" t="str">
        <f>IF(' Peticions ET'!W47="", "",' Peticions ET'!W47)</f>
        <v/>
      </c>
      <c r="X48" s="33" t="str">
        <f>IF(' Peticions ET'!X47="", "",' Peticions ET'!X47)</f>
        <v/>
      </c>
      <c r="Y48" s="33" t="str">
        <f>IF(' Peticions ET'!Y47="", "",' Peticions ET'!Y47)</f>
        <v/>
      </c>
      <c r="Z48" s="1"/>
      <c r="AA48" s="1"/>
      <c r="AB48" s="3"/>
      <c r="AC48" s="34"/>
      <c r="AD48" s="34"/>
      <c r="AE48" s="34"/>
      <c r="AF48" s="35"/>
      <c r="AG48" s="36"/>
      <c r="AH48" s="36"/>
      <c r="AI48" s="36"/>
      <c r="AJ48" s="36"/>
      <c r="AK48" s="37"/>
      <c r="AL48" s="37"/>
      <c r="AM48" s="37"/>
      <c r="AN48" s="37"/>
      <c r="AO48" s="38" t="str">
        <f>IF(' Peticions ET'!AO47="", "",' Peticions ET'!AO47)</f>
        <v/>
      </c>
      <c r="AP48" s="154"/>
      <c r="AQ48" s="39"/>
      <c r="AR48" s="40" t="str">
        <f t="shared" si="2"/>
        <v/>
      </c>
      <c r="AS48" s="41" t="str">
        <f t="shared" si="3"/>
        <v/>
      </c>
      <c r="AT48" s="42" t="str">
        <f t="shared" si="29"/>
        <v/>
      </c>
      <c r="AU48" s="43" t="str">
        <f t="shared" si="30"/>
        <v/>
      </c>
      <c r="AV48" s="252" t="str">
        <f t="shared" si="4"/>
        <v/>
      </c>
      <c r="AW48" s="242">
        <f>IF(B48="",0,IF(BR48="S",COUNTIF($AV$17:AV48,AV48),0))</f>
        <v>0</v>
      </c>
      <c r="AX48" s="44" t="str">
        <f t="shared" si="31"/>
        <v/>
      </c>
      <c r="AY48" s="45">
        <f xml:space="preserve"> IF(AX48&lt;&gt;"",VLOOKUP(AX48,Calculs!$B$2:$C$34,2,FALSE),0)</f>
        <v>0</v>
      </c>
      <c r="AZ48" s="45">
        <f>IF(K48&lt;&gt;"",IF(LEFT(K48,1)="S", Calculs!$C$55,0),0)</f>
        <v>0</v>
      </c>
      <c r="BA48" s="45">
        <f>IF(L48&lt;&gt;"",IF(LEFT(L48,1)="S", Calculs!$C$51,0),0)</f>
        <v>0</v>
      </c>
      <c r="BB48" s="45">
        <f>IF(M48&lt;&gt;"",IF(LEFT(M48,1)="S", Calculs!$C$52,0),0)</f>
        <v>0</v>
      </c>
      <c r="BC48" s="46" t="str">
        <f t="shared" si="32"/>
        <v/>
      </c>
      <c r="BD48" s="46" t="str">
        <f t="shared" si="33"/>
        <v/>
      </c>
      <c r="BE48" s="46">
        <f>SUMIF(Calculs!$B$2:$B$34,BC48,Calculs!$C$2:$C$34)</f>
        <v>0</v>
      </c>
      <c r="BF48" s="45">
        <f>IF(Q48&lt;&gt;"",IF(LEFT(Q48,1)="S", Calculs!$C$52,0),0)</f>
        <v>0</v>
      </c>
      <c r="BG48" s="45">
        <f>IF(R48&lt;&gt;"",IF(LEFT(R48,1)="S", Calculs!$C$51,0),0)</f>
        <v>0</v>
      </c>
      <c r="BH48" s="252" t="str">
        <f t="shared" si="6"/>
        <v/>
      </c>
      <c r="BI48" s="242">
        <f>IF(B48="",0, IF(BS48="S",COUNTIF($BH$17:BH48,BH48),0))</f>
        <v>0</v>
      </c>
      <c r="BJ48" s="45">
        <f xml:space="preserve"> IF(S48&lt;&gt;"",IF(S48&lt;&gt;"Sense monitor",VLOOKUP(LEFT(S48,2),Calculs!$B$41:$C$46,2,FALSE),0),0)</f>
        <v>0</v>
      </c>
      <c r="BK48" s="45">
        <f>IF(T48&lt;&gt;"",IF(LEFT(T48,1)="S", Calculs!$C$48,0),0)</f>
        <v>0</v>
      </c>
      <c r="BL48" s="45">
        <f>IF(W48&lt;&gt;"",IF(LEFT(W48,3)="ETT", Calculs!$C$37,0),0)</f>
        <v>0</v>
      </c>
      <c r="BM48" s="45">
        <f>IF(X48&lt;&gt;"",IF(LEFT(X48,1)="S", Calculs!$C$51,0),0)</f>
        <v>0</v>
      </c>
      <c r="BN48" s="45">
        <f>IF(Y48&lt;&gt;"",IF(LEFT(Y48,1)="S", Calculs!$C$52,0),0)</f>
        <v>0</v>
      </c>
      <c r="BO48" s="46" t="str">
        <f t="shared" si="34"/>
        <v/>
      </c>
      <c r="BP48" s="45">
        <f>SUMIF(Calculs!$B$32:$B$36,TRIM(BO48),Calculs!$C$32:$C$36)</f>
        <v>0</v>
      </c>
      <c r="BQ48" s="45">
        <f>IF(V48&lt;&gt;"",IF(LEFT(V48,1)="S", SUMIF(Calculs!$B$57:$B$61, TRIM(BO48), Calculs!$C$57:$C$61),0),0)</f>
        <v>0</v>
      </c>
      <c r="BR48" s="43" t="str">
        <f t="shared" si="7"/>
        <v>N</v>
      </c>
      <c r="BS48" s="241" t="str">
        <f t="shared" si="8"/>
        <v>N</v>
      </c>
      <c r="BT48" s="45">
        <f t="shared" si="9"/>
        <v>0</v>
      </c>
      <c r="BU48" s="45"/>
      <c r="BV48" s="45"/>
      <c r="BW48" s="45">
        <f>IF(C48="",0,IF(AND(BR48="S",AW48=1), VLOOKUP(C48,Calculs!$B$85:$D$90,3), 0) + IF(AND(BS48="S",BI48=1), VLOOKUP(C48,Calculs!$B$85:$F$90,5), 0))</f>
        <v>0</v>
      </c>
      <c r="BX48" s="43" t="str">
        <f t="shared" si="10"/>
        <v/>
      </c>
      <c r="BY48" s="241" t="str">
        <f t="shared" si="11"/>
        <v/>
      </c>
      <c r="BZ48" s="301" t="str">
        <f t="shared" si="12"/>
        <v/>
      </c>
      <c r="CA48" s="301" t="str">
        <f t="shared" si="13"/>
        <v/>
      </c>
    </row>
    <row r="49" spans="1:79" ht="12.75" customHeight="1">
      <c r="A49" s="273"/>
      <c r="B49" s="239" t="str">
        <f>IF(' Peticions ET'!B48="", "",' Peticions ET'!B48)</f>
        <v/>
      </c>
      <c r="C49" s="186" t="str">
        <f>IF(' Peticions ET'!C48="", "",' Peticions ET'!C48)</f>
        <v/>
      </c>
      <c r="D49" s="186" t="str">
        <f>IF(' Peticions ET'!D48="", "",' Peticions ET'!D48)</f>
        <v/>
      </c>
      <c r="E49" s="186" t="str">
        <f>IF(' Peticions ET'!E48="", "",' Peticions ET'!E48)</f>
        <v/>
      </c>
      <c r="F49" s="186" t="str">
        <f>IF(' Peticions ET'!F48="", "",' Peticions ET'!F48)</f>
        <v/>
      </c>
      <c r="G49" s="186" t="str">
        <f>IF(' Peticions ET'!G48="", "",' Peticions ET'!G48)</f>
        <v/>
      </c>
      <c r="H49" s="185" t="str">
        <f>IF(' Peticions ET'!H48="", "",' Peticions ET'!H48)</f>
        <v/>
      </c>
      <c r="I49" s="185" t="str">
        <f>IF(' Peticions ET'!I48="", "",' Peticions ET'!I48)</f>
        <v/>
      </c>
      <c r="J49" s="33" t="str">
        <f>IF(' Peticions ET'!J48="", "",' Peticions ET'!J48)</f>
        <v/>
      </c>
      <c r="K49" s="33" t="str">
        <f>IF(' Peticions ET'!K48="", "",' Peticions ET'!K48)</f>
        <v/>
      </c>
      <c r="L49" s="33" t="str">
        <f>IF(' Peticions ET'!L48="", "",' Peticions ET'!L48)</f>
        <v/>
      </c>
      <c r="M49" s="33" t="str">
        <f>IF(' Peticions ET'!M48="", "",' Peticions ET'!M48)</f>
        <v/>
      </c>
      <c r="N49" s="33" t="str">
        <f>IF(' Peticions ET'!N48="", "",' Peticions ET'!N48)</f>
        <v/>
      </c>
      <c r="O49" s="33" t="str">
        <f>IF(' Peticions ET'!O48="", "",' Peticions ET'!O48)</f>
        <v/>
      </c>
      <c r="P49" s="33" t="str">
        <f>IF(' Peticions ET'!P48="", "",' Peticions ET'!P48)</f>
        <v/>
      </c>
      <c r="Q49" s="33" t="str">
        <f>IF(' Peticions ET'!R48="", "",' Peticions ET'!R48)</f>
        <v/>
      </c>
      <c r="R49" s="1" t="str">
        <f>IF(' Peticions ET'!Q48="", "",' Peticions ET'!Q48)</f>
        <v/>
      </c>
      <c r="S49" s="34" t="str">
        <f>IF(' Peticions ET'!U48="", "",' Peticions ET'!U48)</f>
        <v/>
      </c>
      <c r="T49" s="34" t="str">
        <f>IF(' Peticions ET'!V48="", "",' Peticions ET'!V48)</f>
        <v/>
      </c>
      <c r="U49" t="str">
        <f>IF(' Peticions ET'!S48="", "",' Peticions ET'!S48)</f>
        <v/>
      </c>
      <c r="V49" t="str">
        <f>IF(' Peticions ET'!T48="", "",' Peticions ET'!T48)</f>
        <v/>
      </c>
      <c r="W49" s="33" t="str">
        <f>IF(' Peticions ET'!W48="", "",' Peticions ET'!W48)</f>
        <v/>
      </c>
      <c r="X49" s="33" t="str">
        <f>IF(' Peticions ET'!X48="", "",' Peticions ET'!X48)</f>
        <v/>
      </c>
      <c r="Y49" s="33" t="str">
        <f>IF(' Peticions ET'!Y48="", "",' Peticions ET'!Y48)</f>
        <v/>
      </c>
      <c r="Z49" s="1"/>
      <c r="AA49" s="1"/>
      <c r="AB49" s="3"/>
      <c r="AC49" s="34"/>
      <c r="AD49" s="34"/>
      <c r="AE49" s="34"/>
      <c r="AF49" s="35"/>
      <c r="AG49" s="36"/>
      <c r="AH49" s="36"/>
      <c r="AI49" s="36"/>
      <c r="AJ49" s="36"/>
      <c r="AK49" s="37"/>
      <c r="AL49" s="37"/>
      <c r="AM49" s="37"/>
      <c r="AN49" s="37"/>
      <c r="AO49" s="38" t="str">
        <f>IF(' Peticions ET'!AO48="", "",' Peticions ET'!AO48)</f>
        <v/>
      </c>
      <c r="AP49" s="154"/>
      <c r="AQ49" s="39"/>
      <c r="AR49" s="40" t="str">
        <f t="shared" si="2"/>
        <v/>
      </c>
      <c r="AS49" s="41" t="str">
        <f t="shared" si="3"/>
        <v/>
      </c>
      <c r="AT49" s="42" t="str">
        <f t="shared" si="29"/>
        <v/>
      </c>
      <c r="AU49" s="43" t="str">
        <f t="shared" si="30"/>
        <v/>
      </c>
      <c r="AV49" s="252" t="str">
        <f t="shared" si="4"/>
        <v/>
      </c>
      <c r="AW49" s="242">
        <f>IF(B49="",0,IF(BR49="S",COUNTIF($AV$17:AV49,AV49),0))</f>
        <v>0</v>
      </c>
      <c r="AX49" s="44" t="str">
        <f t="shared" si="31"/>
        <v/>
      </c>
      <c r="AY49" s="45">
        <f xml:space="preserve"> IF(AX49&lt;&gt;"",VLOOKUP(AX49,Calculs!$B$2:$C$34,2,FALSE),0)</f>
        <v>0</v>
      </c>
      <c r="AZ49" s="45">
        <f>IF(K49&lt;&gt;"",IF(LEFT(K49,1)="S", Calculs!$C$55,0),0)</f>
        <v>0</v>
      </c>
      <c r="BA49" s="45">
        <f>IF(L49&lt;&gt;"",IF(LEFT(L49,1)="S", Calculs!$C$51,0),0)</f>
        <v>0</v>
      </c>
      <c r="BB49" s="45">
        <f>IF(M49&lt;&gt;"",IF(LEFT(M49,1)="S", Calculs!$C$52,0),0)</f>
        <v>0</v>
      </c>
      <c r="BC49" s="46" t="str">
        <f t="shared" si="32"/>
        <v/>
      </c>
      <c r="BD49" s="46" t="str">
        <f t="shared" si="33"/>
        <v/>
      </c>
      <c r="BE49" s="46">
        <f>SUMIF(Calculs!$B$2:$B$34,BC49,Calculs!$C$2:$C$34)</f>
        <v>0</v>
      </c>
      <c r="BF49" s="45">
        <f>IF(Q49&lt;&gt;"",IF(LEFT(Q49,1)="S", Calculs!$C$52,0),0)</f>
        <v>0</v>
      </c>
      <c r="BG49" s="45">
        <f>IF(R49&lt;&gt;"",IF(LEFT(R49,1)="S", Calculs!$C$51,0),0)</f>
        <v>0</v>
      </c>
      <c r="BH49" s="252" t="str">
        <f t="shared" si="6"/>
        <v/>
      </c>
      <c r="BI49" s="242">
        <f>IF(B49="",0, IF(BS49="S",COUNTIF($BH$17:BH49,BH49),0))</f>
        <v>0</v>
      </c>
      <c r="BJ49" s="45">
        <f xml:space="preserve"> IF(S49&lt;&gt;"",IF(S49&lt;&gt;"Sense monitor",VLOOKUP(LEFT(S49,2),Calculs!$B$41:$C$46,2,FALSE),0),0)</f>
        <v>0</v>
      </c>
      <c r="BK49" s="45">
        <f>IF(T49&lt;&gt;"",IF(LEFT(T49,1)="S", Calculs!$C$48,0),0)</f>
        <v>0</v>
      </c>
      <c r="BL49" s="45">
        <f>IF(W49&lt;&gt;"",IF(LEFT(W49,3)="ETT", Calculs!$C$37,0),0)</f>
        <v>0</v>
      </c>
      <c r="BM49" s="45">
        <f>IF(X49&lt;&gt;"",IF(LEFT(X49,1)="S", Calculs!$C$51,0),0)</f>
        <v>0</v>
      </c>
      <c r="BN49" s="45">
        <f>IF(Y49&lt;&gt;"",IF(LEFT(Y49,1)="S", Calculs!$C$52,0),0)</f>
        <v>0</v>
      </c>
      <c r="BO49" s="46" t="str">
        <f t="shared" si="34"/>
        <v/>
      </c>
      <c r="BP49" s="45">
        <f>SUMIF(Calculs!$B$32:$B$36,TRIM(BO49),Calculs!$C$32:$C$36)</f>
        <v>0</v>
      </c>
      <c r="BQ49" s="45">
        <f>IF(V49&lt;&gt;"",IF(LEFT(V49,1)="S", SUMIF(Calculs!$B$57:$B$61, TRIM(BO49), Calculs!$C$57:$C$61),0),0)</f>
        <v>0</v>
      </c>
      <c r="BR49" s="43" t="str">
        <f t="shared" si="7"/>
        <v>N</v>
      </c>
      <c r="BS49" s="241" t="str">
        <f t="shared" si="8"/>
        <v>N</v>
      </c>
      <c r="BT49" s="45">
        <f t="shared" si="9"/>
        <v>0</v>
      </c>
      <c r="BU49" s="45"/>
      <c r="BV49" s="45"/>
      <c r="BW49" s="45">
        <f>IF(C49="",0,IF(AND(BR49="S",AW49=1), VLOOKUP(C49,Calculs!$B$85:$D$90,3), 0) + IF(AND(BS49="S",BI49=1), VLOOKUP(C49,Calculs!$B$85:$F$90,5), 0))</f>
        <v>0</v>
      </c>
      <c r="BX49" s="43" t="str">
        <f t="shared" si="10"/>
        <v/>
      </c>
      <c r="BY49" s="241" t="str">
        <f t="shared" si="11"/>
        <v/>
      </c>
      <c r="BZ49" s="301" t="str">
        <f t="shared" si="12"/>
        <v/>
      </c>
      <c r="CA49" s="301" t="str">
        <f t="shared" si="13"/>
        <v/>
      </c>
    </row>
    <row r="50" spans="1:79" ht="12.75" customHeight="1">
      <c r="A50" s="273"/>
      <c r="B50" s="239" t="str">
        <f>IF(' Peticions ET'!B49="", "",' Peticions ET'!B49)</f>
        <v/>
      </c>
      <c r="C50" s="186" t="str">
        <f>IF(' Peticions ET'!C49="", "",' Peticions ET'!C49)</f>
        <v/>
      </c>
      <c r="D50" s="186" t="str">
        <f>IF(' Peticions ET'!D49="", "",' Peticions ET'!D49)</f>
        <v/>
      </c>
      <c r="E50" s="186" t="str">
        <f>IF(' Peticions ET'!E49="", "",' Peticions ET'!E49)</f>
        <v/>
      </c>
      <c r="F50" s="186" t="str">
        <f>IF(' Peticions ET'!F49="", "",' Peticions ET'!F49)</f>
        <v/>
      </c>
      <c r="G50" s="186" t="str">
        <f>IF(' Peticions ET'!G49="", "",' Peticions ET'!G49)</f>
        <v/>
      </c>
      <c r="H50" s="185" t="str">
        <f>IF(' Peticions ET'!H49="", "",' Peticions ET'!H49)</f>
        <v/>
      </c>
      <c r="I50" s="185" t="str">
        <f>IF(' Peticions ET'!I49="", "",' Peticions ET'!I49)</f>
        <v/>
      </c>
      <c r="J50" s="33" t="str">
        <f>IF(' Peticions ET'!J49="", "",' Peticions ET'!J49)</f>
        <v/>
      </c>
      <c r="K50" s="33" t="str">
        <f>IF(' Peticions ET'!K49="", "",' Peticions ET'!K49)</f>
        <v/>
      </c>
      <c r="L50" s="33" t="str">
        <f>IF(' Peticions ET'!L49="", "",' Peticions ET'!L49)</f>
        <v/>
      </c>
      <c r="M50" s="33" t="str">
        <f>IF(' Peticions ET'!M49="", "",' Peticions ET'!M49)</f>
        <v/>
      </c>
      <c r="N50" s="33" t="str">
        <f>IF(' Peticions ET'!N49="", "",' Peticions ET'!N49)</f>
        <v/>
      </c>
      <c r="O50" s="33" t="str">
        <f>IF(' Peticions ET'!O49="", "",' Peticions ET'!O49)</f>
        <v/>
      </c>
      <c r="P50" s="33" t="str">
        <f>IF(' Peticions ET'!P49="", "",' Peticions ET'!P49)</f>
        <v/>
      </c>
      <c r="Q50" s="33" t="str">
        <f>IF(' Peticions ET'!R49="", "",' Peticions ET'!R49)</f>
        <v/>
      </c>
      <c r="R50" s="1" t="str">
        <f>IF(' Peticions ET'!Q49="", "",' Peticions ET'!Q49)</f>
        <v/>
      </c>
      <c r="S50" s="34" t="str">
        <f>IF(' Peticions ET'!U49="", "",' Peticions ET'!U49)</f>
        <v/>
      </c>
      <c r="T50" s="34" t="str">
        <f>IF(' Peticions ET'!V49="", "",' Peticions ET'!V49)</f>
        <v/>
      </c>
      <c r="U50" t="str">
        <f>IF(' Peticions ET'!S49="", "",' Peticions ET'!S49)</f>
        <v/>
      </c>
      <c r="V50" t="str">
        <f>IF(' Peticions ET'!T49="", "",' Peticions ET'!T49)</f>
        <v/>
      </c>
      <c r="W50" s="33" t="str">
        <f>IF(' Peticions ET'!W49="", "",' Peticions ET'!W49)</f>
        <v/>
      </c>
      <c r="X50" s="33" t="str">
        <f>IF(' Peticions ET'!X49="", "",' Peticions ET'!X49)</f>
        <v/>
      </c>
      <c r="Y50" s="33" t="str">
        <f>IF(' Peticions ET'!Y49="", "",' Peticions ET'!Y49)</f>
        <v/>
      </c>
      <c r="Z50" s="1"/>
      <c r="AA50" s="1"/>
      <c r="AB50" s="3"/>
      <c r="AC50" s="34"/>
      <c r="AD50" s="34"/>
      <c r="AE50" s="34"/>
      <c r="AF50" s="35"/>
      <c r="AG50" s="36"/>
      <c r="AH50" s="36"/>
      <c r="AI50" s="36"/>
      <c r="AJ50" s="36"/>
      <c r="AK50" s="37"/>
      <c r="AL50" s="37"/>
      <c r="AM50" s="37"/>
      <c r="AN50" s="37"/>
      <c r="AO50" s="38" t="str">
        <f>IF(' Peticions ET'!AO49="", "",' Peticions ET'!AO49)</f>
        <v/>
      </c>
      <c r="AP50" s="154"/>
      <c r="AQ50" s="39"/>
      <c r="AR50" s="40" t="str">
        <f t="shared" si="2"/>
        <v/>
      </c>
      <c r="AS50" s="41" t="str">
        <f t="shared" si="3"/>
        <v/>
      </c>
      <c r="AT50" s="42" t="str">
        <f t="shared" si="29"/>
        <v/>
      </c>
      <c r="AU50" s="43" t="str">
        <f t="shared" si="30"/>
        <v/>
      </c>
      <c r="AV50" s="252" t="str">
        <f t="shared" si="4"/>
        <v/>
      </c>
      <c r="AW50" s="242">
        <f>IF(B50="",0,IF(BR50="S",COUNTIF($AV$17:AV50,AV50),0))</f>
        <v>0</v>
      </c>
      <c r="AX50" s="44" t="str">
        <f t="shared" si="31"/>
        <v/>
      </c>
      <c r="AY50" s="45">
        <f xml:space="preserve"> IF(AX50&lt;&gt;"",VLOOKUP(AX50,Calculs!$B$2:$C$34,2,FALSE),0)</f>
        <v>0</v>
      </c>
      <c r="AZ50" s="45">
        <f>IF(K50&lt;&gt;"",IF(LEFT(K50,1)="S", Calculs!$C$55,0),0)</f>
        <v>0</v>
      </c>
      <c r="BA50" s="45">
        <f>IF(L50&lt;&gt;"",IF(LEFT(L50,1)="S", Calculs!$C$51,0),0)</f>
        <v>0</v>
      </c>
      <c r="BB50" s="45">
        <f>IF(M50&lt;&gt;"",IF(LEFT(M50,1)="S", Calculs!$C$52,0),0)</f>
        <v>0</v>
      </c>
      <c r="BC50" s="46" t="str">
        <f t="shared" si="32"/>
        <v/>
      </c>
      <c r="BD50" s="46" t="str">
        <f t="shared" si="33"/>
        <v/>
      </c>
      <c r="BE50" s="46">
        <f>SUMIF(Calculs!$B$2:$B$34,BC50,Calculs!$C$2:$C$34)</f>
        <v>0</v>
      </c>
      <c r="BF50" s="45">
        <f>IF(Q50&lt;&gt;"",IF(LEFT(Q50,1)="S", Calculs!$C$52,0),0)</f>
        <v>0</v>
      </c>
      <c r="BG50" s="45">
        <f>IF(R50&lt;&gt;"",IF(LEFT(R50,1)="S", Calculs!$C$51,0),0)</f>
        <v>0</v>
      </c>
      <c r="BH50" s="252" t="str">
        <f t="shared" si="6"/>
        <v/>
      </c>
      <c r="BI50" s="242">
        <f>IF(B50="",0, IF(BS50="S",COUNTIF($BH$17:BH50,BH50),0))</f>
        <v>0</v>
      </c>
      <c r="BJ50" s="45">
        <f xml:space="preserve"> IF(S50&lt;&gt;"",IF(S50&lt;&gt;"Sense monitor",VLOOKUP(LEFT(S50,2),Calculs!$B$41:$C$46,2,FALSE),0),0)</f>
        <v>0</v>
      </c>
      <c r="BK50" s="45">
        <f>IF(T50&lt;&gt;"",IF(LEFT(T50,1)="S", Calculs!$C$48,0),0)</f>
        <v>0</v>
      </c>
      <c r="BL50" s="45">
        <f>IF(W50&lt;&gt;"",IF(LEFT(W50,3)="ETT", Calculs!$C$37,0),0)</f>
        <v>0</v>
      </c>
      <c r="BM50" s="45">
        <f>IF(X50&lt;&gt;"",IF(LEFT(X50,1)="S", Calculs!$C$51,0),0)</f>
        <v>0</v>
      </c>
      <c r="BN50" s="45">
        <f>IF(Y50&lt;&gt;"",IF(LEFT(Y50,1)="S", Calculs!$C$52,0),0)</f>
        <v>0</v>
      </c>
      <c r="BO50" s="46" t="str">
        <f t="shared" si="34"/>
        <v/>
      </c>
      <c r="BP50" s="45">
        <f>SUMIF(Calculs!$B$32:$B$36,TRIM(BO50),Calculs!$C$32:$C$36)</f>
        <v>0</v>
      </c>
      <c r="BQ50" s="45">
        <f>IF(V50&lt;&gt;"",IF(LEFT(V50,1)="S", SUMIF(Calculs!$B$57:$B$61, TRIM(BO50), Calculs!$C$57:$C$61),0),0)</f>
        <v>0</v>
      </c>
      <c r="BR50" s="43" t="str">
        <f t="shared" si="7"/>
        <v>N</v>
      </c>
      <c r="BS50" s="241" t="str">
        <f t="shared" si="8"/>
        <v>N</v>
      </c>
      <c r="BT50" s="45">
        <f t="shared" si="9"/>
        <v>0</v>
      </c>
      <c r="BU50" s="45"/>
      <c r="BV50" s="45"/>
      <c r="BW50" s="45">
        <f>IF(C50="",0,IF(AND(BR50="S",AW50=1), VLOOKUP(C50,Calculs!$B$85:$D$90,3), 0) + IF(AND(BS50="S",BI50=1), VLOOKUP(C50,Calculs!$B$85:$F$90,5), 0))</f>
        <v>0</v>
      </c>
      <c r="BX50" s="43" t="str">
        <f t="shared" si="10"/>
        <v/>
      </c>
      <c r="BY50" s="241" t="str">
        <f t="shared" si="11"/>
        <v/>
      </c>
      <c r="BZ50" s="301" t="str">
        <f t="shared" si="12"/>
        <v/>
      </c>
      <c r="CA50" s="301" t="str">
        <f t="shared" si="13"/>
        <v/>
      </c>
    </row>
    <row r="51" spans="1:79" ht="12.75" customHeight="1">
      <c r="A51" s="273"/>
      <c r="B51" s="239" t="str">
        <f>IF(' Peticions ET'!B50="", "",' Peticions ET'!B50)</f>
        <v/>
      </c>
      <c r="C51" s="186" t="str">
        <f>IF(' Peticions ET'!C50="", "",' Peticions ET'!C50)</f>
        <v/>
      </c>
      <c r="D51" s="186" t="str">
        <f>IF(' Peticions ET'!D50="", "",' Peticions ET'!D50)</f>
        <v/>
      </c>
      <c r="E51" s="186" t="str">
        <f>IF(' Peticions ET'!E50="", "",' Peticions ET'!E50)</f>
        <v/>
      </c>
      <c r="F51" s="186" t="str">
        <f>IF(' Peticions ET'!F50="", "",' Peticions ET'!F50)</f>
        <v/>
      </c>
      <c r="G51" s="186" t="str">
        <f>IF(' Peticions ET'!G50="", "",' Peticions ET'!G50)</f>
        <v/>
      </c>
      <c r="H51" s="185" t="str">
        <f>IF(' Peticions ET'!H50="", "",' Peticions ET'!H50)</f>
        <v/>
      </c>
      <c r="I51" s="185" t="str">
        <f>IF(' Peticions ET'!I50="", "",' Peticions ET'!I50)</f>
        <v/>
      </c>
      <c r="J51" s="33" t="str">
        <f>IF(' Peticions ET'!J50="", "",' Peticions ET'!J50)</f>
        <v/>
      </c>
      <c r="K51" s="33" t="str">
        <f>IF(' Peticions ET'!K50="", "",' Peticions ET'!K50)</f>
        <v/>
      </c>
      <c r="L51" s="33" t="str">
        <f>IF(' Peticions ET'!L50="", "",' Peticions ET'!L50)</f>
        <v/>
      </c>
      <c r="M51" s="33" t="str">
        <f>IF(' Peticions ET'!M50="", "",' Peticions ET'!M50)</f>
        <v/>
      </c>
      <c r="N51" s="33" t="str">
        <f>IF(' Peticions ET'!N50="", "",' Peticions ET'!N50)</f>
        <v/>
      </c>
      <c r="O51" s="33" t="str">
        <f>IF(' Peticions ET'!O50="", "",' Peticions ET'!O50)</f>
        <v/>
      </c>
      <c r="P51" s="33" t="str">
        <f>IF(' Peticions ET'!P50="", "",' Peticions ET'!P50)</f>
        <v/>
      </c>
      <c r="Q51" s="33" t="str">
        <f>IF(' Peticions ET'!R50="", "",' Peticions ET'!R50)</f>
        <v/>
      </c>
      <c r="R51" s="1" t="str">
        <f>IF(' Peticions ET'!Q50="", "",' Peticions ET'!Q50)</f>
        <v/>
      </c>
      <c r="S51" s="34" t="str">
        <f>IF(' Peticions ET'!U50="", "",' Peticions ET'!U50)</f>
        <v/>
      </c>
      <c r="T51" s="34" t="str">
        <f>IF(' Peticions ET'!V50="", "",' Peticions ET'!V50)</f>
        <v/>
      </c>
      <c r="U51" t="str">
        <f>IF(' Peticions ET'!S50="", "",' Peticions ET'!S50)</f>
        <v/>
      </c>
      <c r="V51" t="str">
        <f>IF(' Peticions ET'!T50="", "",' Peticions ET'!T50)</f>
        <v/>
      </c>
      <c r="W51" s="33" t="str">
        <f>IF(' Peticions ET'!W50="", "",' Peticions ET'!W50)</f>
        <v/>
      </c>
      <c r="X51" s="33" t="str">
        <f>IF(' Peticions ET'!X50="", "",' Peticions ET'!X50)</f>
        <v/>
      </c>
      <c r="Y51" s="33" t="str">
        <f>IF(' Peticions ET'!Y50="", "",' Peticions ET'!Y50)</f>
        <v/>
      </c>
      <c r="Z51" s="1"/>
      <c r="AA51" s="1"/>
      <c r="AB51" s="3"/>
      <c r="AC51" s="34"/>
      <c r="AD51" s="34"/>
      <c r="AE51" s="34"/>
      <c r="AF51" s="35"/>
      <c r="AG51" s="36"/>
      <c r="AH51" s="36"/>
      <c r="AI51" s="36"/>
      <c r="AJ51" s="36"/>
      <c r="AK51" s="37"/>
      <c r="AL51" s="37"/>
      <c r="AM51" s="37"/>
      <c r="AN51" s="37"/>
      <c r="AO51" s="38" t="str">
        <f>IF(' Peticions ET'!AO50="", "",' Peticions ET'!AO50)</f>
        <v/>
      </c>
      <c r="AP51" s="154"/>
      <c r="AQ51" s="39"/>
      <c r="AR51" s="40" t="str">
        <f t="shared" si="2"/>
        <v/>
      </c>
      <c r="AS51" s="41" t="str">
        <f t="shared" si="3"/>
        <v/>
      </c>
      <c r="AT51" s="42" t="str">
        <f t="shared" si="29"/>
        <v/>
      </c>
      <c r="AU51" s="43" t="str">
        <f t="shared" si="30"/>
        <v/>
      </c>
      <c r="AV51" s="252" t="str">
        <f t="shared" si="4"/>
        <v/>
      </c>
      <c r="AW51" s="242">
        <f>IF(B51="",0,IF(BR51="S",COUNTIF($AV$17:AV51,AV51),0))</f>
        <v>0</v>
      </c>
      <c r="AX51" s="44" t="str">
        <f t="shared" si="31"/>
        <v/>
      </c>
      <c r="AY51" s="45">
        <f xml:space="preserve"> IF(AX51&lt;&gt;"",VLOOKUP(AX51,Calculs!$B$2:$C$34,2,FALSE),0)</f>
        <v>0</v>
      </c>
      <c r="AZ51" s="45">
        <f>IF(K51&lt;&gt;"",IF(LEFT(K51,1)="S", Calculs!$C$55,0),0)</f>
        <v>0</v>
      </c>
      <c r="BA51" s="45">
        <f>IF(L51&lt;&gt;"",IF(LEFT(L51,1)="S", Calculs!$C$51,0),0)</f>
        <v>0</v>
      </c>
      <c r="BB51" s="45">
        <f>IF(M51&lt;&gt;"",IF(LEFT(M51,1)="S", Calculs!$C$52,0),0)</f>
        <v>0</v>
      </c>
      <c r="BC51" s="46" t="str">
        <f t="shared" si="32"/>
        <v/>
      </c>
      <c r="BD51" s="46" t="str">
        <f t="shared" si="33"/>
        <v/>
      </c>
      <c r="BE51" s="46">
        <f>SUMIF(Calculs!$B$2:$B$34,BC51,Calculs!$C$2:$C$34)</f>
        <v>0</v>
      </c>
      <c r="BF51" s="45">
        <f>IF(Q51&lt;&gt;"",IF(LEFT(Q51,1)="S", Calculs!$C$52,0),0)</f>
        <v>0</v>
      </c>
      <c r="BG51" s="45">
        <f>IF(R51&lt;&gt;"",IF(LEFT(R51,1)="S", Calculs!$C$51,0),0)</f>
        <v>0</v>
      </c>
      <c r="BH51" s="252" t="str">
        <f t="shared" si="6"/>
        <v/>
      </c>
      <c r="BI51" s="242">
        <f>IF(B51="",0, IF(BS51="S",COUNTIF($BH$17:BH51,BH51),0))</f>
        <v>0</v>
      </c>
      <c r="BJ51" s="45">
        <f xml:space="preserve"> IF(S51&lt;&gt;"",IF(S51&lt;&gt;"Sense monitor",VLOOKUP(LEFT(S51,2),Calculs!$B$41:$C$46,2,FALSE),0),0)</f>
        <v>0</v>
      </c>
      <c r="BK51" s="45">
        <f>IF(T51&lt;&gt;"",IF(LEFT(T51,1)="S", Calculs!$C$48,0),0)</f>
        <v>0</v>
      </c>
      <c r="BL51" s="45">
        <f>IF(W51&lt;&gt;"",IF(LEFT(W51,3)="ETT", Calculs!$C$37,0),0)</f>
        <v>0</v>
      </c>
      <c r="BM51" s="45">
        <f>IF(X51&lt;&gt;"",IF(LEFT(X51,1)="S", Calculs!$C$51,0),0)</f>
        <v>0</v>
      </c>
      <c r="BN51" s="45">
        <f>IF(Y51&lt;&gt;"",IF(LEFT(Y51,1)="S", Calculs!$C$52,0),0)</f>
        <v>0</v>
      </c>
      <c r="BO51" s="46" t="str">
        <f t="shared" si="34"/>
        <v/>
      </c>
      <c r="BP51" s="45">
        <f>SUMIF(Calculs!$B$32:$B$36,TRIM(BO51),Calculs!$C$32:$C$36)</f>
        <v>0</v>
      </c>
      <c r="BQ51" s="45">
        <f>IF(V51&lt;&gt;"",IF(LEFT(V51,1)="S", SUMIF(Calculs!$B$57:$B$61, TRIM(BO51), Calculs!$C$57:$C$61),0),0)</f>
        <v>0</v>
      </c>
      <c r="BR51" s="43" t="str">
        <f t="shared" si="7"/>
        <v>N</v>
      </c>
      <c r="BS51" s="241" t="str">
        <f t="shared" si="8"/>
        <v>N</v>
      </c>
      <c r="BT51" s="45">
        <f t="shared" si="9"/>
        <v>0</v>
      </c>
      <c r="BU51" s="45"/>
      <c r="BV51" s="45"/>
      <c r="BW51" s="45">
        <f>IF(C51="",0,IF(AND(BR51="S",AW51=1), VLOOKUP(C51,Calculs!$B$85:$D$90,3), 0) + IF(AND(BS51="S",BI51=1), VLOOKUP(C51,Calculs!$B$85:$F$90,5), 0))</f>
        <v>0</v>
      </c>
      <c r="BX51" s="43" t="str">
        <f t="shared" si="10"/>
        <v/>
      </c>
      <c r="BY51" s="241" t="str">
        <f t="shared" si="11"/>
        <v/>
      </c>
      <c r="BZ51" s="301" t="str">
        <f t="shared" si="12"/>
        <v/>
      </c>
      <c r="CA51" s="301" t="str">
        <f t="shared" si="13"/>
        <v/>
      </c>
    </row>
    <row r="52" spans="1:79" ht="12.75" customHeight="1">
      <c r="A52" s="273"/>
      <c r="B52" s="239" t="str">
        <f>IF(' Peticions ET'!B51="", "",' Peticions ET'!B51)</f>
        <v/>
      </c>
      <c r="C52" s="186" t="str">
        <f>IF(' Peticions ET'!C51="", "",' Peticions ET'!C51)</f>
        <v/>
      </c>
      <c r="D52" s="186" t="str">
        <f>IF(' Peticions ET'!D51="", "",' Peticions ET'!D51)</f>
        <v/>
      </c>
      <c r="E52" s="186" t="str">
        <f>IF(' Peticions ET'!E51="", "",' Peticions ET'!E51)</f>
        <v/>
      </c>
      <c r="F52" s="186" t="str">
        <f>IF(' Peticions ET'!F51="", "",' Peticions ET'!F51)</f>
        <v/>
      </c>
      <c r="G52" s="186" t="str">
        <f>IF(' Peticions ET'!G51="", "",' Peticions ET'!G51)</f>
        <v/>
      </c>
      <c r="H52" s="185" t="str">
        <f>IF(' Peticions ET'!H51="", "",' Peticions ET'!H51)</f>
        <v/>
      </c>
      <c r="I52" s="185" t="str">
        <f>IF(' Peticions ET'!I51="", "",' Peticions ET'!I51)</f>
        <v/>
      </c>
      <c r="J52" s="33" t="str">
        <f>IF(' Peticions ET'!J51="", "",' Peticions ET'!J51)</f>
        <v/>
      </c>
      <c r="K52" s="33" t="str">
        <f>IF(' Peticions ET'!K51="", "",' Peticions ET'!K51)</f>
        <v/>
      </c>
      <c r="L52" s="33" t="str">
        <f>IF(' Peticions ET'!L51="", "",' Peticions ET'!L51)</f>
        <v/>
      </c>
      <c r="M52" s="33" t="str">
        <f>IF(' Peticions ET'!M51="", "",' Peticions ET'!M51)</f>
        <v/>
      </c>
      <c r="N52" s="33" t="str">
        <f>IF(' Peticions ET'!N51="", "",' Peticions ET'!N51)</f>
        <v/>
      </c>
      <c r="O52" s="33" t="str">
        <f>IF(' Peticions ET'!O51="", "",' Peticions ET'!O51)</f>
        <v/>
      </c>
      <c r="P52" s="33" t="str">
        <f>IF(' Peticions ET'!P51="", "",' Peticions ET'!P51)</f>
        <v/>
      </c>
      <c r="Q52" s="33" t="str">
        <f>IF(' Peticions ET'!R51="", "",' Peticions ET'!R51)</f>
        <v/>
      </c>
      <c r="R52" s="1" t="str">
        <f>IF(' Peticions ET'!Q51="", "",' Peticions ET'!Q51)</f>
        <v/>
      </c>
      <c r="S52" s="34" t="str">
        <f>IF(' Peticions ET'!U51="", "",' Peticions ET'!U51)</f>
        <v/>
      </c>
      <c r="T52" s="34" t="str">
        <f>IF(' Peticions ET'!V51="", "",' Peticions ET'!V51)</f>
        <v/>
      </c>
      <c r="U52" t="str">
        <f>IF(' Peticions ET'!S51="", "",' Peticions ET'!S51)</f>
        <v/>
      </c>
      <c r="V52" t="str">
        <f>IF(' Peticions ET'!T51="", "",' Peticions ET'!T51)</f>
        <v/>
      </c>
      <c r="W52" s="33" t="str">
        <f>IF(' Peticions ET'!W51="", "",' Peticions ET'!W51)</f>
        <v/>
      </c>
      <c r="X52" s="33" t="str">
        <f>IF(' Peticions ET'!X51="", "",' Peticions ET'!X51)</f>
        <v/>
      </c>
      <c r="Y52" s="33" t="str">
        <f>IF(' Peticions ET'!Y51="", "",' Peticions ET'!Y51)</f>
        <v/>
      </c>
      <c r="Z52" s="1"/>
      <c r="AA52" s="1"/>
      <c r="AB52" s="3"/>
      <c r="AC52" s="34"/>
      <c r="AD52" s="34"/>
      <c r="AE52" s="34"/>
      <c r="AF52" s="35"/>
      <c r="AG52" s="36"/>
      <c r="AH52" s="36"/>
      <c r="AI52" s="36"/>
      <c r="AJ52" s="36"/>
      <c r="AK52" s="37"/>
      <c r="AL52" s="37"/>
      <c r="AM52" s="37"/>
      <c r="AN52" s="37"/>
      <c r="AO52" s="38" t="str">
        <f>IF(' Peticions ET'!AO51="", "",' Peticions ET'!AO51)</f>
        <v/>
      </c>
      <c r="AP52" s="154"/>
      <c r="AQ52" s="39"/>
      <c r="AR52" s="40" t="str">
        <f t="shared" si="2"/>
        <v/>
      </c>
      <c r="AS52" s="41" t="str">
        <f t="shared" si="3"/>
        <v/>
      </c>
      <c r="AT52" s="42" t="str">
        <f t="shared" si="29"/>
        <v/>
      </c>
      <c r="AU52" s="43" t="str">
        <f t="shared" si="30"/>
        <v/>
      </c>
      <c r="AV52" s="252" t="str">
        <f t="shared" si="4"/>
        <v/>
      </c>
      <c r="AW52" s="242">
        <f>IF(B52="",0,IF(BR52="S",COUNTIF($AV$17:AV52,AV52),0))</f>
        <v>0</v>
      </c>
      <c r="AX52" s="44" t="str">
        <f t="shared" si="31"/>
        <v/>
      </c>
      <c r="AY52" s="45">
        <f xml:space="preserve"> IF(AX52&lt;&gt;"",VLOOKUP(AX52,Calculs!$B$2:$C$34,2,FALSE),0)</f>
        <v>0</v>
      </c>
      <c r="AZ52" s="45">
        <f>IF(K52&lt;&gt;"",IF(LEFT(K52,1)="S", Calculs!$C$55,0),0)</f>
        <v>0</v>
      </c>
      <c r="BA52" s="45">
        <f>IF(L52&lt;&gt;"",IF(LEFT(L52,1)="S", Calculs!$C$51,0),0)</f>
        <v>0</v>
      </c>
      <c r="BB52" s="45">
        <f>IF(M52&lt;&gt;"",IF(LEFT(M52,1)="S", Calculs!$C$52,0),0)</f>
        <v>0</v>
      </c>
      <c r="BC52" s="46" t="str">
        <f t="shared" si="32"/>
        <v/>
      </c>
      <c r="BD52" s="46" t="str">
        <f t="shared" si="33"/>
        <v/>
      </c>
      <c r="BE52" s="46">
        <f>SUMIF(Calculs!$B$2:$B$34,BC52,Calculs!$C$2:$C$34)</f>
        <v>0</v>
      </c>
      <c r="BF52" s="45">
        <f>IF(Q52&lt;&gt;"",IF(LEFT(Q52,1)="S", Calculs!$C$52,0),0)</f>
        <v>0</v>
      </c>
      <c r="BG52" s="45">
        <f>IF(R52&lt;&gt;"",IF(LEFT(R52,1)="S", Calculs!$C$51,0),0)</f>
        <v>0</v>
      </c>
      <c r="BH52" s="252" t="str">
        <f t="shared" si="6"/>
        <v/>
      </c>
      <c r="BI52" s="242">
        <f>IF(B52="",0, IF(BS52="S",COUNTIF($BH$17:BH52,BH52),0))</f>
        <v>0</v>
      </c>
      <c r="BJ52" s="45">
        <f xml:space="preserve"> IF(S52&lt;&gt;"",IF(S52&lt;&gt;"Sense monitor",VLOOKUP(LEFT(S52,2),Calculs!$B$41:$C$46,2,FALSE),0),0)</f>
        <v>0</v>
      </c>
      <c r="BK52" s="45">
        <f>IF(T52&lt;&gt;"",IF(LEFT(T52,1)="S", Calculs!$C$48,0),0)</f>
        <v>0</v>
      </c>
      <c r="BL52" s="45">
        <f>IF(W52&lt;&gt;"",IF(LEFT(W52,3)="ETT", Calculs!$C$37,0),0)</f>
        <v>0</v>
      </c>
      <c r="BM52" s="45">
        <f>IF(X52&lt;&gt;"",IF(LEFT(X52,1)="S", Calculs!$C$51,0),0)</f>
        <v>0</v>
      </c>
      <c r="BN52" s="45">
        <f>IF(Y52&lt;&gt;"",IF(LEFT(Y52,1)="S", Calculs!$C$52,0),0)</f>
        <v>0</v>
      </c>
      <c r="BO52" s="46" t="str">
        <f t="shared" si="34"/>
        <v/>
      </c>
      <c r="BP52" s="45">
        <f>SUMIF(Calculs!$B$32:$B$36,TRIM(BO52),Calculs!$C$32:$C$36)</f>
        <v>0</v>
      </c>
      <c r="BQ52" s="45">
        <f>IF(V52&lt;&gt;"",IF(LEFT(V52,1)="S", SUMIF(Calculs!$B$57:$B$61, TRIM(BO52), Calculs!$C$57:$C$61),0),0)</f>
        <v>0</v>
      </c>
      <c r="BR52" s="43" t="str">
        <f t="shared" si="7"/>
        <v>N</v>
      </c>
      <c r="BS52" s="241" t="str">
        <f t="shared" si="8"/>
        <v>N</v>
      </c>
      <c r="BT52" s="45">
        <f t="shared" si="9"/>
        <v>0</v>
      </c>
      <c r="BU52" s="45"/>
      <c r="BV52" s="45"/>
      <c r="BW52" s="45">
        <f>IF(C52="",0,IF(AND(BR52="S",AW52=1), VLOOKUP(C52,Calculs!$B$85:$D$90,3), 0) + IF(AND(BS52="S",BI52=1), VLOOKUP(C52,Calculs!$B$85:$F$90,5), 0))</f>
        <v>0</v>
      </c>
      <c r="BX52" s="43" t="str">
        <f t="shared" si="10"/>
        <v/>
      </c>
      <c r="BY52" s="241" t="str">
        <f t="shared" si="11"/>
        <v/>
      </c>
      <c r="BZ52" s="301" t="str">
        <f t="shared" si="12"/>
        <v/>
      </c>
      <c r="CA52" s="301" t="str">
        <f t="shared" si="13"/>
        <v/>
      </c>
    </row>
    <row r="53" spans="1:79" ht="12.75" customHeight="1">
      <c r="A53" s="273"/>
      <c r="B53" s="239" t="str">
        <f>IF(' Peticions ET'!B52="", "",' Peticions ET'!B52)</f>
        <v/>
      </c>
      <c r="C53" s="186" t="str">
        <f>IF(' Peticions ET'!C52="", "",' Peticions ET'!C52)</f>
        <v/>
      </c>
      <c r="D53" s="186" t="str">
        <f>IF(' Peticions ET'!D52="", "",' Peticions ET'!D52)</f>
        <v/>
      </c>
      <c r="E53" s="186" t="str">
        <f>IF(' Peticions ET'!E52="", "",' Peticions ET'!E52)</f>
        <v/>
      </c>
      <c r="F53" s="186" t="str">
        <f>IF(' Peticions ET'!F52="", "",' Peticions ET'!F52)</f>
        <v/>
      </c>
      <c r="G53" s="186" t="str">
        <f>IF(' Peticions ET'!G52="", "",' Peticions ET'!G52)</f>
        <v/>
      </c>
      <c r="H53" s="185" t="str">
        <f>IF(' Peticions ET'!H52="", "",' Peticions ET'!H52)</f>
        <v/>
      </c>
      <c r="I53" s="185" t="str">
        <f>IF(' Peticions ET'!I52="", "",' Peticions ET'!I52)</f>
        <v/>
      </c>
      <c r="J53" s="33" t="str">
        <f>IF(' Peticions ET'!J52="", "",' Peticions ET'!J52)</f>
        <v/>
      </c>
      <c r="K53" s="33" t="str">
        <f>IF(' Peticions ET'!K52="", "",' Peticions ET'!K52)</f>
        <v/>
      </c>
      <c r="L53" s="33" t="str">
        <f>IF(' Peticions ET'!L52="", "",' Peticions ET'!L52)</f>
        <v/>
      </c>
      <c r="M53" s="33" t="str">
        <f>IF(' Peticions ET'!M52="", "",' Peticions ET'!M52)</f>
        <v/>
      </c>
      <c r="N53" s="33" t="str">
        <f>IF(' Peticions ET'!N52="", "",' Peticions ET'!N52)</f>
        <v/>
      </c>
      <c r="O53" s="33" t="str">
        <f>IF(' Peticions ET'!O52="", "",' Peticions ET'!O52)</f>
        <v/>
      </c>
      <c r="P53" s="33" t="str">
        <f>IF(' Peticions ET'!P52="", "",' Peticions ET'!P52)</f>
        <v/>
      </c>
      <c r="Q53" s="33" t="str">
        <f>IF(' Peticions ET'!R52="", "",' Peticions ET'!R52)</f>
        <v/>
      </c>
      <c r="R53" s="1" t="str">
        <f>IF(' Peticions ET'!Q52="", "",' Peticions ET'!Q52)</f>
        <v/>
      </c>
      <c r="S53" s="34" t="str">
        <f>IF(' Peticions ET'!U52="", "",' Peticions ET'!U52)</f>
        <v/>
      </c>
      <c r="T53" s="34" t="str">
        <f>IF(' Peticions ET'!V52="", "",' Peticions ET'!V52)</f>
        <v/>
      </c>
      <c r="U53" t="str">
        <f>IF(' Peticions ET'!S52="", "",' Peticions ET'!S52)</f>
        <v/>
      </c>
      <c r="V53" t="str">
        <f>IF(' Peticions ET'!T52="", "",' Peticions ET'!T52)</f>
        <v/>
      </c>
      <c r="W53" s="33" t="str">
        <f>IF(' Peticions ET'!W52="", "",' Peticions ET'!W52)</f>
        <v/>
      </c>
      <c r="X53" s="33" t="str">
        <f>IF(' Peticions ET'!X52="", "",' Peticions ET'!X52)</f>
        <v/>
      </c>
      <c r="Y53" s="33" t="str">
        <f>IF(' Peticions ET'!Y52="", "",' Peticions ET'!Y52)</f>
        <v/>
      </c>
      <c r="Z53" s="1"/>
      <c r="AA53" s="1"/>
      <c r="AB53" s="3"/>
      <c r="AC53" s="34"/>
      <c r="AD53" s="34"/>
      <c r="AE53" s="34"/>
      <c r="AF53" s="35"/>
      <c r="AG53" s="36"/>
      <c r="AH53" s="36"/>
      <c r="AI53" s="36"/>
      <c r="AJ53" s="36"/>
      <c r="AK53" s="37"/>
      <c r="AL53" s="37"/>
      <c r="AM53" s="37"/>
      <c r="AN53" s="37"/>
      <c r="AO53" s="38" t="str">
        <f>IF(' Peticions ET'!AO52="", "",' Peticions ET'!AO52)</f>
        <v/>
      </c>
      <c r="AP53" s="154"/>
      <c r="AQ53" s="39"/>
      <c r="AR53" s="40" t="str">
        <f t="shared" si="2"/>
        <v/>
      </c>
      <c r="AS53" s="41" t="str">
        <f t="shared" si="3"/>
        <v/>
      </c>
      <c r="AT53" s="42" t="str">
        <f t="shared" si="29"/>
        <v/>
      </c>
      <c r="AU53" s="43" t="str">
        <f t="shared" si="30"/>
        <v/>
      </c>
      <c r="AV53" s="252" t="str">
        <f t="shared" si="4"/>
        <v/>
      </c>
      <c r="AW53" s="242">
        <f>IF(B53="",0,IF(BR53="S",COUNTIF($AV$17:AV53,AV53),0))</f>
        <v>0</v>
      </c>
      <c r="AX53" s="44" t="str">
        <f t="shared" si="31"/>
        <v/>
      </c>
      <c r="AY53" s="45">
        <f xml:space="preserve"> IF(AX53&lt;&gt;"",VLOOKUP(AX53,Calculs!$B$2:$C$34,2,FALSE),0)</f>
        <v>0</v>
      </c>
      <c r="AZ53" s="45">
        <f>IF(K53&lt;&gt;"",IF(LEFT(K53,1)="S", Calculs!$C$55,0),0)</f>
        <v>0</v>
      </c>
      <c r="BA53" s="45">
        <f>IF(L53&lt;&gt;"",IF(LEFT(L53,1)="S", Calculs!$C$51,0),0)</f>
        <v>0</v>
      </c>
      <c r="BB53" s="45">
        <f>IF(M53&lt;&gt;"",IF(LEFT(M53,1)="S", Calculs!$C$52,0),0)</f>
        <v>0</v>
      </c>
      <c r="BC53" s="46" t="str">
        <f t="shared" si="32"/>
        <v/>
      </c>
      <c r="BD53" s="46" t="str">
        <f t="shared" si="33"/>
        <v/>
      </c>
      <c r="BE53" s="46">
        <f>SUMIF(Calculs!$B$2:$B$34,BC53,Calculs!$C$2:$C$34)</f>
        <v>0</v>
      </c>
      <c r="BF53" s="45">
        <f>IF(Q53&lt;&gt;"",IF(LEFT(Q53,1)="S", Calculs!$C$52,0),0)</f>
        <v>0</v>
      </c>
      <c r="BG53" s="45">
        <f>IF(R53&lt;&gt;"",IF(LEFT(R53,1)="S", Calculs!$C$51,0),0)</f>
        <v>0</v>
      </c>
      <c r="BH53" s="252" t="str">
        <f t="shared" si="6"/>
        <v/>
      </c>
      <c r="BI53" s="242">
        <f>IF(B53="",0, IF(BS53="S",COUNTIF($BH$17:BH53,BH53),0))</f>
        <v>0</v>
      </c>
      <c r="BJ53" s="45">
        <f xml:space="preserve"> IF(S53&lt;&gt;"",IF(S53&lt;&gt;"Sense monitor",VLOOKUP(LEFT(S53,2),Calculs!$B$41:$C$46,2,FALSE),0),0)</f>
        <v>0</v>
      </c>
      <c r="BK53" s="45">
        <f>IF(T53&lt;&gt;"",IF(LEFT(T53,1)="S", Calculs!$C$48,0),0)</f>
        <v>0</v>
      </c>
      <c r="BL53" s="45">
        <f>IF(W53&lt;&gt;"",IF(LEFT(W53,3)="ETT", Calculs!$C$37,0),0)</f>
        <v>0</v>
      </c>
      <c r="BM53" s="45">
        <f>IF(X53&lt;&gt;"",IF(LEFT(X53,1)="S", Calculs!$C$51,0),0)</f>
        <v>0</v>
      </c>
      <c r="BN53" s="45">
        <f>IF(Y53&lt;&gt;"",IF(LEFT(Y53,1)="S", Calculs!$C$52,0),0)</f>
        <v>0</v>
      </c>
      <c r="BO53" s="46" t="str">
        <f t="shared" si="34"/>
        <v/>
      </c>
      <c r="BP53" s="45">
        <f>SUMIF(Calculs!$B$32:$B$36,TRIM(BO53),Calculs!$C$32:$C$36)</f>
        <v>0</v>
      </c>
      <c r="BQ53" s="45">
        <f>IF(V53&lt;&gt;"",IF(LEFT(V53,1)="S", SUMIF(Calculs!$B$57:$B$61, TRIM(BO53), Calculs!$C$57:$C$61),0),0)</f>
        <v>0</v>
      </c>
      <c r="BR53" s="43" t="str">
        <f t="shared" si="7"/>
        <v>N</v>
      </c>
      <c r="BS53" s="241" t="str">
        <f t="shared" si="8"/>
        <v>N</v>
      </c>
      <c r="BT53" s="45">
        <f t="shared" si="9"/>
        <v>0</v>
      </c>
      <c r="BU53" s="45"/>
      <c r="BV53" s="45"/>
      <c r="BW53" s="45">
        <f>IF(C53="",0,IF(AND(BR53="S",AW53=1), VLOOKUP(C53,Calculs!$B$85:$D$90,3), 0) + IF(AND(BS53="S",BI53=1), VLOOKUP(C53,Calculs!$B$85:$F$90,5), 0))</f>
        <v>0</v>
      </c>
      <c r="BX53" s="43" t="str">
        <f t="shared" si="10"/>
        <v/>
      </c>
      <c r="BY53" s="241" t="str">
        <f t="shared" si="11"/>
        <v/>
      </c>
      <c r="BZ53" s="301" t="str">
        <f t="shared" si="12"/>
        <v/>
      </c>
      <c r="CA53" s="301" t="str">
        <f t="shared" si="13"/>
        <v/>
      </c>
    </row>
    <row r="54" spans="1:79" ht="12.75" customHeight="1">
      <c r="A54" s="273"/>
      <c r="B54" s="239" t="str">
        <f>IF(' Peticions ET'!B53="", "",' Peticions ET'!B53)</f>
        <v/>
      </c>
      <c r="C54" s="186" t="str">
        <f>IF(' Peticions ET'!C53="", "",' Peticions ET'!C53)</f>
        <v/>
      </c>
      <c r="D54" s="186" t="str">
        <f>IF(' Peticions ET'!D53="", "",' Peticions ET'!D53)</f>
        <v/>
      </c>
      <c r="E54" s="186" t="str">
        <f>IF(' Peticions ET'!E53="", "",' Peticions ET'!E53)</f>
        <v/>
      </c>
      <c r="F54" s="186" t="str">
        <f>IF(' Peticions ET'!F53="", "",' Peticions ET'!F53)</f>
        <v/>
      </c>
      <c r="G54" s="186" t="str">
        <f>IF(' Peticions ET'!G53="", "",' Peticions ET'!G53)</f>
        <v/>
      </c>
      <c r="H54" s="185" t="str">
        <f>IF(' Peticions ET'!H53="", "",' Peticions ET'!H53)</f>
        <v/>
      </c>
      <c r="I54" s="185" t="str">
        <f>IF(' Peticions ET'!I53="", "",' Peticions ET'!I53)</f>
        <v/>
      </c>
      <c r="J54" s="33" t="str">
        <f>IF(' Peticions ET'!J53="", "",' Peticions ET'!J53)</f>
        <v/>
      </c>
      <c r="K54" s="33" t="str">
        <f>IF(' Peticions ET'!K53="", "",' Peticions ET'!K53)</f>
        <v/>
      </c>
      <c r="L54" s="33" t="str">
        <f>IF(' Peticions ET'!L53="", "",' Peticions ET'!L53)</f>
        <v/>
      </c>
      <c r="M54" s="33" t="str">
        <f>IF(' Peticions ET'!M53="", "",' Peticions ET'!M53)</f>
        <v/>
      </c>
      <c r="N54" s="33" t="str">
        <f>IF(' Peticions ET'!N53="", "",' Peticions ET'!N53)</f>
        <v/>
      </c>
      <c r="O54" s="33" t="str">
        <f>IF(' Peticions ET'!O53="", "",' Peticions ET'!O53)</f>
        <v/>
      </c>
      <c r="P54" s="33" t="str">
        <f>IF(' Peticions ET'!P53="", "",' Peticions ET'!P53)</f>
        <v/>
      </c>
      <c r="Q54" s="33" t="str">
        <f>IF(' Peticions ET'!R53="", "",' Peticions ET'!R53)</f>
        <v/>
      </c>
      <c r="R54" s="1" t="str">
        <f>IF(' Peticions ET'!Q53="", "",' Peticions ET'!Q53)</f>
        <v/>
      </c>
      <c r="S54" s="34" t="str">
        <f>IF(' Peticions ET'!U53="", "",' Peticions ET'!U53)</f>
        <v/>
      </c>
      <c r="T54" s="34" t="str">
        <f>IF(' Peticions ET'!V53="", "",' Peticions ET'!V53)</f>
        <v/>
      </c>
      <c r="U54" t="str">
        <f>IF(' Peticions ET'!S53="", "",' Peticions ET'!S53)</f>
        <v/>
      </c>
      <c r="V54" t="str">
        <f>IF(' Peticions ET'!T53="", "",' Peticions ET'!T53)</f>
        <v/>
      </c>
      <c r="W54" s="33" t="str">
        <f>IF(' Peticions ET'!W53="", "",' Peticions ET'!W53)</f>
        <v/>
      </c>
      <c r="X54" s="33" t="str">
        <f>IF(' Peticions ET'!X53="", "",' Peticions ET'!X53)</f>
        <v/>
      </c>
      <c r="Y54" s="33" t="str">
        <f>IF(' Peticions ET'!Y53="", "",' Peticions ET'!Y53)</f>
        <v/>
      </c>
      <c r="Z54" s="1"/>
      <c r="AA54" s="1"/>
      <c r="AB54" s="3"/>
      <c r="AC54" s="34"/>
      <c r="AD54" s="34"/>
      <c r="AE54" s="34"/>
      <c r="AF54" s="35"/>
      <c r="AG54" s="36"/>
      <c r="AH54" s="36"/>
      <c r="AI54" s="36"/>
      <c r="AJ54" s="36"/>
      <c r="AK54" s="37"/>
      <c r="AL54" s="37"/>
      <c r="AM54" s="37"/>
      <c r="AN54" s="37"/>
      <c r="AO54" s="38" t="str">
        <f>IF(' Peticions ET'!AO53="", "",' Peticions ET'!AO53)</f>
        <v/>
      </c>
      <c r="AP54" s="154"/>
      <c r="AQ54" s="39"/>
      <c r="AR54" s="40" t="str">
        <f t="shared" si="2"/>
        <v/>
      </c>
      <c r="AS54" s="41" t="str">
        <f t="shared" si="3"/>
        <v/>
      </c>
      <c r="AT54" s="42" t="str">
        <f t="shared" si="29"/>
        <v/>
      </c>
      <c r="AU54" s="43" t="str">
        <f t="shared" si="30"/>
        <v/>
      </c>
      <c r="AV54" s="252" t="str">
        <f t="shared" si="4"/>
        <v/>
      </c>
      <c r="AW54" s="242">
        <f>IF(B54="",0,IF(BR54="S",COUNTIF($AV$17:AV54,AV54),0))</f>
        <v>0</v>
      </c>
      <c r="AX54" s="44" t="str">
        <f t="shared" si="31"/>
        <v/>
      </c>
      <c r="AY54" s="45">
        <f xml:space="preserve"> IF(AX54&lt;&gt;"",VLOOKUP(AX54,Calculs!$B$2:$C$34,2,FALSE),0)</f>
        <v>0</v>
      </c>
      <c r="AZ54" s="45">
        <f>IF(K54&lt;&gt;"",IF(LEFT(K54,1)="S", Calculs!$C$55,0),0)</f>
        <v>0</v>
      </c>
      <c r="BA54" s="45">
        <f>IF(L54&lt;&gt;"",IF(LEFT(L54,1)="S", Calculs!$C$51,0),0)</f>
        <v>0</v>
      </c>
      <c r="BB54" s="45">
        <f>IF(M54&lt;&gt;"",IF(LEFT(M54,1)="S", Calculs!$C$52,0),0)</f>
        <v>0</v>
      </c>
      <c r="BC54" s="46" t="str">
        <f t="shared" si="32"/>
        <v/>
      </c>
      <c r="BD54" s="46" t="str">
        <f t="shared" si="33"/>
        <v/>
      </c>
      <c r="BE54" s="46">
        <f>SUMIF(Calculs!$B$2:$B$34,BC54,Calculs!$C$2:$C$34)</f>
        <v>0</v>
      </c>
      <c r="BF54" s="45">
        <f>IF(Q54&lt;&gt;"",IF(LEFT(Q54,1)="S", Calculs!$C$52,0),0)</f>
        <v>0</v>
      </c>
      <c r="BG54" s="45">
        <f>IF(R54&lt;&gt;"",IF(LEFT(R54,1)="S", Calculs!$C$51,0),0)</f>
        <v>0</v>
      </c>
      <c r="BH54" s="252" t="str">
        <f t="shared" si="6"/>
        <v/>
      </c>
      <c r="BI54" s="242">
        <f>IF(B54="",0, IF(BS54="S",COUNTIF($BH$17:BH54,BH54),0))</f>
        <v>0</v>
      </c>
      <c r="BJ54" s="45">
        <f xml:space="preserve"> IF(S54&lt;&gt;"",IF(S54&lt;&gt;"Sense monitor",VLOOKUP(LEFT(S54,2),Calculs!$B$41:$C$46,2,FALSE),0),0)</f>
        <v>0</v>
      </c>
      <c r="BK54" s="45">
        <f>IF(T54&lt;&gt;"",IF(LEFT(T54,1)="S", Calculs!$C$48,0),0)</f>
        <v>0</v>
      </c>
      <c r="BL54" s="45">
        <f>IF(W54&lt;&gt;"",IF(LEFT(W54,3)="ETT", Calculs!$C$37,0),0)</f>
        <v>0</v>
      </c>
      <c r="BM54" s="45">
        <f>IF(X54&lt;&gt;"",IF(LEFT(X54,1)="S", Calculs!$C$51,0),0)</f>
        <v>0</v>
      </c>
      <c r="BN54" s="45">
        <f>IF(Y54&lt;&gt;"",IF(LEFT(Y54,1)="S", Calculs!$C$52,0),0)</f>
        <v>0</v>
      </c>
      <c r="BO54" s="46" t="str">
        <f t="shared" si="34"/>
        <v/>
      </c>
      <c r="BP54" s="45">
        <f>SUMIF(Calculs!$B$32:$B$36,TRIM(BO54),Calculs!$C$32:$C$36)</f>
        <v>0</v>
      </c>
      <c r="BQ54" s="45">
        <f>IF(V54&lt;&gt;"",IF(LEFT(V54,1)="S", SUMIF(Calculs!$B$57:$B$61, TRIM(BO54), Calculs!$C$57:$C$61),0),0)</f>
        <v>0</v>
      </c>
      <c r="BR54" s="43" t="str">
        <f t="shared" si="7"/>
        <v>N</v>
      </c>
      <c r="BS54" s="241" t="str">
        <f t="shared" si="8"/>
        <v>N</v>
      </c>
      <c r="BT54" s="45">
        <f t="shared" si="9"/>
        <v>0</v>
      </c>
      <c r="BU54" s="45"/>
      <c r="BV54" s="45"/>
      <c r="BW54" s="45">
        <f>IF(C54="",0,IF(AND(BR54="S",AW54=1), VLOOKUP(C54,Calculs!$B$85:$D$90,3), 0) + IF(AND(BS54="S",BI54=1), VLOOKUP(C54,Calculs!$B$85:$F$90,5), 0))</f>
        <v>0</v>
      </c>
      <c r="BX54" s="43" t="str">
        <f t="shared" si="10"/>
        <v/>
      </c>
      <c r="BY54" s="241" t="str">
        <f t="shared" si="11"/>
        <v/>
      </c>
      <c r="BZ54" s="301" t="str">
        <f t="shared" si="12"/>
        <v/>
      </c>
      <c r="CA54" s="301" t="str">
        <f t="shared" si="13"/>
        <v/>
      </c>
    </row>
    <row r="55" spans="1:79" ht="12.75" customHeight="1">
      <c r="A55" s="273"/>
      <c r="B55" s="239" t="str">
        <f>IF(' Peticions ET'!B54="", "",' Peticions ET'!B54)</f>
        <v/>
      </c>
      <c r="C55" s="186" t="str">
        <f>IF(' Peticions ET'!C54="", "",' Peticions ET'!C54)</f>
        <v/>
      </c>
      <c r="D55" s="186" t="str">
        <f>IF(' Peticions ET'!D54="", "",' Peticions ET'!D54)</f>
        <v/>
      </c>
      <c r="E55" s="186" t="str">
        <f>IF(' Peticions ET'!E54="", "",' Peticions ET'!E54)</f>
        <v/>
      </c>
      <c r="F55" s="186" t="str">
        <f>IF(' Peticions ET'!F54="", "",' Peticions ET'!F54)</f>
        <v/>
      </c>
      <c r="G55" s="186" t="str">
        <f>IF(' Peticions ET'!G54="", "",' Peticions ET'!G54)</f>
        <v/>
      </c>
      <c r="H55" s="185" t="str">
        <f>IF(' Peticions ET'!H54="", "",' Peticions ET'!H54)</f>
        <v/>
      </c>
      <c r="I55" s="185" t="str">
        <f>IF(' Peticions ET'!I54="", "",' Peticions ET'!I54)</f>
        <v/>
      </c>
      <c r="J55" s="33" t="str">
        <f>IF(' Peticions ET'!J54="", "",' Peticions ET'!J54)</f>
        <v/>
      </c>
      <c r="K55" s="33" t="str">
        <f>IF(' Peticions ET'!K54="", "",' Peticions ET'!K54)</f>
        <v/>
      </c>
      <c r="L55" s="33" t="str">
        <f>IF(' Peticions ET'!L54="", "",' Peticions ET'!L54)</f>
        <v/>
      </c>
      <c r="M55" s="33" t="str">
        <f>IF(' Peticions ET'!M54="", "",' Peticions ET'!M54)</f>
        <v/>
      </c>
      <c r="N55" s="33" t="str">
        <f>IF(' Peticions ET'!N54="", "",' Peticions ET'!N54)</f>
        <v/>
      </c>
      <c r="O55" s="33" t="str">
        <f>IF(' Peticions ET'!O54="", "",' Peticions ET'!O54)</f>
        <v/>
      </c>
      <c r="P55" s="33" t="str">
        <f>IF(' Peticions ET'!P54="", "",' Peticions ET'!P54)</f>
        <v/>
      </c>
      <c r="Q55" s="33" t="str">
        <f>IF(' Peticions ET'!R54="", "",' Peticions ET'!R54)</f>
        <v/>
      </c>
      <c r="R55" s="1" t="str">
        <f>IF(' Peticions ET'!Q54="", "",' Peticions ET'!Q54)</f>
        <v/>
      </c>
      <c r="S55" s="34" t="str">
        <f>IF(' Peticions ET'!U54="", "",' Peticions ET'!U54)</f>
        <v/>
      </c>
      <c r="T55" s="34" t="str">
        <f>IF(' Peticions ET'!V54="", "",' Peticions ET'!V54)</f>
        <v/>
      </c>
      <c r="U55" t="str">
        <f>IF(' Peticions ET'!S54="", "",' Peticions ET'!S54)</f>
        <v/>
      </c>
      <c r="V55" t="str">
        <f>IF(' Peticions ET'!T54="", "",' Peticions ET'!T54)</f>
        <v/>
      </c>
      <c r="W55" s="33" t="str">
        <f>IF(' Peticions ET'!W54="", "",' Peticions ET'!W54)</f>
        <v/>
      </c>
      <c r="X55" s="33" t="str">
        <f>IF(' Peticions ET'!X54="", "",' Peticions ET'!X54)</f>
        <v/>
      </c>
      <c r="Y55" s="33" t="str">
        <f>IF(' Peticions ET'!Y54="", "",' Peticions ET'!Y54)</f>
        <v/>
      </c>
      <c r="Z55" s="1"/>
      <c r="AA55" s="1"/>
      <c r="AB55" s="3"/>
      <c r="AC55" s="34"/>
      <c r="AD55" s="34"/>
      <c r="AE55" s="34"/>
      <c r="AF55" s="35"/>
      <c r="AG55" s="36"/>
      <c r="AH55" s="36"/>
      <c r="AI55" s="36"/>
      <c r="AJ55" s="36"/>
      <c r="AK55" s="37"/>
      <c r="AL55" s="37"/>
      <c r="AM55" s="37"/>
      <c r="AN55" s="37"/>
      <c r="AO55" s="38" t="str">
        <f>IF(' Peticions ET'!AO54="", "",' Peticions ET'!AO54)</f>
        <v/>
      </c>
      <c r="AP55" s="154"/>
      <c r="AQ55" s="39"/>
      <c r="AR55" s="40" t="str">
        <f t="shared" si="2"/>
        <v/>
      </c>
      <c r="AS55" s="41" t="str">
        <f t="shared" si="3"/>
        <v/>
      </c>
      <c r="AT55" s="42" t="str">
        <f t="shared" si="29"/>
        <v/>
      </c>
      <c r="AU55" s="43" t="str">
        <f t="shared" si="30"/>
        <v/>
      </c>
      <c r="AV55" s="252" t="str">
        <f t="shared" si="4"/>
        <v/>
      </c>
      <c r="AW55" s="242">
        <f>IF(B55="",0,IF(BR55="S",COUNTIF($AV$17:AV55,AV55),0))</f>
        <v>0</v>
      </c>
      <c r="AX55" s="44" t="str">
        <f t="shared" si="31"/>
        <v/>
      </c>
      <c r="AY55" s="45">
        <f xml:space="preserve"> IF(AX55&lt;&gt;"",VLOOKUP(AX55,Calculs!$B$2:$C$34,2,FALSE),0)</f>
        <v>0</v>
      </c>
      <c r="AZ55" s="45">
        <f>IF(K55&lt;&gt;"",IF(LEFT(K55,1)="S", Calculs!$C$55,0),0)</f>
        <v>0</v>
      </c>
      <c r="BA55" s="45">
        <f>IF(L55&lt;&gt;"",IF(LEFT(L55,1)="S", Calculs!$C$51,0),0)</f>
        <v>0</v>
      </c>
      <c r="BB55" s="45">
        <f>IF(M55&lt;&gt;"",IF(LEFT(M55,1)="S", Calculs!$C$52,0),0)</f>
        <v>0</v>
      </c>
      <c r="BC55" s="46" t="str">
        <f t="shared" si="32"/>
        <v/>
      </c>
      <c r="BD55" s="46" t="str">
        <f t="shared" si="33"/>
        <v/>
      </c>
      <c r="BE55" s="46">
        <f>SUMIF(Calculs!$B$2:$B$34,BC55,Calculs!$C$2:$C$34)</f>
        <v>0</v>
      </c>
      <c r="BF55" s="45">
        <f>IF(Q55&lt;&gt;"",IF(LEFT(Q55,1)="S", Calculs!$C$52,0),0)</f>
        <v>0</v>
      </c>
      <c r="BG55" s="45">
        <f>IF(R55&lt;&gt;"",IF(LEFT(R55,1)="S", Calculs!$C$51,0),0)</f>
        <v>0</v>
      </c>
      <c r="BH55" s="252" t="str">
        <f t="shared" si="6"/>
        <v/>
      </c>
      <c r="BI55" s="242">
        <f>IF(B55="",0, IF(BS55="S",COUNTIF($BH$17:BH55,BH55),0))</f>
        <v>0</v>
      </c>
      <c r="BJ55" s="45">
        <f xml:space="preserve"> IF(S55&lt;&gt;"",IF(S55&lt;&gt;"Sense monitor",VLOOKUP(LEFT(S55,2),Calculs!$B$41:$C$46,2,FALSE),0),0)</f>
        <v>0</v>
      </c>
      <c r="BK55" s="45">
        <f>IF(T55&lt;&gt;"",IF(LEFT(T55,1)="S", Calculs!$C$48,0),0)</f>
        <v>0</v>
      </c>
      <c r="BL55" s="45">
        <f>IF(W55&lt;&gt;"",IF(LEFT(W55,3)="ETT", Calculs!$C$37,0),0)</f>
        <v>0</v>
      </c>
      <c r="BM55" s="45">
        <f>IF(X55&lt;&gt;"",IF(LEFT(X55,1)="S", Calculs!$C$51,0),0)</f>
        <v>0</v>
      </c>
      <c r="BN55" s="45">
        <f>IF(Y55&lt;&gt;"",IF(LEFT(Y55,1)="S", Calculs!$C$52,0),0)</f>
        <v>0</v>
      </c>
      <c r="BO55" s="46" t="str">
        <f t="shared" si="34"/>
        <v/>
      </c>
      <c r="BP55" s="45">
        <f>SUMIF(Calculs!$B$32:$B$36,TRIM(BO55),Calculs!$C$32:$C$36)</f>
        <v>0</v>
      </c>
      <c r="BQ55" s="45">
        <f>IF(V55&lt;&gt;"",IF(LEFT(V55,1)="S", SUMIF(Calculs!$B$57:$B$61, TRIM(BO55), Calculs!$C$57:$C$61),0),0)</f>
        <v>0</v>
      </c>
      <c r="BR55" s="43" t="str">
        <f t="shared" si="7"/>
        <v>N</v>
      </c>
      <c r="BS55" s="241" t="str">
        <f t="shared" si="8"/>
        <v>N</v>
      </c>
      <c r="BT55" s="45">
        <f t="shared" si="9"/>
        <v>0</v>
      </c>
      <c r="BU55" s="45"/>
      <c r="BV55" s="45"/>
      <c r="BW55" s="45">
        <f>IF(C55="",0,IF(AND(BR55="S",AW55=1), VLOOKUP(C55,Calculs!$B$85:$D$90,3), 0) + IF(AND(BS55="S",BI55=1), VLOOKUP(C55,Calculs!$B$85:$F$90,5), 0))</f>
        <v>0</v>
      </c>
      <c r="BX55" s="43" t="str">
        <f t="shared" si="10"/>
        <v/>
      </c>
      <c r="BY55" s="241" t="str">
        <f t="shared" si="11"/>
        <v/>
      </c>
      <c r="BZ55" s="301" t="str">
        <f t="shared" si="12"/>
        <v/>
      </c>
      <c r="CA55" s="301" t="str">
        <f t="shared" si="13"/>
        <v/>
      </c>
    </row>
    <row r="56" spans="1:79" ht="12.75" customHeight="1">
      <c r="A56" s="273"/>
      <c r="B56" s="239" t="str">
        <f>IF(' Peticions ET'!B55="", "",' Peticions ET'!B55)</f>
        <v/>
      </c>
      <c r="C56" s="186" t="str">
        <f>IF(' Peticions ET'!C55="", "",' Peticions ET'!C55)</f>
        <v/>
      </c>
      <c r="D56" s="186" t="str">
        <f>IF(' Peticions ET'!D55="", "",' Peticions ET'!D55)</f>
        <v/>
      </c>
      <c r="E56" s="186" t="str">
        <f>IF(' Peticions ET'!E55="", "",' Peticions ET'!E55)</f>
        <v/>
      </c>
      <c r="F56" s="186" t="str">
        <f>IF(' Peticions ET'!F55="", "",' Peticions ET'!F55)</f>
        <v/>
      </c>
      <c r="G56" s="186" t="str">
        <f>IF(' Peticions ET'!G55="", "",' Peticions ET'!G55)</f>
        <v/>
      </c>
      <c r="H56" s="185" t="str">
        <f>IF(' Peticions ET'!H55="", "",' Peticions ET'!H55)</f>
        <v/>
      </c>
      <c r="I56" s="185" t="str">
        <f>IF(' Peticions ET'!I55="", "",' Peticions ET'!I55)</f>
        <v/>
      </c>
      <c r="J56" s="33" t="str">
        <f>IF(' Peticions ET'!J55="", "",' Peticions ET'!J55)</f>
        <v/>
      </c>
      <c r="K56" s="33" t="str">
        <f>IF(' Peticions ET'!K55="", "",' Peticions ET'!K55)</f>
        <v/>
      </c>
      <c r="L56" s="33" t="str">
        <f>IF(' Peticions ET'!L55="", "",' Peticions ET'!L55)</f>
        <v/>
      </c>
      <c r="M56" s="33" t="str">
        <f>IF(' Peticions ET'!M55="", "",' Peticions ET'!M55)</f>
        <v/>
      </c>
      <c r="N56" s="33" t="str">
        <f>IF(' Peticions ET'!N55="", "",' Peticions ET'!N55)</f>
        <v/>
      </c>
      <c r="O56" s="33" t="str">
        <f>IF(' Peticions ET'!O55="", "",' Peticions ET'!O55)</f>
        <v/>
      </c>
      <c r="P56" s="33" t="str">
        <f>IF(' Peticions ET'!P55="", "",' Peticions ET'!P55)</f>
        <v/>
      </c>
      <c r="Q56" s="33" t="str">
        <f>IF(' Peticions ET'!R55="", "",' Peticions ET'!R55)</f>
        <v/>
      </c>
      <c r="R56" s="1" t="str">
        <f>IF(' Peticions ET'!Q55="", "",' Peticions ET'!Q55)</f>
        <v/>
      </c>
      <c r="S56" s="34" t="str">
        <f>IF(' Peticions ET'!U55="", "",' Peticions ET'!U55)</f>
        <v/>
      </c>
      <c r="T56" s="34" t="str">
        <f>IF(' Peticions ET'!V55="", "",' Peticions ET'!V55)</f>
        <v/>
      </c>
      <c r="U56" t="str">
        <f>IF(' Peticions ET'!S55="", "",' Peticions ET'!S55)</f>
        <v/>
      </c>
      <c r="V56" t="str">
        <f>IF(' Peticions ET'!T55="", "",' Peticions ET'!T55)</f>
        <v/>
      </c>
      <c r="W56" s="33" t="str">
        <f>IF(' Peticions ET'!W55="", "",' Peticions ET'!W55)</f>
        <v/>
      </c>
      <c r="X56" s="33" t="str">
        <f>IF(' Peticions ET'!X55="", "",' Peticions ET'!X55)</f>
        <v/>
      </c>
      <c r="Y56" s="33" t="str">
        <f>IF(' Peticions ET'!Y55="", "",' Peticions ET'!Y55)</f>
        <v/>
      </c>
      <c r="Z56" s="1"/>
      <c r="AA56" s="1"/>
      <c r="AB56" s="3"/>
      <c r="AC56" s="34"/>
      <c r="AD56" s="34"/>
      <c r="AE56" s="34"/>
      <c r="AF56" s="35"/>
      <c r="AG56" s="36"/>
      <c r="AH56" s="36"/>
      <c r="AI56" s="36"/>
      <c r="AJ56" s="36"/>
      <c r="AK56" s="37"/>
      <c r="AL56" s="37"/>
      <c r="AM56" s="37"/>
      <c r="AN56" s="37"/>
      <c r="AO56" s="38" t="str">
        <f>IF(' Peticions ET'!AO55="", "",' Peticions ET'!AO55)</f>
        <v/>
      </c>
      <c r="AP56" s="154"/>
      <c r="AQ56" s="39"/>
      <c r="AR56" s="40" t="str">
        <f t="shared" si="2"/>
        <v/>
      </c>
      <c r="AS56" s="41" t="str">
        <f t="shared" si="3"/>
        <v/>
      </c>
      <c r="AT56" s="42" t="str">
        <f t="shared" si="29"/>
        <v/>
      </c>
      <c r="AU56" s="43" t="str">
        <f t="shared" si="30"/>
        <v/>
      </c>
      <c r="AV56" s="252" t="str">
        <f t="shared" si="4"/>
        <v/>
      </c>
      <c r="AW56" s="242">
        <f>IF(B56="",0,IF(BR56="S",COUNTIF($AV$17:AV56,AV56),0))</f>
        <v>0</v>
      </c>
      <c r="AX56" s="44" t="str">
        <f t="shared" si="31"/>
        <v/>
      </c>
      <c r="AY56" s="45">
        <f xml:space="preserve"> IF(AX56&lt;&gt;"",VLOOKUP(AX56,Calculs!$B$2:$C$34,2,FALSE),0)</f>
        <v>0</v>
      </c>
      <c r="AZ56" s="45">
        <f>IF(K56&lt;&gt;"",IF(LEFT(K56,1)="S", Calculs!$C$55,0),0)</f>
        <v>0</v>
      </c>
      <c r="BA56" s="45">
        <f>IF(L56&lt;&gt;"",IF(LEFT(L56,1)="S", Calculs!$C$51,0),0)</f>
        <v>0</v>
      </c>
      <c r="BB56" s="45">
        <f>IF(M56&lt;&gt;"",IF(LEFT(M56,1)="S", Calculs!$C$52,0),0)</f>
        <v>0</v>
      </c>
      <c r="BC56" s="46" t="str">
        <f t="shared" si="32"/>
        <v/>
      </c>
      <c r="BD56" s="46" t="str">
        <f t="shared" si="33"/>
        <v/>
      </c>
      <c r="BE56" s="46">
        <f>SUMIF(Calculs!$B$2:$B$34,BC56,Calculs!$C$2:$C$34)</f>
        <v>0</v>
      </c>
      <c r="BF56" s="45">
        <f>IF(Q56&lt;&gt;"",IF(LEFT(Q56,1)="S", Calculs!$C$52,0),0)</f>
        <v>0</v>
      </c>
      <c r="BG56" s="45">
        <f>IF(R56&lt;&gt;"",IF(LEFT(R56,1)="S", Calculs!$C$51,0),0)</f>
        <v>0</v>
      </c>
      <c r="BH56" s="252" t="str">
        <f t="shared" si="6"/>
        <v/>
      </c>
      <c r="BI56" s="242">
        <f>IF(B56="",0, IF(BS56="S",COUNTIF($BH$17:BH56,BH56),0))</f>
        <v>0</v>
      </c>
      <c r="BJ56" s="45">
        <f xml:space="preserve"> IF(S56&lt;&gt;"",IF(S56&lt;&gt;"Sense monitor",VLOOKUP(LEFT(S56,2),Calculs!$B$41:$C$46,2,FALSE),0),0)</f>
        <v>0</v>
      </c>
      <c r="BK56" s="45">
        <f>IF(T56&lt;&gt;"",IF(LEFT(T56,1)="S", Calculs!$C$48,0),0)</f>
        <v>0</v>
      </c>
      <c r="BL56" s="45">
        <f>IF(W56&lt;&gt;"",IF(LEFT(W56,3)="ETT", Calculs!$C$37,0),0)</f>
        <v>0</v>
      </c>
      <c r="BM56" s="45">
        <f>IF(X56&lt;&gt;"",IF(LEFT(X56,1)="S", Calculs!$C$51,0),0)</f>
        <v>0</v>
      </c>
      <c r="BN56" s="45">
        <f>IF(Y56&lt;&gt;"",IF(LEFT(Y56,1)="S", Calculs!$C$52,0),0)</f>
        <v>0</v>
      </c>
      <c r="BO56" s="46" t="str">
        <f t="shared" si="34"/>
        <v/>
      </c>
      <c r="BP56" s="45">
        <f>SUMIF(Calculs!$B$32:$B$36,TRIM(BO56),Calculs!$C$32:$C$36)</f>
        <v>0</v>
      </c>
      <c r="BQ56" s="45">
        <f>IF(V56&lt;&gt;"",IF(LEFT(V56,1)="S", SUMIF(Calculs!$B$57:$B$61, TRIM(BO56), Calculs!$C$57:$C$61),0),0)</f>
        <v>0</v>
      </c>
      <c r="BR56" s="43" t="str">
        <f t="shared" si="7"/>
        <v>N</v>
      </c>
      <c r="BS56" s="241" t="str">
        <f t="shared" si="8"/>
        <v>N</v>
      </c>
      <c r="BT56" s="45">
        <f t="shared" si="9"/>
        <v>0</v>
      </c>
      <c r="BU56" s="45"/>
      <c r="BV56" s="45"/>
      <c r="BW56" s="45">
        <f>IF(C56="",0,IF(AND(BR56="S",AW56=1), VLOOKUP(C56,Calculs!$B$85:$D$90,3), 0) + IF(AND(BS56="S",BI56=1), VLOOKUP(C56,Calculs!$B$85:$F$90,5), 0))</f>
        <v>0</v>
      </c>
      <c r="BX56" s="43" t="str">
        <f t="shared" si="10"/>
        <v/>
      </c>
      <c r="BY56" s="241" t="str">
        <f t="shared" si="11"/>
        <v/>
      </c>
      <c r="BZ56" s="301" t="str">
        <f t="shared" si="12"/>
        <v/>
      </c>
      <c r="CA56" s="301" t="str">
        <f t="shared" si="13"/>
        <v/>
      </c>
    </row>
    <row r="57" spans="1:79" ht="12.75" customHeight="1">
      <c r="A57" s="273"/>
      <c r="B57" s="239" t="str">
        <f>IF(' Peticions ET'!B56="", "",' Peticions ET'!B56)</f>
        <v/>
      </c>
      <c r="C57" s="186" t="str">
        <f>IF(' Peticions ET'!C56="", "",' Peticions ET'!C56)</f>
        <v/>
      </c>
      <c r="D57" s="186" t="str">
        <f>IF(' Peticions ET'!D56="", "",' Peticions ET'!D56)</f>
        <v/>
      </c>
      <c r="E57" s="186" t="str">
        <f>IF(' Peticions ET'!E56="", "",' Peticions ET'!E56)</f>
        <v/>
      </c>
      <c r="F57" s="186" t="str">
        <f>IF(' Peticions ET'!F56="", "",' Peticions ET'!F56)</f>
        <v/>
      </c>
      <c r="G57" s="186" t="str">
        <f>IF(' Peticions ET'!G56="", "",' Peticions ET'!G56)</f>
        <v/>
      </c>
      <c r="H57" s="185" t="str">
        <f>IF(' Peticions ET'!H56="", "",' Peticions ET'!H56)</f>
        <v/>
      </c>
      <c r="I57" s="185" t="str">
        <f>IF(' Peticions ET'!I56="", "",' Peticions ET'!I56)</f>
        <v/>
      </c>
      <c r="J57" s="33" t="str">
        <f>IF(' Peticions ET'!J56="", "",' Peticions ET'!J56)</f>
        <v/>
      </c>
      <c r="K57" s="33" t="str">
        <f>IF(' Peticions ET'!K56="", "",' Peticions ET'!K56)</f>
        <v/>
      </c>
      <c r="L57" s="33" t="str">
        <f>IF(' Peticions ET'!L56="", "",' Peticions ET'!L56)</f>
        <v/>
      </c>
      <c r="M57" s="33" t="str">
        <f>IF(' Peticions ET'!M56="", "",' Peticions ET'!M56)</f>
        <v/>
      </c>
      <c r="N57" s="33" t="str">
        <f>IF(' Peticions ET'!N56="", "",' Peticions ET'!N56)</f>
        <v/>
      </c>
      <c r="O57" s="33" t="str">
        <f>IF(' Peticions ET'!O56="", "",' Peticions ET'!O56)</f>
        <v/>
      </c>
      <c r="P57" s="33" t="str">
        <f>IF(' Peticions ET'!P56="", "",' Peticions ET'!P56)</f>
        <v/>
      </c>
      <c r="Q57" s="33" t="str">
        <f>IF(' Peticions ET'!R56="", "",' Peticions ET'!R56)</f>
        <v/>
      </c>
      <c r="R57" s="1" t="str">
        <f>IF(' Peticions ET'!Q56="", "",' Peticions ET'!Q56)</f>
        <v/>
      </c>
      <c r="S57" s="34" t="str">
        <f>IF(' Peticions ET'!U56="", "",' Peticions ET'!U56)</f>
        <v/>
      </c>
      <c r="T57" s="34" t="str">
        <f>IF(' Peticions ET'!V56="", "",' Peticions ET'!V56)</f>
        <v/>
      </c>
      <c r="U57" t="str">
        <f>IF(' Peticions ET'!S56="", "",' Peticions ET'!S56)</f>
        <v/>
      </c>
      <c r="V57" t="str">
        <f>IF(' Peticions ET'!T56="", "",' Peticions ET'!T56)</f>
        <v/>
      </c>
      <c r="W57" s="33" t="str">
        <f>IF(' Peticions ET'!W56="", "",' Peticions ET'!W56)</f>
        <v/>
      </c>
      <c r="X57" s="33" t="str">
        <f>IF(' Peticions ET'!X56="", "",' Peticions ET'!X56)</f>
        <v/>
      </c>
      <c r="Y57" s="33" t="str">
        <f>IF(' Peticions ET'!Y56="", "",' Peticions ET'!Y56)</f>
        <v/>
      </c>
      <c r="Z57" s="1"/>
      <c r="AA57" s="1"/>
      <c r="AB57" s="3"/>
      <c r="AC57" s="34"/>
      <c r="AD57" s="34"/>
      <c r="AE57" s="34"/>
      <c r="AF57" s="35"/>
      <c r="AG57" s="36"/>
      <c r="AH57" s="36"/>
      <c r="AI57" s="36"/>
      <c r="AJ57" s="36"/>
      <c r="AK57" s="37"/>
      <c r="AL57" s="37"/>
      <c r="AM57" s="37"/>
      <c r="AN57" s="37"/>
      <c r="AO57" s="38" t="str">
        <f>IF(' Peticions ET'!AO56="", "",' Peticions ET'!AO56)</f>
        <v/>
      </c>
      <c r="AP57" s="154"/>
      <c r="AQ57" s="39"/>
      <c r="AR57" s="40" t="str">
        <f t="shared" si="2"/>
        <v/>
      </c>
      <c r="AS57" s="41" t="str">
        <f t="shared" si="3"/>
        <v/>
      </c>
      <c r="AT57" s="42" t="str">
        <f t="shared" si="29"/>
        <v/>
      </c>
      <c r="AU57" s="43" t="str">
        <f t="shared" si="30"/>
        <v/>
      </c>
      <c r="AV57" s="252" t="str">
        <f t="shared" si="4"/>
        <v/>
      </c>
      <c r="AW57" s="242">
        <f>IF(B57="",0,IF(BR57="S",COUNTIF($AV$17:AV57,AV57),0))</f>
        <v>0</v>
      </c>
      <c r="AX57" s="44" t="str">
        <f t="shared" si="31"/>
        <v/>
      </c>
      <c r="AY57" s="45">
        <f xml:space="preserve"> IF(AX57&lt;&gt;"",VLOOKUP(AX57,Calculs!$B$2:$C$34,2,FALSE),0)</f>
        <v>0</v>
      </c>
      <c r="AZ57" s="45">
        <f>IF(K57&lt;&gt;"",IF(LEFT(K57,1)="S", Calculs!$C$55,0),0)</f>
        <v>0</v>
      </c>
      <c r="BA57" s="45">
        <f>IF(L57&lt;&gt;"",IF(LEFT(L57,1)="S", Calculs!$C$51,0),0)</f>
        <v>0</v>
      </c>
      <c r="BB57" s="45">
        <f>IF(M57&lt;&gt;"",IF(LEFT(M57,1)="S", Calculs!$C$52,0),0)</f>
        <v>0</v>
      </c>
      <c r="BC57" s="46" t="str">
        <f t="shared" si="32"/>
        <v/>
      </c>
      <c r="BD57" s="46" t="str">
        <f t="shared" si="33"/>
        <v/>
      </c>
      <c r="BE57" s="46">
        <f>SUMIF(Calculs!$B$2:$B$34,BC57,Calculs!$C$2:$C$34)</f>
        <v>0</v>
      </c>
      <c r="BF57" s="45">
        <f>IF(Q57&lt;&gt;"",IF(LEFT(Q57,1)="S", Calculs!$C$52,0),0)</f>
        <v>0</v>
      </c>
      <c r="BG57" s="45">
        <f>IF(R57&lt;&gt;"",IF(LEFT(R57,1)="S", Calculs!$C$51,0),0)</f>
        <v>0</v>
      </c>
      <c r="BH57" s="252" t="str">
        <f t="shared" si="6"/>
        <v/>
      </c>
      <c r="BI57" s="242">
        <f>IF(B57="",0, IF(BS57="S",COUNTIF($BH$17:BH57,BH57),0))</f>
        <v>0</v>
      </c>
      <c r="BJ57" s="45">
        <f xml:space="preserve"> IF(S57&lt;&gt;"",IF(S57&lt;&gt;"Sense monitor",VLOOKUP(LEFT(S57,2),Calculs!$B$41:$C$46,2,FALSE),0),0)</f>
        <v>0</v>
      </c>
      <c r="BK57" s="45">
        <f>IF(T57&lt;&gt;"",IF(LEFT(T57,1)="S", Calculs!$C$48,0),0)</f>
        <v>0</v>
      </c>
      <c r="BL57" s="45">
        <f>IF(W57&lt;&gt;"",IF(LEFT(W57,3)="ETT", Calculs!$C$37,0),0)</f>
        <v>0</v>
      </c>
      <c r="BM57" s="45">
        <f>IF(X57&lt;&gt;"",IF(LEFT(X57,1)="S", Calculs!$C$51,0),0)</f>
        <v>0</v>
      </c>
      <c r="BN57" s="45">
        <f>IF(Y57&lt;&gt;"",IF(LEFT(Y57,1)="S", Calculs!$C$52,0),0)</f>
        <v>0</v>
      </c>
      <c r="BO57" s="46" t="str">
        <f t="shared" si="34"/>
        <v/>
      </c>
      <c r="BP57" s="45">
        <f>SUMIF(Calculs!$B$32:$B$36,TRIM(BO57),Calculs!$C$32:$C$36)</f>
        <v>0</v>
      </c>
      <c r="BQ57" s="45">
        <f>IF(V57&lt;&gt;"",IF(LEFT(V57,1)="S", SUMIF(Calculs!$B$57:$B$61, TRIM(BO57), Calculs!$C$57:$C$61),0),0)</f>
        <v>0</v>
      </c>
      <c r="BR57" s="43" t="str">
        <f t="shared" si="7"/>
        <v>N</v>
      </c>
      <c r="BS57" s="241" t="str">
        <f t="shared" si="8"/>
        <v>N</v>
      </c>
      <c r="BT57" s="45">
        <f t="shared" si="9"/>
        <v>0</v>
      </c>
      <c r="BU57" s="45"/>
      <c r="BV57" s="45"/>
      <c r="BW57" s="45">
        <f>IF(C57="",0,IF(AND(BR57="S",AW57=1), VLOOKUP(C57,Calculs!$B$85:$D$90,3), 0) + IF(AND(BS57="S",BI57=1), VLOOKUP(C57,Calculs!$B$85:$F$90,5), 0))</f>
        <v>0</v>
      </c>
      <c r="BX57" s="43" t="str">
        <f t="shared" si="10"/>
        <v/>
      </c>
      <c r="BY57" s="241" t="str">
        <f t="shared" si="11"/>
        <v/>
      </c>
      <c r="BZ57" s="301" t="str">
        <f t="shared" si="12"/>
        <v/>
      </c>
      <c r="CA57" s="301" t="str">
        <f t="shared" si="13"/>
        <v/>
      </c>
    </row>
    <row r="58" spans="1:79" ht="12.75" customHeight="1">
      <c r="A58" s="273"/>
      <c r="B58" s="239" t="str">
        <f>IF(' Peticions ET'!B57="", "",' Peticions ET'!B57)</f>
        <v/>
      </c>
      <c r="C58" s="186" t="str">
        <f>IF(' Peticions ET'!C57="", "",' Peticions ET'!C57)</f>
        <v/>
      </c>
      <c r="D58" s="186" t="str">
        <f>IF(' Peticions ET'!D57="", "",' Peticions ET'!D57)</f>
        <v/>
      </c>
      <c r="E58" s="186" t="str">
        <f>IF(' Peticions ET'!E57="", "",' Peticions ET'!E57)</f>
        <v/>
      </c>
      <c r="F58" s="186" t="str">
        <f>IF(' Peticions ET'!F57="", "",' Peticions ET'!F57)</f>
        <v/>
      </c>
      <c r="G58" s="186" t="str">
        <f>IF(' Peticions ET'!G57="", "",' Peticions ET'!G57)</f>
        <v/>
      </c>
      <c r="H58" s="185" t="str">
        <f>IF(' Peticions ET'!H57="", "",' Peticions ET'!H57)</f>
        <v/>
      </c>
      <c r="I58" s="185" t="str">
        <f>IF(' Peticions ET'!I57="", "",' Peticions ET'!I57)</f>
        <v/>
      </c>
      <c r="J58" s="33" t="str">
        <f>IF(' Peticions ET'!J57="", "",' Peticions ET'!J57)</f>
        <v/>
      </c>
      <c r="K58" s="33" t="str">
        <f>IF(' Peticions ET'!K57="", "",' Peticions ET'!K57)</f>
        <v/>
      </c>
      <c r="L58" s="33" t="str">
        <f>IF(' Peticions ET'!L57="", "",' Peticions ET'!L57)</f>
        <v/>
      </c>
      <c r="M58" s="33" t="str">
        <f>IF(' Peticions ET'!M57="", "",' Peticions ET'!M57)</f>
        <v/>
      </c>
      <c r="N58" s="33" t="str">
        <f>IF(' Peticions ET'!N57="", "",' Peticions ET'!N57)</f>
        <v/>
      </c>
      <c r="O58" s="33" t="str">
        <f>IF(' Peticions ET'!O57="", "",' Peticions ET'!O57)</f>
        <v/>
      </c>
      <c r="P58" s="33" t="str">
        <f>IF(' Peticions ET'!P57="", "",' Peticions ET'!P57)</f>
        <v/>
      </c>
      <c r="Q58" s="33" t="str">
        <f>IF(' Peticions ET'!R57="", "",' Peticions ET'!R57)</f>
        <v/>
      </c>
      <c r="R58" s="1" t="str">
        <f>IF(' Peticions ET'!Q57="", "",' Peticions ET'!Q57)</f>
        <v/>
      </c>
      <c r="S58" s="34" t="str">
        <f>IF(' Peticions ET'!U57="", "",' Peticions ET'!U57)</f>
        <v/>
      </c>
      <c r="T58" s="34" t="str">
        <f>IF(' Peticions ET'!V57="", "",' Peticions ET'!V57)</f>
        <v/>
      </c>
      <c r="U58" t="str">
        <f>IF(' Peticions ET'!S57="", "",' Peticions ET'!S57)</f>
        <v/>
      </c>
      <c r="V58" t="str">
        <f>IF(' Peticions ET'!T57="", "",' Peticions ET'!T57)</f>
        <v/>
      </c>
      <c r="W58" s="33" t="str">
        <f>IF(' Peticions ET'!W57="", "",' Peticions ET'!W57)</f>
        <v/>
      </c>
      <c r="X58" s="33" t="str">
        <f>IF(' Peticions ET'!X57="", "",' Peticions ET'!X57)</f>
        <v/>
      </c>
      <c r="Y58" s="33" t="str">
        <f>IF(' Peticions ET'!Y57="", "",' Peticions ET'!Y57)</f>
        <v/>
      </c>
      <c r="Z58" s="1"/>
      <c r="AA58" s="1"/>
      <c r="AB58" s="3"/>
      <c r="AC58" s="34"/>
      <c r="AD58" s="34"/>
      <c r="AE58" s="34"/>
      <c r="AF58" s="35"/>
      <c r="AG58" s="36"/>
      <c r="AH58" s="36"/>
      <c r="AI58" s="36"/>
      <c r="AJ58" s="36"/>
      <c r="AK58" s="37"/>
      <c r="AL58" s="37"/>
      <c r="AM58" s="37"/>
      <c r="AN58" s="37"/>
      <c r="AO58" s="38" t="str">
        <f>IF(' Peticions ET'!AO57="", "",' Peticions ET'!AO57)</f>
        <v/>
      </c>
      <c r="AP58" s="154"/>
      <c r="AQ58" s="39"/>
      <c r="AR58" s="40" t="str">
        <f t="shared" si="2"/>
        <v/>
      </c>
      <c r="AS58" s="41" t="str">
        <f t="shared" si="3"/>
        <v/>
      </c>
      <c r="AT58" s="42" t="str">
        <f t="shared" si="29"/>
        <v/>
      </c>
      <c r="AU58" s="43" t="str">
        <f t="shared" si="30"/>
        <v/>
      </c>
      <c r="AV58" s="252" t="str">
        <f t="shared" si="4"/>
        <v/>
      </c>
      <c r="AW58" s="242">
        <f>IF(B58="",0,IF(BR58="S",COUNTIF($AV$17:AV58,AV58),0))</f>
        <v>0</v>
      </c>
      <c r="AX58" s="44" t="str">
        <f t="shared" si="31"/>
        <v/>
      </c>
      <c r="AY58" s="45">
        <f xml:space="preserve"> IF(AX58&lt;&gt;"",VLOOKUP(AX58,Calculs!$B$2:$C$34,2,FALSE),0)</f>
        <v>0</v>
      </c>
      <c r="AZ58" s="45">
        <f>IF(K58&lt;&gt;"",IF(LEFT(K58,1)="S", Calculs!$C$55,0),0)</f>
        <v>0</v>
      </c>
      <c r="BA58" s="45">
        <f>IF(L58&lt;&gt;"",IF(LEFT(L58,1)="S", Calculs!$C$51,0),0)</f>
        <v>0</v>
      </c>
      <c r="BB58" s="45">
        <f>IF(M58&lt;&gt;"",IF(LEFT(M58,1)="S", Calculs!$C$52,0),0)</f>
        <v>0</v>
      </c>
      <c r="BC58" s="46" t="str">
        <f t="shared" si="32"/>
        <v/>
      </c>
      <c r="BD58" s="46" t="str">
        <f t="shared" si="33"/>
        <v/>
      </c>
      <c r="BE58" s="46">
        <f>SUMIF(Calculs!$B$2:$B$34,BC58,Calculs!$C$2:$C$34)</f>
        <v>0</v>
      </c>
      <c r="BF58" s="45">
        <f>IF(Q58&lt;&gt;"",IF(LEFT(Q58,1)="S", Calculs!$C$52,0),0)</f>
        <v>0</v>
      </c>
      <c r="BG58" s="45">
        <f>IF(R58&lt;&gt;"",IF(LEFT(R58,1)="S", Calculs!$C$51,0),0)</f>
        <v>0</v>
      </c>
      <c r="BH58" s="252" t="str">
        <f t="shared" si="6"/>
        <v/>
      </c>
      <c r="BI58" s="242">
        <f>IF(B58="",0, IF(BS58="S",COUNTIF($BH$17:BH58,BH58),0))</f>
        <v>0</v>
      </c>
      <c r="BJ58" s="45">
        <f xml:space="preserve"> IF(S58&lt;&gt;"",IF(S58&lt;&gt;"Sense monitor",VLOOKUP(LEFT(S58,2),Calculs!$B$41:$C$46,2,FALSE),0),0)</f>
        <v>0</v>
      </c>
      <c r="BK58" s="45">
        <f>IF(T58&lt;&gt;"",IF(LEFT(T58,1)="S", Calculs!$C$48,0),0)</f>
        <v>0</v>
      </c>
      <c r="BL58" s="45">
        <f>IF(W58&lt;&gt;"",IF(LEFT(W58,3)="ETT", Calculs!$C$37,0),0)</f>
        <v>0</v>
      </c>
      <c r="BM58" s="45">
        <f>IF(X58&lt;&gt;"",IF(LEFT(X58,1)="S", Calculs!$C$51,0),0)</f>
        <v>0</v>
      </c>
      <c r="BN58" s="45">
        <f>IF(Y58&lt;&gt;"",IF(LEFT(Y58,1)="S", Calculs!$C$52,0),0)</f>
        <v>0</v>
      </c>
      <c r="BO58" s="46" t="str">
        <f t="shared" si="34"/>
        <v/>
      </c>
      <c r="BP58" s="45">
        <f>SUMIF(Calculs!$B$32:$B$36,TRIM(BO58),Calculs!$C$32:$C$36)</f>
        <v>0</v>
      </c>
      <c r="BQ58" s="45">
        <f>IF(V58&lt;&gt;"",IF(LEFT(V58,1)="S", SUMIF(Calculs!$B$57:$B$61, TRIM(BO58), Calculs!$C$57:$C$61),0),0)</f>
        <v>0</v>
      </c>
      <c r="BR58" s="43" t="str">
        <f t="shared" si="7"/>
        <v>N</v>
      </c>
      <c r="BS58" s="241" t="str">
        <f t="shared" si="8"/>
        <v>N</v>
      </c>
      <c r="BT58" s="45">
        <f t="shared" si="9"/>
        <v>0</v>
      </c>
      <c r="BU58" s="45"/>
      <c r="BV58" s="45"/>
      <c r="BW58" s="45">
        <f>IF(C58="",0,IF(AND(BR58="S",AW58=1), VLOOKUP(C58,Calculs!$B$85:$D$90,3), 0) + IF(AND(BS58="S",BI58=1), VLOOKUP(C58,Calculs!$B$85:$F$90,5), 0))</f>
        <v>0</v>
      </c>
      <c r="BX58" s="43" t="str">
        <f t="shared" si="10"/>
        <v/>
      </c>
      <c r="BY58" s="241" t="str">
        <f t="shared" si="11"/>
        <v/>
      </c>
      <c r="BZ58" s="301" t="str">
        <f t="shared" si="12"/>
        <v/>
      </c>
      <c r="CA58" s="301" t="str">
        <f t="shared" si="13"/>
        <v/>
      </c>
    </row>
    <row r="59" spans="1:79" ht="12.75" customHeight="1">
      <c r="A59" s="273"/>
      <c r="B59" s="239" t="str">
        <f>IF(' Peticions ET'!B58="", "",' Peticions ET'!B58)</f>
        <v/>
      </c>
      <c r="C59" s="186" t="str">
        <f>IF(' Peticions ET'!C58="", "",' Peticions ET'!C58)</f>
        <v/>
      </c>
      <c r="D59" s="186" t="str">
        <f>IF(' Peticions ET'!D58="", "",' Peticions ET'!D58)</f>
        <v/>
      </c>
      <c r="E59" s="186" t="str">
        <f>IF(' Peticions ET'!E58="", "",' Peticions ET'!E58)</f>
        <v/>
      </c>
      <c r="F59" s="186" t="str">
        <f>IF(' Peticions ET'!F58="", "",' Peticions ET'!F58)</f>
        <v/>
      </c>
      <c r="G59" s="186" t="str">
        <f>IF(' Peticions ET'!G58="", "",' Peticions ET'!G58)</f>
        <v/>
      </c>
      <c r="H59" s="185" t="str">
        <f>IF(' Peticions ET'!H58="", "",' Peticions ET'!H58)</f>
        <v/>
      </c>
      <c r="I59" s="185" t="str">
        <f>IF(' Peticions ET'!I58="", "",' Peticions ET'!I58)</f>
        <v/>
      </c>
      <c r="J59" s="33" t="str">
        <f>IF(' Peticions ET'!J58="", "",' Peticions ET'!J58)</f>
        <v/>
      </c>
      <c r="K59" s="33" t="str">
        <f>IF(' Peticions ET'!K58="", "",' Peticions ET'!K58)</f>
        <v/>
      </c>
      <c r="L59" s="33" t="str">
        <f>IF(' Peticions ET'!L58="", "",' Peticions ET'!L58)</f>
        <v/>
      </c>
      <c r="M59" s="33" t="str">
        <f>IF(' Peticions ET'!M58="", "",' Peticions ET'!M58)</f>
        <v/>
      </c>
      <c r="N59" s="33" t="str">
        <f>IF(' Peticions ET'!N58="", "",' Peticions ET'!N58)</f>
        <v/>
      </c>
      <c r="O59" s="33" t="str">
        <f>IF(' Peticions ET'!O58="", "",' Peticions ET'!O58)</f>
        <v/>
      </c>
      <c r="P59" s="33" t="str">
        <f>IF(' Peticions ET'!P58="", "",' Peticions ET'!P58)</f>
        <v/>
      </c>
      <c r="Q59" s="33" t="str">
        <f>IF(' Peticions ET'!R58="", "",' Peticions ET'!R58)</f>
        <v/>
      </c>
      <c r="R59" s="1" t="str">
        <f>IF(' Peticions ET'!Q58="", "",' Peticions ET'!Q58)</f>
        <v/>
      </c>
      <c r="S59" s="34" t="str">
        <f>IF(' Peticions ET'!U58="", "",' Peticions ET'!U58)</f>
        <v/>
      </c>
      <c r="T59" s="34" t="str">
        <f>IF(' Peticions ET'!V58="", "",' Peticions ET'!V58)</f>
        <v/>
      </c>
      <c r="U59" t="str">
        <f>IF(' Peticions ET'!S58="", "",' Peticions ET'!S58)</f>
        <v/>
      </c>
      <c r="V59" t="str">
        <f>IF(' Peticions ET'!T58="", "",' Peticions ET'!T58)</f>
        <v/>
      </c>
      <c r="W59" s="33" t="str">
        <f>IF(' Peticions ET'!W58="", "",' Peticions ET'!W58)</f>
        <v/>
      </c>
      <c r="X59" s="33" t="str">
        <f>IF(' Peticions ET'!X58="", "",' Peticions ET'!X58)</f>
        <v/>
      </c>
      <c r="Y59" s="33" t="str">
        <f>IF(' Peticions ET'!Y58="", "",' Peticions ET'!Y58)</f>
        <v/>
      </c>
      <c r="Z59" s="1"/>
      <c r="AA59" s="1"/>
      <c r="AB59" s="3"/>
      <c r="AC59" s="34"/>
      <c r="AD59" s="34"/>
      <c r="AE59" s="34"/>
      <c r="AF59" s="35"/>
      <c r="AG59" s="36"/>
      <c r="AH59" s="36"/>
      <c r="AI59" s="36"/>
      <c r="AJ59" s="36"/>
      <c r="AK59" s="37"/>
      <c r="AL59" s="37"/>
      <c r="AM59" s="37"/>
      <c r="AN59" s="37"/>
      <c r="AO59" s="38" t="str">
        <f>IF(' Peticions ET'!AO58="", "",' Peticions ET'!AO58)</f>
        <v/>
      </c>
      <c r="AP59" s="154"/>
      <c r="AQ59" s="39"/>
      <c r="AR59" s="40" t="str">
        <f t="shared" si="2"/>
        <v/>
      </c>
      <c r="AS59" s="41" t="str">
        <f t="shared" si="3"/>
        <v/>
      </c>
      <c r="AT59" s="42" t="str">
        <f t="shared" si="29"/>
        <v/>
      </c>
      <c r="AU59" s="43" t="str">
        <f t="shared" si="30"/>
        <v/>
      </c>
      <c r="AV59" s="252" t="str">
        <f t="shared" si="4"/>
        <v/>
      </c>
      <c r="AW59" s="242">
        <f>IF(B59="",0,IF(BR59="S",COUNTIF($AV$17:AV59,AV59),0))</f>
        <v>0</v>
      </c>
      <c r="AX59" s="44" t="str">
        <f t="shared" si="31"/>
        <v/>
      </c>
      <c r="AY59" s="45">
        <f xml:space="preserve"> IF(AX59&lt;&gt;"",VLOOKUP(AX59,Calculs!$B$2:$C$34,2,FALSE),0)</f>
        <v>0</v>
      </c>
      <c r="AZ59" s="45">
        <f>IF(K59&lt;&gt;"",IF(LEFT(K59,1)="S", Calculs!$C$55,0),0)</f>
        <v>0</v>
      </c>
      <c r="BA59" s="45">
        <f>IF(L59&lt;&gt;"",IF(LEFT(L59,1)="S", Calculs!$C$51,0),0)</f>
        <v>0</v>
      </c>
      <c r="BB59" s="45">
        <f>IF(M59&lt;&gt;"",IF(LEFT(M59,1)="S", Calculs!$C$52,0),0)</f>
        <v>0</v>
      </c>
      <c r="BC59" s="46" t="str">
        <f t="shared" si="32"/>
        <v/>
      </c>
      <c r="BD59" s="46" t="str">
        <f t="shared" si="33"/>
        <v/>
      </c>
      <c r="BE59" s="46">
        <f>SUMIF(Calculs!$B$2:$B$34,BC59,Calculs!$C$2:$C$34)</f>
        <v>0</v>
      </c>
      <c r="BF59" s="45">
        <f>IF(Q59&lt;&gt;"",IF(LEFT(Q59,1)="S", Calculs!$C$52,0),0)</f>
        <v>0</v>
      </c>
      <c r="BG59" s="45">
        <f>IF(R59&lt;&gt;"",IF(LEFT(R59,1)="S", Calculs!$C$51,0),0)</f>
        <v>0</v>
      </c>
      <c r="BH59" s="252" t="str">
        <f t="shared" si="6"/>
        <v/>
      </c>
      <c r="BI59" s="242">
        <f>IF(B59="",0, IF(BS59="S",COUNTIF($BH$17:BH59,BH59),0))</f>
        <v>0</v>
      </c>
      <c r="BJ59" s="45">
        <f xml:space="preserve"> IF(S59&lt;&gt;"",IF(S59&lt;&gt;"Sense monitor",VLOOKUP(LEFT(S59,2),Calculs!$B$41:$C$46,2,FALSE),0),0)</f>
        <v>0</v>
      </c>
      <c r="BK59" s="45">
        <f>IF(T59&lt;&gt;"",IF(LEFT(T59,1)="S", Calculs!$C$48,0),0)</f>
        <v>0</v>
      </c>
      <c r="BL59" s="45">
        <f>IF(W59&lt;&gt;"",IF(LEFT(W59,3)="ETT", Calculs!$C$37,0),0)</f>
        <v>0</v>
      </c>
      <c r="BM59" s="45">
        <f>IF(X59&lt;&gt;"",IF(LEFT(X59,1)="S", Calculs!$C$51,0),0)</f>
        <v>0</v>
      </c>
      <c r="BN59" s="45">
        <f>IF(Y59&lt;&gt;"",IF(LEFT(Y59,1)="S", Calculs!$C$52,0),0)</f>
        <v>0</v>
      </c>
      <c r="BO59" s="46" t="str">
        <f t="shared" si="34"/>
        <v/>
      </c>
      <c r="BP59" s="45">
        <f>SUMIF(Calculs!$B$32:$B$36,TRIM(BO59),Calculs!$C$32:$C$36)</f>
        <v>0</v>
      </c>
      <c r="BQ59" s="45">
        <f>IF(V59&lt;&gt;"",IF(LEFT(V59,1)="S", SUMIF(Calculs!$B$57:$B$61, TRIM(BO59), Calculs!$C$57:$C$61),0),0)</f>
        <v>0</v>
      </c>
      <c r="BR59" s="43" t="str">
        <f t="shared" si="7"/>
        <v>N</v>
      </c>
      <c r="BS59" s="241" t="str">
        <f t="shared" si="8"/>
        <v>N</v>
      </c>
      <c r="BT59" s="45">
        <f t="shared" si="9"/>
        <v>0</v>
      </c>
      <c r="BU59" s="45"/>
      <c r="BV59" s="45"/>
      <c r="BW59" s="45">
        <f>IF(C59="",0,IF(AND(BR59="S",AW59=1), VLOOKUP(C59,Calculs!$B$85:$D$90,3), 0) + IF(AND(BS59="S",BI59=1), VLOOKUP(C59,Calculs!$B$85:$F$90,5), 0))</f>
        <v>0</v>
      </c>
      <c r="BX59" s="43" t="str">
        <f t="shared" si="10"/>
        <v/>
      </c>
      <c r="BY59" s="241" t="str">
        <f t="shared" si="11"/>
        <v/>
      </c>
      <c r="BZ59" s="301" t="str">
        <f t="shared" si="12"/>
        <v/>
      </c>
      <c r="CA59" s="301" t="str">
        <f t="shared" si="13"/>
        <v/>
      </c>
    </row>
    <row r="60" spans="1:79" ht="12.75" customHeight="1">
      <c r="A60" s="273"/>
      <c r="B60" s="239" t="str">
        <f>IF(' Peticions ET'!B59="", "",' Peticions ET'!B59)</f>
        <v/>
      </c>
      <c r="C60" s="186" t="str">
        <f>IF(' Peticions ET'!C59="", "",' Peticions ET'!C59)</f>
        <v/>
      </c>
      <c r="D60" s="186" t="str">
        <f>IF(' Peticions ET'!D59="", "",' Peticions ET'!D59)</f>
        <v/>
      </c>
      <c r="E60" s="186" t="str">
        <f>IF(' Peticions ET'!E59="", "",' Peticions ET'!E59)</f>
        <v/>
      </c>
      <c r="F60" s="186" t="str">
        <f>IF(' Peticions ET'!F59="", "",' Peticions ET'!F59)</f>
        <v/>
      </c>
      <c r="G60" s="186" t="str">
        <f>IF(' Peticions ET'!G59="", "",' Peticions ET'!G59)</f>
        <v/>
      </c>
      <c r="H60" s="185" t="str">
        <f>IF(' Peticions ET'!H59="", "",' Peticions ET'!H59)</f>
        <v/>
      </c>
      <c r="I60" s="185" t="str">
        <f>IF(' Peticions ET'!I59="", "",' Peticions ET'!I59)</f>
        <v/>
      </c>
      <c r="J60" s="33" t="str">
        <f>IF(' Peticions ET'!J59="", "",' Peticions ET'!J59)</f>
        <v/>
      </c>
      <c r="K60" s="33" t="str">
        <f>IF(' Peticions ET'!K59="", "",' Peticions ET'!K59)</f>
        <v/>
      </c>
      <c r="L60" s="33" t="str">
        <f>IF(' Peticions ET'!L59="", "",' Peticions ET'!L59)</f>
        <v/>
      </c>
      <c r="M60" s="33" t="str">
        <f>IF(' Peticions ET'!M59="", "",' Peticions ET'!M59)</f>
        <v/>
      </c>
      <c r="N60" s="33" t="str">
        <f>IF(' Peticions ET'!N59="", "",' Peticions ET'!N59)</f>
        <v/>
      </c>
      <c r="O60" s="33" t="str">
        <f>IF(' Peticions ET'!O59="", "",' Peticions ET'!O59)</f>
        <v/>
      </c>
      <c r="P60" s="33" t="str">
        <f>IF(' Peticions ET'!P59="", "",' Peticions ET'!P59)</f>
        <v/>
      </c>
      <c r="Q60" s="33" t="str">
        <f>IF(' Peticions ET'!R59="", "",' Peticions ET'!R59)</f>
        <v/>
      </c>
      <c r="R60" s="1" t="str">
        <f>IF(' Peticions ET'!Q59="", "",' Peticions ET'!Q59)</f>
        <v/>
      </c>
      <c r="S60" s="34" t="str">
        <f>IF(' Peticions ET'!U59="", "",' Peticions ET'!U59)</f>
        <v/>
      </c>
      <c r="T60" s="34" t="str">
        <f>IF(' Peticions ET'!V59="", "",' Peticions ET'!V59)</f>
        <v/>
      </c>
      <c r="U60" t="str">
        <f>IF(' Peticions ET'!S59="", "",' Peticions ET'!S59)</f>
        <v/>
      </c>
      <c r="V60" t="str">
        <f>IF(' Peticions ET'!T59="", "",' Peticions ET'!T59)</f>
        <v/>
      </c>
      <c r="W60" s="33" t="str">
        <f>IF(' Peticions ET'!W59="", "",' Peticions ET'!W59)</f>
        <v/>
      </c>
      <c r="X60" s="33" t="str">
        <f>IF(' Peticions ET'!X59="", "",' Peticions ET'!X59)</f>
        <v/>
      </c>
      <c r="Y60" s="33" t="str">
        <f>IF(' Peticions ET'!Y59="", "",' Peticions ET'!Y59)</f>
        <v/>
      </c>
      <c r="Z60" s="1"/>
      <c r="AA60" s="1"/>
      <c r="AB60" s="3"/>
      <c r="AC60" s="34"/>
      <c r="AD60" s="34"/>
      <c r="AE60" s="34"/>
      <c r="AF60" s="35"/>
      <c r="AG60" s="36"/>
      <c r="AH60" s="36"/>
      <c r="AI60" s="36"/>
      <c r="AJ60" s="36"/>
      <c r="AK60" s="37"/>
      <c r="AL60" s="37"/>
      <c r="AM60" s="37"/>
      <c r="AN60" s="37"/>
      <c r="AO60" s="38" t="str">
        <f>IF(' Peticions ET'!AO59="", "",' Peticions ET'!AO59)</f>
        <v/>
      </c>
      <c r="AP60" s="154"/>
      <c r="AQ60" s="39"/>
      <c r="AR60" s="40" t="str">
        <f t="shared" si="2"/>
        <v/>
      </c>
      <c r="AS60" s="41" t="str">
        <f t="shared" si="3"/>
        <v/>
      </c>
      <c r="AT60" s="42" t="str">
        <f t="shared" si="29"/>
        <v/>
      </c>
      <c r="AU60" s="43" t="str">
        <f t="shared" si="30"/>
        <v/>
      </c>
      <c r="AV60" s="252" t="str">
        <f t="shared" si="4"/>
        <v/>
      </c>
      <c r="AW60" s="242">
        <f>IF(B60="",0,IF(BR60="S",COUNTIF($AV$17:AV60,AV60),0))</f>
        <v>0</v>
      </c>
      <c r="AX60" s="44" t="str">
        <f t="shared" si="31"/>
        <v/>
      </c>
      <c r="AY60" s="45">
        <f xml:space="preserve"> IF(AX60&lt;&gt;"",VLOOKUP(AX60,Calculs!$B$2:$C$34,2,FALSE),0)</f>
        <v>0</v>
      </c>
      <c r="AZ60" s="45">
        <f>IF(K60&lt;&gt;"",IF(LEFT(K60,1)="S", Calculs!$C$55,0),0)</f>
        <v>0</v>
      </c>
      <c r="BA60" s="45">
        <f>IF(L60&lt;&gt;"",IF(LEFT(L60,1)="S", Calculs!$C$51,0),0)</f>
        <v>0</v>
      </c>
      <c r="BB60" s="45">
        <f>IF(M60&lt;&gt;"",IF(LEFT(M60,1)="S", Calculs!$C$52,0),0)</f>
        <v>0</v>
      </c>
      <c r="BC60" s="46" t="str">
        <f t="shared" si="32"/>
        <v/>
      </c>
      <c r="BD60" s="46" t="str">
        <f t="shared" si="33"/>
        <v/>
      </c>
      <c r="BE60" s="46">
        <f>SUMIF(Calculs!$B$2:$B$34,BC60,Calculs!$C$2:$C$34)</f>
        <v>0</v>
      </c>
      <c r="BF60" s="45">
        <f>IF(Q60&lt;&gt;"",IF(LEFT(Q60,1)="S", Calculs!$C$52,0),0)</f>
        <v>0</v>
      </c>
      <c r="BG60" s="45">
        <f>IF(R60&lt;&gt;"",IF(LEFT(R60,1)="S", Calculs!$C$51,0),0)</f>
        <v>0</v>
      </c>
      <c r="BH60" s="252" t="str">
        <f t="shared" si="6"/>
        <v/>
      </c>
      <c r="BI60" s="242">
        <f>IF(B60="",0, IF(BS60="S",COUNTIF($BH$17:BH60,BH60),0))</f>
        <v>0</v>
      </c>
      <c r="BJ60" s="45">
        <f xml:space="preserve"> IF(S60&lt;&gt;"",IF(S60&lt;&gt;"Sense monitor",VLOOKUP(LEFT(S60,2),Calculs!$B$41:$C$46,2,FALSE),0),0)</f>
        <v>0</v>
      </c>
      <c r="BK60" s="45">
        <f>IF(T60&lt;&gt;"",IF(LEFT(T60,1)="S", Calculs!$C$48,0),0)</f>
        <v>0</v>
      </c>
      <c r="BL60" s="45">
        <f>IF(W60&lt;&gt;"",IF(LEFT(W60,3)="ETT", Calculs!$C$37,0),0)</f>
        <v>0</v>
      </c>
      <c r="BM60" s="45">
        <f>IF(X60&lt;&gt;"",IF(LEFT(X60,1)="S", Calculs!$C$51,0),0)</f>
        <v>0</v>
      </c>
      <c r="BN60" s="45">
        <f>IF(Y60&lt;&gt;"",IF(LEFT(Y60,1)="S", Calculs!$C$52,0),0)</f>
        <v>0</v>
      </c>
      <c r="BO60" s="46" t="str">
        <f t="shared" si="34"/>
        <v/>
      </c>
      <c r="BP60" s="45">
        <f>SUMIF(Calculs!$B$32:$B$36,TRIM(BO60),Calculs!$C$32:$C$36)</f>
        <v>0</v>
      </c>
      <c r="BQ60" s="45">
        <f>IF(V60&lt;&gt;"",IF(LEFT(V60,1)="S", SUMIF(Calculs!$B$57:$B$61, TRIM(BO60), Calculs!$C$57:$C$61),0),0)</f>
        <v>0</v>
      </c>
      <c r="BR60" s="43" t="str">
        <f t="shared" si="7"/>
        <v>N</v>
      </c>
      <c r="BS60" s="241" t="str">
        <f t="shared" si="8"/>
        <v>N</v>
      </c>
      <c r="BT60" s="45">
        <f t="shared" si="9"/>
        <v>0</v>
      </c>
      <c r="BU60" s="45"/>
      <c r="BV60" s="45"/>
      <c r="BW60" s="45">
        <f>IF(C60="",0,IF(AND(BR60="S",AW60=1), VLOOKUP(C60,Calculs!$B$85:$D$90,3), 0) + IF(AND(BS60="S",BI60=1), VLOOKUP(C60,Calculs!$B$85:$F$90,5), 0))</f>
        <v>0</v>
      </c>
      <c r="BX60" s="43" t="str">
        <f t="shared" si="10"/>
        <v/>
      </c>
      <c r="BY60" s="241" t="str">
        <f t="shared" si="11"/>
        <v/>
      </c>
      <c r="BZ60" s="301" t="str">
        <f t="shared" si="12"/>
        <v/>
      </c>
      <c r="CA60" s="301" t="str">
        <f t="shared" si="13"/>
        <v/>
      </c>
    </row>
    <row r="61" spans="1:79" ht="12.75" customHeight="1">
      <c r="A61" s="273"/>
      <c r="B61" s="239" t="str">
        <f>IF(' Peticions ET'!B60="", "",' Peticions ET'!B60)</f>
        <v/>
      </c>
      <c r="C61" s="186" t="str">
        <f>IF(' Peticions ET'!C60="", "",' Peticions ET'!C60)</f>
        <v/>
      </c>
      <c r="D61" s="186" t="str">
        <f>IF(' Peticions ET'!D60="", "",' Peticions ET'!D60)</f>
        <v/>
      </c>
      <c r="E61" s="186" t="str">
        <f>IF(' Peticions ET'!E60="", "",' Peticions ET'!E60)</f>
        <v/>
      </c>
      <c r="F61" s="186" t="str">
        <f>IF(' Peticions ET'!F60="", "",' Peticions ET'!F60)</f>
        <v/>
      </c>
      <c r="G61" s="186" t="str">
        <f>IF(' Peticions ET'!G60="", "",' Peticions ET'!G60)</f>
        <v/>
      </c>
      <c r="H61" s="185" t="str">
        <f>IF(' Peticions ET'!H60="", "",' Peticions ET'!H60)</f>
        <v/>
      </c>
      <c r="I61" s="185" t="str">
        <f>IF(' Peticions ET'!I60="", "",' Peticions ET'!I60)</f>
        <v/>
      </c>
      <c r="J61" s="33" t="str">
        <f>IF(' Peticions ET'!J60="", "",' Peticions ET'!J60)</f>
        <v/>
      </c>
      <c r="K61" s="33" t="str">
        <f>IF(' Peticions ET'!K60="", "",' Peticions ET'!K60)</f>
        <v/>
      </c>
      <c r="L61" s="33" t="str">
        <f>IF(' Peticions ET'!L60="", "",' Peticions ET'!L60)</f>
        <v/>
      </c>
      <c r="M61" s="33" t="str">
        <f>IF(' Peticions ET'!M60="", "",' Peticions ET'!M60)</f>
        <v/>
      </c>
      <c r="N61" s="33" t="str">
        <f>IF(' Peticions ET'!N60="", "",' Peticions ET'!N60)</f>
        <v/>
      </c>
      <c r="O61" s="33" t="str">
        <f>IF(' Peticions ET'!O60="", "",' Peticions ET'!O60)</f>
        <v/>
      </c>
      <c r="P61" s="33" t="str">
        <f>IF(' Peticions ET'!P60="", "",' Peticions ET'!P60)</f>
        <v/>
      </c>
      <c r="Q61" s="33" t="str">
        <f>IF(' Peticions ET'!R60="", "",' Peticions ET'!R60)</f>
        <v/>
      </c>
      <c r="R61" s="1" t="str">
        <f>IF(' Peticions ET'!Q60="", "",' Peticions ET'!Q60)</f>
        <v/>
      </c>
      <c r="S61" s="34" t="str">
        <f>IF(' Peticions ET'!U60="", "",' Peticions ET'!U60)</f>
        <v/>
      </c>
      <c r="T61" s="34" t="str">
        <f>IF(' Peticions ET'!V60="", "",' Peticions ET'!V60)</f>
        <v/>
      </c>
      <c r="U61" t="str">
        <f>IF(' Peticions ET'!S60="", "",' Peticions ET'!S60)</f>
        <v/>
      </c>
      <c r="V61" t="str">
        <f>IF(' Peticions ET'!T60="", "",' Peticions ET'!T60)</f>
        <v/>
      </c>
      <c r="W61" s="33" t="str">
        <f>IF(' Peticions ET'!W60="", "",' Peticions ET'!W60)</f>
        <v/>
      </c>
      <c r="X61" s="33" t="str">
        <f>IF(' Peticions ET'!X60="", "",' Peticions ET'!X60)</f>
        <v/>
      </c>
      <c r="Y61" s="33" t="str">
        <f>IF(' Peticions ET'!Y60="", "",' Peticions ET'!Y60)</f>
        <v/>
      </c>
      <c r="Z61" s="1"/>
      <c r="AA61" s="1"/>
      <c r="AB61" s="3"/>
      <c r="AC61" s="34"/>
      <c r="AD61" s="34"/>
      <c r="AE61" s="34"/>
      <c r="AF61" s="35"/>
      <c r="AG61" s="36"/>
      <c r="AH61" s="36"/>
      <c r="AI61" s="36"/>
      <c r="AJ61" s="36"/>
      <c r="AK61" s="37"/>
      <c r="AL61" s="37"/>
      <c r="AM61" s="37"/>
      <c r="AN61" s="37"/>
      <c r="AO61" s="38" t="str">
        <f>IF(' Peticions ET'!AO60="", "",' Peticions ET'!AO60)</f>
        <v/>
      </c>
      <c r="AP61" s="154"/>
      <c r="AQ61" s="39"/>
      <c r="AR61" s="40" t="str">
        <f t="shared" si="2"/>
        <v/>
      </c>
      <c r="AS61" s="41" t="str">
        <f t="shared" si="3"/>
        <v/>
      </c>
      <c r="AT61" s="42" t="str">
        <f t="shared" si="29"/>
        <v/>
      </c>
      <c r="AU61" s="43" t="str">
        <f t="shared" si="30"/>
        <v/>
      </c>
      <c r="AV61" s="252" t="str">
        <f t="shared" si="4"/>
        <v/>
      </c>
      <c r="AW61" s="242">
        <f>IF(B61="",0,IF(BR61="S",COUNTIF($AV$17:AV61,AV61),0))</f>
        <v>0</v>
      </c>
      <c r="AX61" s="44" t="str">
        <f t="shared" si="31"/>
        <v/>
      </c>
      <c r="AY61" s="45">
        <f xml:space="preserve"> IF(AX61&lt;&gt;"",VLOOKUP(AX61,Calculs!$B$2:$C$34,2,FALSE),0)</f>
        <v>0</v>
      </c>
      <c r="AZ61" s="45">
        <f>IF(K61&lt;&gt;"",IF(LEFT(K61,1)="S", Calculs!$C$55,0),0)</f>
        <v>0</v>
      </c>
      <c r="BA61" s="45">
        <f>IF(L61&lt;&gt;"",IF(LEFT(L61,1)="S", Calculs!$C$51,0),0)</f>
        <v>0</v>
      </c>
      <c r="BB61" s="45">
        <f>IF(M61&lt;&gt;"",IF(LEFT(M61,1)="S", Calculs!$C$52,0),0)</f>
        <v>0</v>
      </c>
      <c r="BC61" s="46" t="str">
        <f t="shared" si="32"/>
        <v/>
      </c>
      <c r="BD61" s="46" t="str">
        <f t="shared" si="33"/>
        <v/>
      </c>
      <c r="BE61" s="46">
        <f>SUMIF(Calculs!$B$2:$B$34,BC61,Calculs!$C$2:$C$34)</f>
        <v>0</v>
      </c>
      <c r="BF61" s="45">
        <f>IF(Q61&lt;&gt;"",IF(LEFT(Q61,1)="S", Calculs!$C$52,0),0)</f>
        <v>0</v>
      </c>
      <c r="BG61" s="45">
        <f>IF(R61&lt;&gt;"",IF(LEFT(R61,1)="S", Calculs!$C$51,0),0)</f>
        <v>0</v>
      </c>
      <c r="BH61" s="252" t="str">
        <f t="shared" si="6"/>
        <v/>
      </c>
      <c r="BI61" s="242">
        <f>IF(B61="",0, IF(BS61="S",COUNTIF($BH$17:BH61,BH61),0))</f>
        <v>0</v>
      </c>
      <c r="BJ61" s="45">
        <f xml:space="preserve"> IF(S61&lt;&gt;"",IF(S61&lt;&gt;"Sense monitor",VLOOKUP(LEFT(S61,2),Calculs!$B$41:$C$46,2,FALSE),0),0)</f>
        <v>0</v>
      </c>
      <c r="BK61" s="45">
        <f>IF(T61&lt;&gt;"",IF(LEFT(T61,1)="S", Calculs!$C$48,0),0)</f>
        <v>0</v>
      </c>
      <c r="BL61" s="45">
        <f>IF(W61&lt;&gt;"",IF(LEFT(W61,3)="ETT", Calculs!$C$37,0),0)</f>
        <v>0</v>
      </c>
      <c r="BM61" s="45">
        <f>IF(X61&lt;&gt;"",IF(LEFT(X61,1)="S", Calculs!$C$51,0),0)</f>
        <v>0</v>
      </c>
      <c r="BN61" s="45">
        <f>IF(Y61&lt;&gt;"",IF(LEFT(Y61,1)="S", Calculs!$C$52,0),0)</f>
        <v>0</v>
      </c>
      <c r="BO61" s="46" t="str">
        <f t="shared" si="34"/>
        <v/>
      </c>
      <c r="BP61" s="45">
        <f>SUMIF(Calculs!$B$32:$B$36,TRIM(BO61),Calculs!$C$32:$C$36)</f>
        <v>0</v>
      </c>
      <c r="BQ61" s="45">
        <f>IF(V61&lt;&gt;"",IF(LEFT(V61,1)="S", SUMIF(Calculs!$B$57:$B$61, TRIM(BO61), Calculs!$C$57:$C$61),0),0)</f>
        <v>0</v>
      </c>
      <c r="BR61" s="43" t="str">
        <f t="shared" si="7"/>
        <v>N</v>
      </c>
      <c r="BS61" s="241" t="str">
        <f t="shared" si="8"/>
        <v>N</v>
      </c>
      <c r="BT61" s="45">
        <f t="shared" si="9"/>
        <v>0</v>
      </c>
      <c r="BU61" s="45"/>
      <c r="BV61" s="45"/>
      <c r="BW61" s="45">
        <f>IF(C61="",0,IF(AND(BR61="S",AW61=1), VLOOKUP(C61,Calculs!$B$85:$D$90,3), 0) + IF(AND(BS61="S",BI61=1), VLOOKUP(C61,Calculs!$B$85:$F$90,5), 0))</f>
        <v>0</v>
      </c>
      <c r="BX61" s="43" t="str">
        <f t="shared" si="10"/>
        <v/>
      </c>
      <c r="BY61" s="241" t="str">
        <f t="shared" si="11"/>
        <v/>
      </c>
      <c r="BZ61" s="301" t="str">
        <f t="shared" si="12"/>
        <v/>
      </c>
      <c r="CA61" s="301" t="str">
        <f t="shared" si="13"/>
        <v/>
      </c>
    </row>
    <row r="62" spans="1:79" ht="12.75" customHeight="1">
      <c r="A62" s="273"/>
      <c r="B62" s="239" t="str">
        <f>IF(' Peticions ET'!B61="", "",' Peticions ET'!B61)</f>
        <v/>
      </c>
      <c r="C62" s="186" t="str">
        <f>IF(' Peticions ET'!C61="", "",' Peticions ET'!C61)</f>
        <v/>
      </c>
      <c r="D62" s="186" t="str">
        <f>IF(' Peticions ET'!D61="", "",' Peticions ET'!D61)</f>
        <v/>
      </c>
      <c r="E62" s="186" t="str">
        <f>IF(' Peticions ET'!E61="", "",' Peticions ET'!E61)</f>
        <v/>
      </c>
      <c r="F62" s="186" t="str">
        <f>IF(' Peticions ET'!F61="", "",' Peticions ET'!F61)</f>
        <v/>
      </c>
      <c r="G62" s="186" t="str">
        <f>IF(' Peticions ET'!G61="", "",' Peticions ET'!G61)</f>
        <v/>
      </c>
      <c r="H62" s="185" t="str">
        <f>IF(' Peticions ET'!H61="", "",' Peticions ET'!H61)</f>
        <v/>
      </c>
      <c r="I62" s="185" t="str">
        <f>IF(' Peticions ET'!I61="", "",' Peticions ET'!I61)</f>
        <v/>
      </c>
      <c r="J62" s="33" t="str">
        <f>IF(' Peticions ET'!J61="", "",' Peticions ET'!J61)</f>
        <v/>
      </c>
      <c r="K62" s="33" t="str">
        <f>IF(' Peticions ET'!K61="", "",' Peticions ET'!K61)</f>
        <v/>
      </c>
      <c r="L62" s="33" t="str">
        <f>IF(' Peticions ET'!L61="", "",' Peticions ET'!L61)</f>
        <v/>
      </c>
      <c r="M62" s="33" t="str">
        <f>IF(' Peticions ET'!M61="", "",' Peticions ET'!M61)</f>
        <v/>
      </c>
      <c r="N62" s="33" t="str">
        <f>IF(' Peticions ET'!N61="", "",' Peticions ET'!N61)</f>
        <v/>
      </c>
      <c r="O62" s="33" t="str">
        <f>IF(' Peticions ET'!O61="", "",' Peticions ET'!O61)</f>
        <v/>
      </c>
      <c r="P62" s="33" t="str">
        <f>IF(' Peticions ET'!P61="", "",' Peticions ET'!P61)</f>
        <v/>
      </c>
      <c r="Q62" s="33" t="str">
        <f>IF(' Peticions ET'!R61="", "",' Peticions ET'!R61)</f>
        <v/>
      </c>
      <c r="R62" s="1" t="str">
        <f>IF(' Peticions ET'!Q61="", "",' Peticions ET'!Q61)</f>
        <v/>
      </c>
      <c r="S62" s="34" t="str">
        <f>IF(' Peticions ET'!U61="", "",' Peticions ET'!U61)</f>
        <v/>
      </c>
      <c r="T62" s="34" t="str">
        <f>IF(' Peticions ET'!V61="", "",' Peticions ET'!V61)</f>
        <v/>
      </c>
      <c r="U62" t="str">
        <f>IF(' Peticions ET'!S61="", "",' Peticions ET'!S61)</f>
        <v/>
      </c>
      <c r="V62" t="str">
        <f>IF(' Peticions ET'!T61="", "",' Peticions ET'!T61)</f>
        <v/>
      </c>
      <c r="W62" s="33" t="str">
        <f>IF(' Peticions ET'!W61="", "",' Peticions ET'!W61)</f>
        <v/>
      </c>
      <c r="X62" s="33" t="str">
        <f>IF(' Peticions ET'!X61="", "",' Peticions ET'!X61)</f>
        <v/>
      </c>
      <c r="Y62" s="33" t="str">
        <f>IF(' Peticions ET'!Y61="", "",' Peticions ET'!Y61)</f>
        <v/>
      </c>
      <c r="Z62" s="1"/>
      <c r="AA62" s="1"/>
      <c r="AB62" s="3"/>
      <c r="AC62" s="34"/>
      <c r="AD62" s="34"/>
      <c r="AE62" s="34"/>
      <c r="AF62" s="35"/>
      <c r="AG62" s="36"/>
      <c r="AH62" s="36"/>
      <c r="AI62" s="36"/>
      <c r="AJ62" s="36"/>
      <c r="AK62" s="37"/>
      <c r="AL62" s="37"/>
      <c r="AM62" s="37"/>
      <c r="AN62" s="37"/>
      <c r="AO62" s="38" t="str">
        <f>IF(' Peticions ET'!AO61="", "",' Peticions ET'!AO61)</f>
        <v/>
      </c>
      <c r="AP62" s="154"/>
      <c r="AQ62" s="39"/>
      <c r="AR62" s="40" t="str">
        <f t="shared" si="2"/>
        <v/>
      </c>
      <c r="AS62" s="41" t="str">
        <f t="shared" si="3"/>
        <v/>
      </c>
      <c r="AT62" s="42" t="str">
        <f t="shared" si="29"/>
        <v/>
      </c>
      <c r="AU62" s="43" t="str">
        <f t="shared" si="30"/>
        <v/>
      </c>
      <c r="AV62" s="252" t="str">
        <f t="shared" si="4"/>
        <v/>
      </c>
      <c r="AW62" s="242">
        <f>IF(B62="",0,IF(BR62="S",COUNTIF($AV$17:AV62,AV62),0))</f>
        <v>0</v>
      </c>
      <c r="AX62" s="44" t="str">
        <f t="shared" si="31"/>
        <v/>
      </c>
      <c r="AY62" s="45">
        <f xml:space="preserve"> IF(AX62&lt;&gt;"",VLOOKUP(AX62,Calculs!$B$2:$C$34,2,FALSE),0)</f>
        <v>0</v>
      </c>
      <c r="AZ62" s="45">
        <f>IF(K62&lt;&gt;"",IF(LEFT(K62,1)="S", Calculs!$C$55,0),0)</f>
        <v>0</v>
      </c>
      <c r="BA62" s="45">
        <f>IF(L62&lt;&gt;"",IF(LEFT(L62,1)="S", Calculs!$C$51,0),0)</f>
        <v>0</v>
      </c>
      <c r="BB62" s="45">
        <f>IF(M62&lt;&gt;"",IF(LEFT(M62,1)="S", Calculs!$C$52,0),0)</f>
        <v>0</v>
      </c>
      <c r="BC62" s="46" t="str">
        <f t="shared" si="32"/>
        <v/>
      </c>
      <c r="BD62" s="46" t="str">
        <f t="shared" si="33"/>
        <v/>
      </c>
      <c r="BE62" s="46">
        <f>SUMIF(Calculs!$B$2:$B$34,BC62,Calculs!$C$2:$C$34)</f>
        <v>0</v>
      </c>
      <c r="BF62" s="45">
        <f>IF(Q62&lt;&gt;"",IF(LEFT(Q62,1)="S", Calculs!$C$52,0),0)</f>
        <v>0</v>
      </c>
      <c r="BG62" s="45">
        <f>IF(R62&lt;&gt;"",IF(LEFT(R62,1)="S", Calculs!$C$51,0),0)</f>
        <v>0</v>
      </c>
      <c r="BH62" s="252" t="str">
        <f t="shared" si="6"/>
        <v/>
      </c>
      <c r="BI62" s="242">
        <f>IF(B62="",0, IF(BS62="S",COUNTIF($BH$17:BH62,BH62),0))</f>
        <v>0</v>
      </c>
      <c r="BJ62" s="45">
        <f xml:space="preserve"> IF(S62&lt;&gt;"",IF(S62&lt;&gt;"Sense monitor",VLOOKUP(LEFT(S62,2),Calculs!$B$41:$C$46,2,FALSE),0),0)</f>
        <v>0</v>
      </c>
      <c r="BK62" s="45">
        <f>IF(T62&lt;&gt;"",IF(LEFT(T62,1)="S", Calculs!$C$48,0),0)</f>
        <v>0</v>
      </c>
      <c r="BL62" s="45">
        <f>IF(W62&lt;&gt;"",IF(LEFT(W62,3)="ETT", Calculs!$C$37,0),0)</f>
        <v>0</v>
      </c>
      <c r="BM62" s="45">
        <f>IF(X62&lt;&gt;"",IF(LEFT(X62,1)="S", Calculs!$C$51,0),0)</f>
        <v>0</v>
      </c>
      <c r="BN62" s="45">
        <f>IF(Y62&lt;&gt;"",IF(LEFT(Y62,1)="S", Calculs!$C$52,0),0)</f>
        <v>0</v>
      </c>
      <c r="BO62" s="46" t="str">
        <f t="shared" si="34"/>
        <v/>
      </c>
      <c r="BP62" s="45">
        <f>SUMIF(Calculs!$B$32:$B$36,TRIM(BO62),Calculs!$C$32:$C$36)</f>
        <v>0</v>
      </c>
      <c r="BQ62" s="45">
        <f>IF(V62&lt;&gt;"",IF(LEFT(V62,1)="S", SUMIF(Calculs!$B$57:$B$61, TRIM(BO62), Calculs!$C$57:$C$61),0),0)</f>
        <v>0</v>
      </c>
      <c r="BR62" s="43" t="str">
        <f t="shared" si="7"/>
        <v>N</v>
      </c>
      <c r="BS62" s="241" t="str">
        <f t="shared" si="8"/>
        <v>N</v>
      </c>
      <c r="BT62" s="45">
        <f t="shared" si="9"/>
        <v>0</v>
      </c>
      <c r="BU62" s="45"/>
      <c r="BV62" s="45"/>
      <c r="BW62" s="45">
        <f>IF(C62="",0,IF(AND(BR62="S",AW62=1), VLOOKUP(C62,Calculs!$B$85:$D$90,3), 0) + IF(AND(BS62="S",BI62=1), VLOOKUP(C62,Calculs!$B$85:$F$90,5), 0))</f>
        <v>0</v>
      </c>
      <c r="BX62" s="43" t="str">
        <f t="shared" si="10"/>
        <v/>
      </c>
      <c r="BY62" s="241" t="str">
        <f t="shared" si="11"/>
        <v/>
      </c>
      <c r="BZ62" s="301" t="str">
        <f t="shared" si="12"/>
        <v/>
      </c>
      <c r="CA62" s="301" t="str">
        <f t="shared" si="13"/>
        <v/>
      </c>
    </row>
    <row r="63" spans="1:79" ht="12.75" customHeight="1">
      <c r="A63" s="273"/>
      <c r="B63" s="239" t="str">
        <f>IF(' Peticions ET'!B62="", "",' Peticions ET'!B62)</f>
        <v/>
      </c>
      <c r="C63" s="186" t="str">
        <f>IF(' Peticions ET'!C62="", "",' Peticions ET'!C62)</f>
        <v/>
      </c>
      <c r="D63" s="186" t="str">
        <f>IF(' Peticions ET'!D62="", "",' Peticions ET'!D62)</f>
        <v/>
      </c>
      <c r="E63" s="186" t="str">
        <f>IF(' Peticions ET'!E62="", "",' Peticions ET'!E62)</f>
        <v/>
      </c>
      <c r="F63" s="186" t="str">
        <f>IF(' Peticions ET'!F62="", "",' Peticions ET'!F62)</f>
        <v/>
      </c>
      <c r="G63" s="186" t="str">
        <f>IF(' Peticions ET'!G62="", "",' Peticions ET'!G62)</f>
        <v/>
      </c>
      <c r="H63" s="185" t="str">
        <f>IF(' Peticions ET'!H62="", "",' Peticions ET'!H62)</f>
        <v/>
      </c>
      <c r="I63" s="185" t="str">
        <f>IF(' Peticions ET'!I62="", "",' Peticions ET'!I62)</f>
        <v/>
      </c>
      <c r="J63" s="33" t="str">
        <f>IF(' Peticions ET'!J62="", "",' Peticions ET'!J62)</f>
        <v/>
      </c>
      <c r="K63" s="33" t="str">
        <f>IF(' Peticions ET'!K62="", "",' Peticions ET'!K62)</f>
        <v/>
      </c>
      <c r="L63" s="33" t="str">
        <f>IF(' Peticions ET'!L62="", "",' Peticions ET'!L62)</f>
        <v/>
      </c>
      <c r="M63" s="33" t="str">
        <f>IF(' Peticions ET'!M62="", "",' Peticions ET'!M62)</f>
        <v/>
      </c>
      <c r="N63" s="33" t="str">
        <f>IF(' Peticions ET'!N62="", "",' Peticions ET'!N62)</f>
        <v/>
      </c>
      <c r="O63" s="33" t="str">
        <f>IF(' Peticions ET'!O62="", "",' Peticions ET'!O62)</f>
        <v/>
      </c>
      <c r="P63" s="33" t="str">
        <f>IF(' Peticions ET'!P62="", "",' Peticions ET'!P62)</f>
        <v/>
      </c>
      <c r="Q63" s="33" t="str">
        <f>IF(' Peticions ET'!R62="", "",' Peticions ET'!R62)</f>
        <v/>
      </c>
      <c r="R63" s="1" t="str">
        <f>IF(' Peticions ET'!Q62="", "",' Peticions ET'!Q62)</f>
        <v/>
      </c>
      <c r="S63" s="34" t="str">
        <f>IF(' Peticions ET'!U62="", "",' Peticions ET'!U62)</f>
        <v/>
      </c>
      <c r="T63" s="34" t="str">
        <f>IF(' Peticions ET'!V62="", "",' Peticions ET'!V62)</f>
        <v/>
      </c>
      <c r="U63" t="str">
        <f>IF(' Peticions ET'!S62="", "",' Peticions ET'!S62)</f>
        <v/>
      </c>
      <c r="V63" t="str">
        <f>IF(' Peticions ET'!T62="", "",' Peticions ET'!T62)</f>
        <v/>
      </c>
      <c r="W63" s="33" t="str">
        <f>IF(' Peticions ET'!W62="", "",' Peticions ET'!W62)</f>
        <v/>
      </c>
      <c r="X63" s="33" t="str">
        <f>IF(' Peticions ET'!X62="", "",' Peticions ET'!X62)</f>
        <v/>
      </c>
      <c r="Y63" s="33" t="str">
        <f>IF(' Peticions ET'!Y62="", "",' Peticions ET'!Y62)</f>
        <v/>
      </c>
      <c r="Z63" s="1"/>
      <c r="AA63" s="1"/>
      <c r="AB63" s="3"/>
      <c r="AC63" s="34"/>
      <c r="AD63" s="34"/>
      <c r="AE63" s="34"/>
      <c r="AF63" s="35"/>
      <c r="AG63" s="36"/>
      <c r="AH63" s="36"/>
      <c r="AI63" s="36"/>
      <c r="AJ63" s="36"/>
      <c r="AK63" s="37"/>
      <c r="AL63" s="37"/>
      <c r="AM63" s="37"/>
      <c r="AN63" s="37"/>
      <c r="AO63" s="38" t="str">
        <f>IF(' Peticions ET'!AO62="", "",' Peticions ET'!AO62)</f>
        <v/>
      </c>
      <c r="AP63" s="154"/>
      <c r="AQ63" s="39"/>
      <c r="AR63" s="40" t="str">
        <f t="shared" si="2"/>
        <v/>
      </c>
      <c r="AS63" s="41" t="str">
        <f t="shared" si="3"/>
        <v/>
      </c>
      <c r="AT63" s="42" t="str">
        <f t="shared" si="29"/>
        <v/>
      </c>
      <c r="AU63" s="43" t="str">
        <f t="shared" si="30"/>
        <v/>
      </c>
      <c r="AV63" s="252" t="str">
        <f t="shared" si="4"/>
        <v/>
      </c>
      <c r="AW63" s="242">
        <f>IF(B63="",0,IF(BR63="S",COUNTIF($AV$17:AV63,AV63),0))</f>
        <v>0</v>
      </c>
      <c r="AX63" s="44" t="str">
        <f t="shared" si="31"/>
        <v/>
      </c>
      <c r="AY63" s="45">
        <f xml:space="preserve"> IF(AX63&lt;&gt;"",VLOOKUP(AX63,Calculs!$B$2:$C$34,2,FALSE),0)</f>
        <v>0</v>
      </c>
      <c r="AZ63" s="45">
        <f>IF(K63&lt;&gt;"",IF(LEFT(K63,1)="S", Calculs!$C$55,0),0)</f>
        <v>0</v>
      </c>
      <c r="BA63" s="45">
        <f>IF(L63&lt;&gt;"",IF(LEFT(L63,1)="S", Calculs!$C$51,0),0)</f>
        <v>0</v>
      </c>
      <c r="BB63" s="45">
        <f>IF(M63&lt;&gt;"",IF(LEFT(M63,1)="S", Calculs!$C$52,0),0)</f>
        <v>0</v>
      </c>
      <c r="BC63" s="46" t="str">
        <f t="shared" si="32"/>
        <v/>
      </c>
      <c r="BD63" s="46" t="str">
        <f t="shared" si="33"/>
        <v/>
      </c>
      <c r="BE63" s="46">
        <f>SUMIF(Calculs!$B$2:$B$34,BC63,Calculs!$C$2:$C$34)</f>
        <v>0</v>
      </c>
      <c r="BF63" s="45">
        <f>IF(Q63&lt;&gt;"",IF(LEFT(Q63,1)="S", Calculs!$C$52,0),0)</f>
        <v>0</v>
      </c>
      <c r="BG63" s="45">
        <f>IF(R63&lt;&gt;"",IF(LEFT(R63,1)="S", Calculs!$C$51,0),0)</f>
        <v>0</v>
      </c>
      <c r="BH63" s="252" t="str">
        <f t="shared" si="6"/>
        <v/>
      </c>
      <c r="BI63" s="242">
        <f>IF(B63="",0, IF(BS63="S",COUNTIF($BH$17:BH63,BH63),0))</f>
        <v>0</v>
      </c>
      <c r="BJ63" s="45">
        <f xml:space="preserve"> IF(S63&lt;&gt;"",IF(S63&lt;&gt;"Sense monitor",VLOOKUP(LEFT(S63,2),Calculs!$B$41:$C$46,2,FALSE),0),0)</f>
        <v>0</v>
      </c>
      <c r="BK63" s="45">
        <f>IF(T63&lt;&gt;"",IF(LEFT(T63,1)="S", Calculs!$C$48,0),0)</f>
        <v>0</v>
      </c>
      <c r="BL63" s="45">
        <f>IF(W63&lt;&gt;"",IF(LEFT(W63,3)="ETT", Calculs!$C$37,0),0)</f>
        <v>0</v>
      </c>
      <c r="BM63" s="45">
        <f>IF(X63&lt;&gt;"",IF(LEFT(X63,1)="S", Calculs!$C$51,0),0)</f>
        <v>0</v>
      </c>
      <c r="BN63" s="45">
        <f>IF(Y63&lt;&gt;"",IF(LEFT(Y63,1)="S", Calculs!$C$52,0),0)</f>
        <v>0</v>
      </c>
      <c r="BO63" s="46" t="str">
        <f t="shared" si="34"/>
        <v/>
      </c>
      <c r="BP63" s="45">
        <f>SUMIF(Calculs!$B$32:$B$36,TRIM(BO63),Calculs!$C$32:$C$36)</f>
        <v>0</v>
      </c>
      <c r="BQ63" s="45">
        <f>IF(V63&lt;&gt;"",IF(LEFT(V63,1)="S", SUMIF(Calculs!$B$57:$B$61, TRIM(BO63), Calculs!$C$57:$C$61),0),0)</f>
        <v>0</v>
      </c>
      <c r="BR63" s="43" t="str">
        <f t="shared" si="7"/>
        <v>N</v>
      </c>
      <c r="BS63" s="241" t="str">
        <f t="shared" si="8"/>
        <v>N</v>
      </c>
      <c r="BT63" s="45">
        <f t="shared" si="9"/>
        <v>0</v>
      </c>
      <c r="BU63" s="45"/>
      <c r="BV63" s="45"/>
      <c r="BW63" s="45">
        <f>IF(C63="",0,IF(AND(BR63="S",AW63=1), VLOOKUP(C63,Calculs!$B$85:$D$90,3), 0) + IF(AND(BS63="S",BI63=1), VLOOKUP(C63,Calculs!$B$85:$F$90,5), 0))</f>
        <v>0</v>
      </c>
      <c r="BX63" s="43" t="str">
        <f t="shared" si="10"/>
        <v/>
      </c>
      <c r="BY63" s="241" t="str">
        <f t="shared" si="11"/>
        <v/>
      </c>
      <c r="BZ63" s="301" t="str">
        <f t="shared" si="12"/>
        <v/>
      </c>
      <c r="CA63" s="301" t="str">
        <f t="shared" si="13"/>
        <v/>
      </c>
    </row>
    <row r="64" spans="1:79" ht="12.75" customHeight="1">
      <c r="A64" s="273"/>
      <c r="B64" s="239" t="str">
        <f>IF(' Peticions ET'!B63="", "",' Peticions ET'!B63)</f>
        <v/>
      </c>
      <c r="C64" s="186" t="str">
        <f>IF(' Peticions ET'!C63="", "",' Peticions ET'!C63)</f>
        <v/>
      </c>
      <c r="D64" s="186" t="str">
        <f>IF(' Peticions ET'!D63="", "",' Peticions ET'!D63)</f>
        <v/>
      </c>
      <c r="E64" s="186" t="str">
        <f>IF(' Peticions ET'!E63="", "",' Peticions ET'!E63)</f>
        <v/>
      </c>
      <c r="F64" s="186" t="str">
        <f>IF(' Peticions ET'!F63="", "",' Peticions ET'!F63)</f>
        <v/>
      </c>
      <c r="G64" s="186" t="str">
        <f>IF(' Peticions ET'!G63="", "",' Peticions ET'!G63)</f>
        <v/>
      </c>
      <c r="H64" s="185" t="str">
        <f>IF(' Peticions ET'!H63="", "",' Peticions ET'!H63)</f>
        <v/>
      </c>
      <c r="I64" s="185" t="str">
        <f>IF(' Peticions ET'!I63="", "",' Peticions ET'!I63)</f>
        <v/>
      </c>
      <c r="J64" s="33" t="str">
        <f>IF(' Peticions ET'!J63="", "",' Peticions ET'!J63)</f>
        <v/>
      </c>
      <c r="K64" s="33" t="str">
        <f>IF(' Peticions ET'!K63="", "",' Peticions ET'!K63)</f>
        <v/>
      </c>
      <c r="L64" s="33" t="str">
        <f>IF(' Peticions ET'!L63="", "",' Peticions ET'!L63)</f>
        <v/>
      </c>
      <c r="M64" s="33" t="str">
        <f>IF(' Peticions ET'!M63="", "",' Peticions ET'!M63)</f>
        <v/>
      </c>
      <c r="N64" s="33" t="str">
        <f>IF(' Peticions ET'!N63="", "",' Peticions ET'!N63)</f>
        <v/>
      </c>
      <c r="O64" s="33" t="str">
        <f>IF(' Peticions ET'!O63="", "",' Peticions ET'!O63)</f>
        <v/>
      </c>
      <c r="P64" s="33" t="str">
        <f>IF(' Peticions ET'!P63="", "",' Peticions ET'!P63)</f>
        <v/>
      </c>
      <c r="Q64" s="33" t="str">
        <f>IF(' Peticions ET'!R63="", "",' Peticions ET'!R63)</f>
        <v/>
      </c>
      <c r="R64" s="1" t="str">
        <f>IF(' Peticions ET'!Q63="", "",' Peticions ET'!Q63)</f>
        <v/>
      </c>
      <c r="S64" s="34" t="str">
        <f>IF(' Peticions ET'!U63="", "",' Peticions ET'!U63)</f>
        <v/>
      </c>
      <c r="T64" s="34" t="str">
        <f>IF(' Peticions ET'!V63="", "",' Peticions ET'!V63)</f>
        <v/>
      </c>
      <c r="U64" t="str">
        <f>IF(' Peticions ET'!S63="", "",' Peticions ET'!S63)</f>
        <v/>
      </c>
      <c r="V64" t="str">
        <f>IF(' Peticions ET'!T63="", "",' Peticions ET'!T63)</f>
        <v/>
      </c>
      <c r="W64" s="33" t="str">
        <f>IF(' Peticions ET'!W63="", "",' Peticions ET'!W63)</f>
        <v/>
      </c>
      <c r="X64" s="33" t="str">
        <f>IF(' Peticions ET'!X63="", "",' Peticions ET'!X63)</f>
        <v/>
      </c>
      <c r="Y64" s="33" t="str">
        <f>IF(' Peticions ET'!Y63="", "",' Peticions ET'!Y63)</f>
        <v/>
      </c>
      <c r="Z64" s="1"/>
      <c r="AA64" s="1"/>
      <c r="AB64" s="3"/>
      <c r="AC64" s="34"/>
      <c r="AD64" s="34"/>
      <c r="AE64" s="34"/>
      <c r="AF64" s="35"/>
      <c r="AG64" s="36"/>
      <c r="AH64" s="36"/>
      <c r="AI64" s="36"/>
      <c r="AJ64" s="36"/>
      <c r="AK64" s="37"/>
      <c r="AL64" s="37"/>
      <c r="AM64" s="37"/>
      <c r="AN64" s="37"/>
      <c r="AO64" s="38" t="str">
        <f>IF(' Peticions ET'!AO63="", "",' Peticions ET'!AO63)</f>
        <v/>
      </c>
      <c r="AP64" s="154"/>
      <c r="AQ64" s="39"/>
      <c r="AR64" s="40" t="str">
        <f t="shared" si="2"/>
        <v/>
      </c>
      <c r="AS64" s="41" t="str">
        <f t="shared" si="3"/>
        <v/>
      </c>
      <c r="AT64" s="42" t="str">
        <f t="shared" si="29"/>
        <v/>
      </c>
      <c r="AU64" s="43" t="str">
        <f t="shared" si="30"/>
        <v/>
      </c>
      <c r="AV64" s="252" t="str">
        <f t="shared" si="4"/>
        <v/>
      </c>
      <c r="AW64" s="242">
        <f>IF(B64="",0,IF(BR64="S",COUNTIF($AV$17:AV64,AV64),0))</f>
        <v>0</v>
      </c>
      <c r="AX64" s="44" t="str">
        <f t="shared" si="31"/>
        <v/>
      </c>
      <c r="AY64" s="45">
        <f xml:space="preserve"> IF(AX64&lt;&gt;"",VLOOKUP(AX64,Calculs!$B$2:$C$34,2,FALSE),0)</f>
        <v>0</v>
      </c>
      <c r="AZ64" s="45">
        <f>IF(K64&lt;&gt;"",IF(LEFT(K64,1)="S", Calculs!$C$55,0),0)</f>
        <v>0</v>
      </c>
      <c r="BA64" s="45">
        <f>IF(L64&lt;&gt;"",IF(LEFT(L64,1)="S", Calculs!$C$51,0),0)</f>
        <v>0</v>
      </c>
      <c r="BB64" s="45">
        <f>IF(M64&lt;&gt;"",IF(LEFT(M64,1)="S", Calculs!$C$52,0),0)</f>
        <v>0</v>
      </c>
      <c r="BC64" s="46" t="str">
        <f t="shared" si="32"/>
        <v/>
      </c>
      <c r="BD64" s="46" t="str">
        <f t="shared" si="33"/>
        <v/>
      </c>
      <c r="BE64" s="46">
        <f>SUMIF(Calculs!$B$2:$B$34,BC64,Calculs!$C$2:$C$34)</f>
        <v>0</v>
      </c>
      <c r="BF64" s="45">
        <f>IF(Q64&lt;&gt;"",IF(LEFT(Q64,1)="S", Calculs!$C$52,0),0)</f>
        <v>0</v>
      </c>
      <c r="BG64" s="45">
        <f>IF(R64&lt;&gt;"",IF(LEFT(R64,1)="S", Calculs!$C$51,0),0)</f>
        <v>0</v>
      </c>
      <c r="BH64" s="252" t="str">
        <f t="shared" si="6"/>
        <v/>
      </c>
      <c r="BI64" s="242">
        <f>IF(B64="",0, IF(BS64="S",COUNTIF($BH$17:BH64,BH64),0))</f>
        <v>0</v>
      </c>
      <c r="BJ64" s="45">
        <f xml:space="preserve"> IF(S64&lt;&gt;"",IF(S64&lt;&gt;"Sense monitor",VLOOKUP(LEFT(S64,2),Calculs!$B$41:$C$46,2,FALSE),0),0)</f>
        <v>0</v>
      </c>
      <c r="BK64" s="45">
        <f>IF(T64&lt;&gt;"",IF(LEFT(T64,1)="S", Calculs!$C$48,0),0)</f>
        <v>0</v>
      </c>
      <c r="BL64" s="45">
        <f>IF(W64&lt;&gt;"",IF(LEFT(W64,3)="ETT", Calculs!$C$37,0),0)</f>
        <v>0</v>
      </c>
      <c r="BM64" s="45">
        <f>IF(X64&lt;&gt;"",IF(LEFT(X64,1)="S", Calculs!$C$51,0),0)</f>
        <v>0</v>
      </c>
      <c r="BN64" s="45">
        <f>IF(Y64&lt;&gt;"",IF(LEFT(Y64,1)="S", Calculs!$C$52,0),0)</f>
        <v>0</v>
      </c>
      <c r="BO64" s="46" t="str">
        <f t="shared" si="34"/>
        <v/>
      </c>
      <c r="BP64" s="45">
        <f>SUMIF(Calculs!$B$32:$B$36,TRIM(BO64),Calculs!$C$32:$C$36)</f>
        <v>0</v>
      </c>
      <c r="BQ64" s="45">
        <f>IF(V64&lt;&gt;"",IF(LEFT(V64,1)="S", SUMIF(Calculs!$B$57:$B$61, TRIM(BO64), Calculs!$C$57:$C$61),0),0)</f>
        <v>0</v>
      </c>
      <c r="BR64" s="43" t="str">
        <f t="shared" si="7"/>
        <v>N</v>
      </c>
      <c r="BS64" s="241" t="str">
        <f t="shared" si="8"/>
        <v>N</v>
      </c>
      <c r="BT64" s="45">
        <f t="shared" si="9"/>
        <v>0</v>
      </c>
      <c r="BU64" s="45"/>
      <c r="BV64" s="45"/>
      <c r="BW64" s="45">
        <f>IF(C64="",0,IF(AND(BR64="S",AW64=1), VLOOKUP(C64,Calculs!$B$85:$D$90,3), 0) + IF(AND(BS64="S",BI64=1), VLOOKUP(C64,Calculs!$B$85:$F$90,5), 0))</f>
        <v>0</v>
      </c>
      <c r="BX64" s="43" t="str">
        <f t="shared" si="10"/>
        <v/>
      </c>
      <c r="BY64" s="241" t="str">
        <f t="shared" si="11"/>
        <v/>
      </c>
      <c r="BZ64" s="301" t="str">
        <f t="shared" si="12"/>
        <v/>
      </c>
      <c r="CA64" s="301" t="str">
        <f t="shared" si="13"/>
        <v/>
      </c>
    </row>
    <row r="65" spans="1:79" ht="12.75" customHeight="1">
      <c r="A65" s="273"/>
      <c r="B65" s="239" t="str">
        <f>IF(' Peticions ET'!B64="", "",' Peticions ET'!B64)</f>
        <v/>
      </c>
      <c r="C65" s="186" t="str">
        <f>IF(' Peticions ET'!C64="", "",' Peticions ET'!C64)</f>
        <v/>
      </c>
      <c r="D65" s="186" t="str">
        <f>IF(' Peticions ET'!D64="", "",' Peticions ET'!D64)</f>
        <v/>
      </c>
      <c r="E65" s="186" t="str">
        <f>IF(' Peticions ET'!E64="", "",' Peticions ET'!E64)</f>
        <v/>
      </c>
      <c r="F65" s="186" t="str">
        <f>IF(' Peticions ET'!F64="", "",' Peticions ET'!F64)</f>
        <v/>
      </c>
      <c r="G65" s="186" t="str">
        <f>IF(' Peticions ET'!G64="", "",' Peticions ET'!G64)</f>
        <v/>
      </c>
      <c r="H65" s="185" t="str">
        <f>IF(' Peticions ET'!H64="", "",' Peticions ET'!H64)</f>
        <v/>
      </c>
      <c r="I65" s="185" t="str">
        <f>IF(' Peticions ET'!I64="", "",' Peticions ET'!I64)</f>
        <v/>
      </c>
      <c r="J65" s="33" t="str">
        <f>IF(' Peticions ET'!J64="", "",' Peticions ET'!J64)</f>
        <v/>
      </c>
      <c r="K65" s="33" t="str">
        <f>IF(' Peticions ET'!K64="", "",' Peticions ET'!K64)</f>
        <v/>
      </c>
      <c r="L65" s="33" t="str">
        <f>IF(' Peticions ET'!L64="", "",' Peticions ET'!L64)</f>
        <v/>
      </c>
      <c r="M65" s="33" t="str">
        <f>IF(' Peticions ET'!M64="", "",' Peticions ET'!M64)</f>
        <v/>
      </c>
      <c r="N65" s="33" t="str">
        <f>IF(' Peticions ET'!N64="", "",' Peticions ET'!N64)</f>
        <v/>
      </c>
      <c r="O65" s="33" t="str">
        <f>IF(' Peticions ET'!O64="", "",' Peticions ET'!O64)</f>
        <v/>
      </c>
      <c r="P65" s="33" t="str">
        <f>IF(' Peticions ET'!P64="", "",' Peticions ET'!P64)</f>
        <v/>
      </c>
      <c r="Q65" s="33" t="str">
        <f>IF(' Peticions ET'!R64="", "",' Peticions ET'!R64)</f>
        <v/>
      </c>
      <c r="R65" s="1" t="str">
        <f>IF(' Peticions ET'!Q64="", "",' Peticions ET'!Q64)</f>
        <v/>
      </c>
      <c r="S65" s="34" t="str">
        <f>IF(' Peticions ET'!U64="", "",' Peticions ET'!U64)</f>
        <v/>
      </c>
      <c r="T65" s="34" t="str">
        <f>IF(' Peticions ET'!V64="", "",' Peticions ET'!V64)</f>
        <v/>
      </c>
      <c r="U65" t="str">
        <f>IF(' Peticions ET'!S64="", "",' Peticions ET'!S64)</f>
        <v/>
      </c>
      <c r="V65" t="str">
        <f>IF(' Peticions ET'!T64="", "",' Peticions ET'!T64)</f>
        <v/>
      </c>
      <c r="W65" s="33" t="str">
        <f>IF(' Peticions ET'!W64="", "",' Peticions ET'!W64)</f>
        <v/>
      </c>
      <c r="X65" s="33" t="str">
        <f>IF(' Peticions ET'!X64="", "",' Peticions ET'!X64)</f>
        <v/>
      </c>
      <c r="Y65" s="33" t="str">
        <f>IF(' Peticions ET'!Y64="", "",' Peticions ET'!Y64)</f>
        <v/>
      </c>
      <c r="Z65" s="1"/>
      <c r="AA65" s="1"/>
      <c r="AB65" s="3"/>
      <c r="AC65" s="34"/>
      <c r="AD65" s="34"/>
      <c r="AE65" s="34"/>
      <c r="AF65" s="35"/>
      <c r="AG65" s="36"/>
      <c r="AH65" s="36"/>
      <c r="AI65" s="36"/>
      <c r="AJ65" s="36"/>
      <c r="AK65" s="37"/>
      <c r="AL65" s="37"/>
      <c r="AM65" s="37"/>
      <c r="AN65" s="37"/>
      <c r="AO65" s="38" t="str">
        <f>IF(' Peticions ET'!AO64="", "",' Peticions ET'!AO64)</f>
        <v/>
      </c>
      <c r="AP65" s="154"/>
      <c r="AQ65" s="39"/>
      <c r="AR65" s="40" t="str">
        <f t="shared" si="2"/>
        <v/>
      </c>
      <c r="AS65" s="41" t="str">
        <f t="shared" si="3"/>
        <v/>
      </c>
      <c r="AT65" s="42" t="str">
        <f t="shared" si="29"/>
        <v/>
      </c>
      <c r="AU65" s="43" t="str">
        <f t="shared" si="30"/>
        <v/>
      </c>
      <c r="AV65" s="252" t="str">
        <f t="shared" si="4"/>
        <v/>
      </c>
      <c r="AW65" s="242">
        <f>IF(B65="",0,IF(BR65="S",COUNTIF($AV$17:AV65,AV65),0))</f>
        <v>0</v>
      </c>
      <c r="AX65" s="44" t="str">
        <f t="shared" si="31"/>
        <v/>
      </c>
      <c r="AY65" s="45">
        <f xml:space="preserve"> IF(AX65&lt;&gt;"",VLOOKUP(AX65,Calculs!$B$2:$C$34,2,FALSE),0)</f>
        <v>0</v>
      </c>
      <c r="AZ65" s="45">
        <f>IF(K65&lt;&gt;"",IF(LEFT(K65,1)="S", Calculs!$C$55,0),0)</f>
        <v>0</v>
      </c>
      <c r="BA65" s="45">
        <f>IF(L65&lt;&gt;"",IF(LEFT(L65,1)="S", Calculs!$C$51,0),0)</f>
        <v>0</v>
      </c>
      <c r="BB65" s="45">
        <f>IF(M65&lt;&gt;"",IF(LEFT(M65,1)="S", Calculs!$C$52,0),0)</f>
        <v>0</v>
      </c>
      <c r="BC65" s="46" t="str">
        <f t="shared" si="32"/>
        <v/>
      </c>
      <c r="BD65" s="46" t="str">
        <f t="shared" si="33"/>
        <v/>
      </c>
      <c r="BE65" s="46">
        <f>SUMIF(Calculs!$B$2:$B$34,BC65,Calculs!$C$2:$C$34)</f>
        <v>0</v>
      </c>
      <c r="BF65" s="45">
        <f>IF(Q65&lt;&gt;"",IF(LEFT(Q65,1)="S", Calculs!$C$52,0),0)</f>
        <v>0</v>
      </c>
      <c r="BG65" s="45">
        <f>IF(R65&lt;&gt;"",IF(LEFT(R65,1)="S", Calculs!$C$51,0),0)</f>
        <v>0</v>
      </c>
      <c r="BH65" s="252" t="str">
        <f t="shared" si="6"/>
        <v/>
      </c>
      <c r="BI65" s="242">
        <f>IF(B65="",0, IF(BS65="S",COUNTIF($BH$17:BH65,BH65),0))</f>
        <v>0</v>
      </c>
      <c r="BJ65" s="45">
        <f xml:space="preserve"> IF(S65&lt;&gt;"",IF(S65&lt;&gt;"Sense monitor",VLOOKUP(LEFT(S65,2),Calculs!$B$41:$C$46,2,FALSE),0),0)</f>
        <v>0</v>
      </c>
      <c r="BK65" s="45">
        <f>IF(T65&lt;&gt;"",IF(LEFT(T65,1)="S", Calculs!$C$48,0),0)</f>
        <v>0</v>
      </c>
      <c r="BL65" s="45">
        <f>IF(W65&lt;&gt;"",IF(LEFT(W65,3)="ETT", Calculs!$C$37,0),0)</f>
        <v>0</v>
      </c>
      <c r="BM65" s="45">
        <f>IF(X65&lt;&gt;"",IF(LEFT(X65,1)="S", Calculs!$C$51,0),0)</f>
        <v>0</v>
      </c>
      <c r="BN65" s="45">
        <f>IF(Y65&lt;&gt;"",IF(LEFT(Y65,1)="S", Calculs!$C$52,0),0)</f>
        <v>0</v>
      </c>
      <c r="BO65" s="46" t="str">
        <f t="shared" si="34"/>
        <v/>
      </c>
      <c r="BP65" s="45">
        <f>SUMIF(Calculs!$B$32:$B$36,TRIM(BO65),Calculs!$C$32:$C$36)</f>
        <v>0</v>
      </c>
      <c r="BQ65" s="45">
        <f>IF(V65&lt;&gt;"",IF(LEFT(V65,1)="S", SUMIF(Calculs!$B$57:$B$61, TRIM(BO65), Calculs!$C$57:$C$61),0),0)</f>
        <v>0</v>
      </c>
      <c r="BR65" s="43" t="str">
        <f t="shared" si="7"/>
        <v>N</v>
      </c>
      <c r="BS65" s="241" t="str">
        <f t="shared" si="8"/>
        <v>N</v>
      </c>
      <c r="BT65" s="45">
        <f t="shared" si="9"/>
        <v>0</v>
      </c>
      <c r="BU65" s="45"/>
      <c r="BV65" s="45"/>
      <c r="BW65" s="45">
        <f>IF(C65="",0,IF(AND(BR65="S",AW65=1), VLOOKUP(C65,Calculs!$B$85:$D$90,3), 0) + IF(AND(BS65="S",BI65=1), VLOOKUP(C65,Calculs!$B$85:$F$90,5), 0))</f>
        <v>0</v>
      </c>
      <c r="BX65" s="43" t="str">
        <f t="shared" si="10"/>
        <v/>
      </c>
      <c r="BY65" s="241" t="str">
        <f t="shared" si="11"/>
        <v/>
      </c>
      <c r="BZ65" s="301" t="str">
        <f t="shared" si="12"/>
        <v/>
      </c>
      <c r="CA65" s="301" t="str">
        <f t="shared" si="13"/>
        <v/>
      </c>
    </row>
    <row r="66" spans="1:79" ht="12.75" customHeight="1">
      <c r="A66" s="273"/>
      <c r="B66" s="239" t="str">
        <f>IF(' Peticions ET'!B65="", "",' Peticions ET'!B65)</f>
        <v/>
      </c>
      <c r="C66" s="186" t="str">
        <f>IF(' Peticions ET'!C65="", "",' Peticions ET'!C65)</f>
        <v/>
      </c>
      <c r="D66" s="186" t="str">
        <f>IF(' Peticions ET'!D65="", "",' Peticions ET'!D65)</f>
        <v/>
      </c>
      <c r="E66" s="186" t="str">
        <f>IF(' Peticions ET'!E65="", "",' Peticions ET'!E65)</f>
        <v/>
      </c>
      <c r="F66" s="186" t="str">
        <f>IF(' Peticions ET'!F65="", "",' Peticions ET'!F65)</f>
        <v/>
      </c>
      <c r="G66" s="186" t="str">
        <f>IF(' Peticions ET'!G65="", "",' Peticions ET'!G65)</f>
        <v/>
      </c>
      <c r="H66" s="185" t="str">
        <f>IF(' Peticions ET'!H65="", "",' Peticions ET'!H65)</f>
        <v/>
      </c>
      <c r="I66" s="185" t="str">
        <f>IF(' Peticions ET'!I65="", "",' Peticions ET'!I65)</f>
        <v/>
      </c>
      <c r="J66" s="33" t="str">
        <f>IF(' Peticions ET'!J65="", "",' Peticions ET'!J65)</f>
        <v/>
      </c>
      <c r="K66" s="33" t="str">
        <f>IF(' Peticions ET'!K65="", "",' Peticions ET'!K65)</f>
        <v/>
      </c>
      <c r="L66" s="33" t="str">
        <f>IF(' Peticions ET'!L65="", "",' Peticions ET'!L65)</f>
        <v/>
      </c>
      <c r="M66" s="33" t="str">
        <f>IF(' Peticions ET'!M65="", "",' Peticions ET'!M65)</f>
        <v/>
      </c>
      <c r="N66" s="33" t="str">
        <f>IF(' Peticions ET'!N65="", "",' Peticions ET'!N65)</f>
        <v/>
      </c>
      <c r="O66" s="33" t="str">
        <f>IF(' Peticions ET'!O65="", "",' Peticions ET'!O65)</f>
        <v/>
      </c>
      <c r="P66" s="33" t="str">
        <f>IF(' Peticions ET'!P65="", "",' Peticions ET'!P65)</f>
        <v/>
      </c>
      <c r="Q66" s="33" t="str">
        <f>IF(' Peticions ET'!R65="", "",' Peticions ET'!R65)</f>
        <v/>
      </c>
      <c r="R66" s="1" t="str">
        <f>IF(' Peticions ET'!Q65="", "",' Peticions ET'!Q65)</f>
        <v/>
      </c>
      <c r="S66" s="34" t="str">
        <f>IF(' Peticions ET'!U65="", "",' Peticions ET'!U65)</f>
        <v/>
      </c>
      <c r="T66" s="34" t="str">
        <f>IF(' Peticions ET'!V65="", "",' Peticions ET'!V65)</f>
        <v/>
      </c>
      <c r="U66" t="str">
        <f>IF(' Peticions ET'!S65="", "",' Peticions ET'!S65)</f>
        <v/>
      </c>
      <c r="V66" t="str">
        <f>IF(' Peticions ET'!T65="", "",' Peticions ET'!T65)</f>
        <v/>
      </c>
      <c r="W66" s="33" t="str">
        <f>IF(' Peticions ET'!W65="", "",' Peticions ET'!W65)</f>
        <v/>
      </c>
      <c r="X66" s="33" t="str">
        <f>IF(' Peticions ET'!X65="", "",' Peticions ET'!X65)</f>
        <v/>
      </c>
      <c r="Y66" s="33" t="str">
        <f>IF(' Peticions ET'!Y65="", "",' Peticions ET'!Y65)</f>
        <v/>
      </c>
      <c r="Z66" s="1"/>
      <c r="AA66" s="1"/>
      <c r="AB66" s="3"/>
      <c r="AC66" s="34"/>
      <c r="AD66" s="34"/>
      <c r="AE66" s="34"/>
      <c r="AF66" s="35"/>
      <c r="AG66" s="36"/>
      <c r="AH66" s="36"/>
      <c r="AI66" s="36"/>
      <c r="AJ66" s="36"/>
      <c r="AK66" s="37"/>
      <c r="AL66" s="37"/>
      <c r="AM66" s="37"/>
      <c r="AN66" s="37"/>
      <c r="AO66" s="38" t="str">
        <f>IF(' Peticions ET'!AO65="", "",' Peticions ET'!AO65)</f>
        <v/>
      </c>
      <c r="AP66" s="154"/>
      <c r="AQ66" s="39"/>
      <c r="AR66" s="40" t="str">
        <f t="shared" si="2"/>
        <v/>
      </c>
      <c r="AS66" s="41" t="str">
        <f t="shared" si="3"/>
        <v/>
      </c>
      <c r="AT66" s="42" t="str">
        <f t="shared" si="29"/>
        <v/>
      </c>
      <c r="AU66" s="43" t="str">
        <f t="shared" si="30"/>
        <v/>
      </c>
      <c r="AV66" s="252" t="str">
        <f t="shared" si="4"/>
        <v/>
      </c>
      <c r="AW66" s="242">
        <f>IF(B66="",0,IF(BR66="S",COUNTIF($AV$17:AV66,AV66),0))</f>
        <v>0</v>
      </c>
      <c r="AX66" s="44" t="str">
        <f t="shared" si="31"/>
        <v/>
      </c>
      <c r="AY66" s="45">
        <f xml:space="preserve"> IF(AX66&lt;&gt;"",VLOOKUP(AX66,Calculs!$B$2:$C$34,2,FALSE),0)</f>
        <v>0</v>
      </c>
      <c r="AZ66" s="45">
        <f>IF(K66&lt;&gt;"",IF(LEFT(K66,1)="S", Calculs!$C$55,0),0)</f>
        <v>0</v>
      </c>
      <c r="BA66" s="45">
        <f>IF(L66&lt;&gt;"",IF(LEFT(L66,1)="S", Calculs!$C$51,0),0)</f>
        <v>0</v>
      </c>
      <c r="BB66" s="45">
        <f>IF(M66&lt;&gt;"",IF(LEFT(M66,1)="S", Calculs!$C$52,0),0)</f>
        <v>0</v>
      </c>
      <c r="BC66" s="46" t="str">
        <f t="shared" si="32"/>
        <v/>
      </c>
      <c r="BD66" s="46" t="str">
        <f t="shared" si="33"/>
        <v/>
      </c>
      <c r="BE66" s="46">
        <f>SUMIF(Calculs!$B$2:$B$34,BC66,Calculs!$C$2:$C$34)</f>
        <v>0</v>
      </c>
      <c r="BF66" s="45">
        <f>IF(Q66&lt;&gt;"",IF(LEFT(Q66,1)="S", Calculs!$C$52,0),0)</f>
        <v>0</v>
      </c>
      <c r="BG66" s="45">
        <f>IF(R66&lt;&gt;"",IF(LEFT(R66,1)="S", Calculs!$C$51,0),0)</f>
        <v>0</v>
      </c>
      <c r="BH66" s="252" t="str">
        <f t="shared" si="6"/>
        <v/>
      </c>
      <c r="BI66" s="242">
        <f>IF(B66="",0, IF(BS66="S",COUNTIF($BH$17:BH66,BH66),0))</f>
        <v>0</v>
      </c>
      <c r="BJ66" s="45">
        <f xml:space="preserve"> IF(S66&lt;&gt;"",IF(S66&lt;&gt;"Sense monitor",VLOOKUP(LEFT(S66,2),Calculs!$B$41:$C$46,2,FALSE),0),0)</f>
        <v>0</v>
      </c>
      <c r="BK66" s="45">
        <f>IF(T66&lt;&gt;"",IF(LEFT(T66,1)="S", Calculs!$C$48,0),0)</f>
        <v>0</v>
      </c>
      <c r="BL66" s="45">
        <f>IF(W66&lt;&gt;"",IF(LEFT(W66,3)="ETT", Calculs!$C$37,0),0)</f>
        <v>0</v>
      </c>
      <c r="BM66" s="45">
        <f>IF(X66&lt;&gt;"",IF(LEFT(X66,1)="S", Calculs!$C$51,0),0)</f>
        <v>0</v>
      </c>
      <c r="BN66" s="45">
        <f>IF(Y66&lt;&gt;"",IF(LEFT(Y66,1)="S", Calculs!$C$52,0),0)</f>
        <v>0</v>
      </c>
      <c r="BO66" s="46" t="str">
        <f t="shared" si="34"/>
        <v/>
      </c>
      <c r="BP66" s="45">
        <f>SUMIF(Calculs!$B$32:$B$36,TRIM(BO66),Calculs!$C$32:$C$36)</f>
        <v>0</v>
      </c>
      <c r="BQ66" s="45">
        <f>IF(V66&lt;&gt;"",IF(LEFT(V66,1)="S", SUMIF(Calculs!$B$57:$B$61, TRIM(BO66), Calculs!$C$57:$C$61),0),0)</f>
        <v>0</v>
      </c>
      <c r="BR66" s="43" t="str">
        <f t="shared" si="7"/>
        <v>N</v>
      </c>
      <c r="BS66" s="241" t="str">
        <f t="shared" si="8"/>
        <v>N</v>
      </c>
      <c r="BT66" s="45">
        <f t="shared" si="9"/>
        <v>0</v>
      </c>
      <c r="BU66" s="45"/>
      <c r="BV66" s="45"/>
      <c r="BW66" s="45">
        <f>IF(C66="",0,IF(AND(BR66="S",AW66=1), VLOOKUP(C66,Calculs!$B$85:$D$90,3), 0) + IF(AND(BS66="S",BI66=1), VLOOKUP(C66,Calculs!$B$85:$F$90,5), 0))</f>
        <v>0</v>
      </c>
      <c r="BX66" s="43" t="str">
        <f t="shared" si="10"/>
        <v/>
      </c>
      <c r="BY66" s="241" t="str">
        <f t="shared" si="11"/>
        <v/>
      </c>
      <c r="BZ66" s="301" t="str">
        <f t="shared" si="12"/>
        <v/>
      </c>
      <c r="CA66" s="301" t="str">
        <f t="shared" si="13"/>
        <v/>
      </c>
    </row>
    <row r="67" spans="1:79" ht="12.75" customHeight="1">
      <c r="A67" s="273"/>
      <c r="B67" s="239" t="str">
        <f>IF(' Peticions ET'!B66="", "",' Peticions ET'!B66)</f>
        <v/>
      </c>
      <c r="C67" s="186" t="str">
        <f>IF(' Peticions ET'!C66="", "",' Peticions ET'!C66)</f>
        <v/>
      </c>
      <c r="D67" s="186" t="str">
        <f>IF(' Peticions ET'!D66="", "",' Peticions ET'!D66)</f>
        <v/>
      </c>
      <c r="E67" s="186" t="str">
        <f>IF(' Peticions ET'!E66="", "",' Peticions ET'!E66)</f>
        <v/>
      </c>
      <c r="F67" s="186" t="str">
        <f>IF(' Peticions ET'!F66="", "",' Peticions ET'!F66)</f>
        <v/>
      </c>
      <c r="G67" s="186" t="str">
        <f>IF(' Peticions ET'!G66="", "",' Peticions ET'!G66)</f>
        <v/>
      </c>
      <c r="H67" s="185" t="str">
        <f>IF(' Peticions ET'!H66="", "",' Peticions ET'!H66)</f>
        <v/>
      </c>
      <c r="I67" s="185" t="str">
        <f>IF(' Peticions ET'!I66="", "",' Peticions ET'!I66)</f>
        <v/>
      </c>
      <c r="J67" s="33" t="str">
        <f>IF(' Peticions ET'!J66="", "",' Peticions ET'!J66)</f>
        <v/>
      </c>
      <c r="K67" s="33" t="str">
        <f>IF(' Peticions ET'!K66="", "",' Peticions ET'!K66)</f>
        <v/>
      </c>
      <c r="L67" s="33" t="str">
        <f>IF(' Peticions ET'!L66="", "",' Peticions ET'!L66)</f>
        <v/>
      </c>
      <c r="M67" s="33" t="str">
        <f>IF(' Peticions ET'!M66="", "",' Peticions ET'!M66)</f>
        <v/>
      </c>
      <c r="N67" s="33" t="str">
        <f>IF(' Peticions ET'!N66="", "",' Peticions ET'!N66)</f>
        <v/>
      </c>
      <c r="O67" s="33" t="str">
        <f>IF(' Peticions ET'!O66="", "",' Peticions ET'!O66)</f>
        <v/>
      </c>
      <c r="P67" s="33" t="str">
        <f>IF(' Peticions ET'!P66="", "",' Peticions ET'!P66)</f>
        <v/>
      </c>
      <c r="Q67" s="33" t="str">
        <f>IF(' Peticions ET'!R66="", "",' Peticions ET'!R66)</f>
        <v/>
      </c>
      <c r="R67" s="1" t="str">
        <f>IF(' Peticions ET'!Q66="", "",' Peticions ET'!Q66)</f>
        <v/>
      </c>
      <c r="S67" s="34" t="str">
        <f>IF(' Peticions ET'!U66="", "",' Peticions ET'!U66)</f>
        <v/>
      </c>
      <c r="T67" s="34" t="str">
        <f>IF(' Peticions ET'!V66="", "",' Peticions ET'!V66)</f>
        <v/>
      </c>
      <c r="U67" t="str">
        <f>IF(' Peticions ET'!S66="", "",' Peticions ET'!S66)</f>
        <v/>
      </c>
      <c r="V67" t="str">
        <f>IF(' Peticions ET'!T66="", "",' Peticions ET'!T66)</f>
        <v/>
      </c>
      <c r="W67" s="33" t="str">
        <f>IF(' Peticions ET'!W66="", "",' Peticions ET'!W66)</f>
        <v/>
      </c>
      <c r="X67" s="33" t="str">
        <f>IF(' Peticions ET'!X66="", "",' Peticions ET'!X66)</f>
        <v/>
      </c>
      <c r="Y67" s="33" t="str">
        <f>IF(' Peticions ET'!Y66="", "",' Peticions ET'!Y66)</f>
        <v/>
      </c>
      <c r="Z67" s="1"/>
      <c r="AA67" s="1"/>
      <c r="AB67" s="3"/>
      <c r="AC67" s="34"/>
      <c r="AD67" s="34"/>
      <c r="AE67" s="34"/>
      <c r="AF67" s="35"/>
      <c r="AG67" s="36"/>
      <c r="AH67" s="36"/>
      <c r="AI67" s="36"/>
      <c r="AJ67" s="36"/>
      <c r="AK67" s="37"/>
      <c r="AL67" s="37"/>
      <c r="AM67" s="37"/>
      <c r="AN67" s="37"/>
      <c r="AO67" s="38" t="str">
        <f>IF(' Peticions ET'!AO66="", "",' Peticions ET'!AO66)</f>
        <v/>
      </c>
      <c r="AP67" s="154"/>
      <c r="AQ67" s="39"/>
      <c r="AR67" s="40" t="str">
        <f t="shared" si="2"/>
        <v/>
      </c>
      <c r="AS67" s="41" t="str">
        <f t="shared" si="3"/>
        <v/>
      </c>
      <c r="AT67" s="42" t="str">
        <f t="shared" si="29"/>
        <v/>
      </c>
      <c r="AU67" s="43" t="str">
        <f t="shared" si="30"/>
        <v/>
      </c>
      <c r="AV67" s="252" t="str">
        <f t="shared" si="4"/>
        <v/>
      </c>
      <c r="AW67" s="242">
        <f>IF(B67="",0,IF(BR67="S",COUNTIF($AV$17:AV67,AV67),0))</f>
        <v>0</v>
      </c>
      <c r="AX67" s="44" t="str">
        <f t="shared" si="31"/>
        <v/>
      </c>
      <c r="AY67" s="45">
        <f xml:space="preserve"> IF(AX67&lt;&gt;"",VLOOKUP(AX67,Calculs!$B$2:$C$34,2,FALSE),0)</f>
        <v>0</v>
      </c>
      <c r="AZ67" s="45">
        <f>IF(K67&lt;&gt;"",IF(LEFT(K67,1)="S", Calculs!$C$55,0),0)</f>
        <v>0</v>
      </c>
      <c r="BA67" s="45">
        <f>IF(L67&lt;&gt;"",IF(LEFT(L67,1)="S", Calculs!$C$51,0),0)</f>
        <v>0</v>
      </c>
      <c r="BB67" s="45">
        <f>IF(M67&lt;&gt;"",IF(LEFT(M67,1)="S", Calculs!$C$52,0),0)</f>
        <v>0</v>
      </c>
      <c r="BC67" s="46" t="str">
        <f t="shared" si="32"/>
        <v/>
      </c>
      <c r="BD67" s="46" t="str">
        <f t="shared" si="33"/>
        <v/>
      </c>
      <c r="BE67" s="46">
        <f>SUMIF(Calculs!$B$2:$B$34,BC67,Calculs!$C$2:$C$34)</f>
        <v>0</v>
      </c>
      <c r="BF67" s="45">
        <f>IF(Q67&lt;&gt;"",IF(LEFT(Q67,1)="S", Calculs!$C$52,0),0)</f>
        <v>0</v>
      </c>
      <c r="BG67" s="45">
        <f>IF(R67&lt;&gt;"",IF(LEFT(R67,1)="S", Calculs!$C$51,0),0)</f>
        <v>0</v>
      </c>
      <c r="BH67" s="252" t="str">
        <f t="shared" si="6"/>
        <v/>
      </c>
      <c r="BI67" s="242">
        <f>IF(B67="",0, IF(BS67="S",COUNTIF($BH$17:BH67,BH67),0))</f>
        <v>0</v>
      </c>
      <c r="BJ67" s="45">
        <f xml:space="preserve"> IF(S67&lt;&gt;"",IF(S67&lt;&gt;"Sense monitor",VLOOKUP(LEFT(S67,2),Calculs!$B$41:$C$46,2,FALSE),0),0)</f>
        <v>0</v>
      </c>
      <c r="BK67" s="45">
        <f>IF(T67&lt;&gt;"",IF(LEFT(T67,1)="S", Calculs!$C$48,0),0)</f>
        <v>0</v>
      </c>
      <c r="BL67" s="45">
        <f>IF(W67&lt;&gt;"",IF(LEFT(W67,3)="ETT", Calculs!$C$37,0),0)</f>
        <v>0</v>
      </c>
      <c r="BM67" s="45">
        <f>IF(X67&lt;&gt;"",IF(LEFT(X67,1)="S", Calculs!$C$51,0),0)</f>
        <v>0</v>
      </c>
      <c r="BN67" s="45">
        <f>IF(Y67&lt;&gt;"",IF(LEFT(Y67,1)="S", Calculs!$C$52,0),0)</f>
        <v>0</v>
      </c>
      <c r="BO67" s="46" t="str">
        <f t="shared" si="34"/>
        <v/>
      </c>
      <c r="BP67" s="45">
        <f>SUMIF(Calculs!$B$32:$B$36,TRIM(BO67),Calculs!$C$32:$C$36)</f>
        <v>0</v>
      </c>
      <c r="BQ67" s="45">
        <f>IF(V67&lt;&gt;"",IF(LEFT(V67,1)="S", SUMIF(Calculs!$B$57:$B$61, TRIM(BO67), Calculs!$C$57:$C$61),0),0)</f>
        <v>0</v>
      </c>
      <c r="BR67" s="43" t="str">
        <f t="shared" si="7"/>
        <v>N</v>
      </c>
      <c r="BS67" s="241" t="str">
        <f t="shared" si="8"/>
        <v>N</v>
      </c>
      <c r="BT67" s="45">
        <f t="shared" si="9"/>
        <v>0</v>
      </c>
      <c r="BU67" s="45"/>
      <c r="BV67" s="45"/>
      <c r="BW67" s="45">
        <f>IF(C67="",0,IF(AND(BR67="S",AW67=1), VLOOKUP(C67,Calculs!$B$85:$D$90,3), 0) + IF(AND(BS67="S",BI67=1), VLOOKUP(C67,Calculs!$B$85:$F$90,5), 0))</f>
        <v>0</v>
      </c>
      <c r="BX67" s="43" t="str">
        <f t="shared" si="10"/>
        <v/>
      </c>
      <c r="BY67" s="241" t="str">
        <f t="shared" si="11"/>
        <v/>
      </c>
      <c r="BZ67" s="301" t="str">
        <f t="shared" si="12"/>
        <v/>
      </c>
      <c r="CA67" s="301" t="str">
        <f t="shared" si="13"/>
        <v/>
      </c>
    </row>
    <row r="68" spans="1:79" ht="12.75" customHeight="1">
      <c r="A68" s="273"/>
      <c r="B68" s="239" t="str">
        <f>IF(' Peticions ET'!B67="", "",' Peticions ET'!B67)</f>
        <v/>
      </c>
      <c r="C68" s="186" t="str">
        <f>IF(' Peticions ET'!C67="", "",' Peticions ET'!C67)</f>
        <v/>
      </c>
      <c r="D68" s="186" t="str">
        <f>IF(' Peticions ET'!D67="", "",' Peticions ET'!D67)</f>
        <v/>
      </c>
      <c r="E68" s="186" t="str">
        <f>IF(' Peticions ET'!E67="", "",' Peticions ET'!E67)</f>
        <v/>
      </c>
      <c r="F68" s="186" t="str">
        <f>IF(' Peticions ET'!F67="", "",' Peticions ET'!F67)</f>
        <v/>
      </c>
      <c r="G68" s="186" t="str">
        <f>IF(' Peticions ET'!G67="", "",' Peticions ET'!G67)</f>
        <v/>
      </c>
      <c r="H68" s="185" t="str">
        <f>IF(' Peticions ET'!H67="", "",' Peticions ET'!H67)</f>
        <v/>
      </c>
      <c r="I68" s="185" t="str">
        <f>IF(' Peticions ET'!I67="", "",' Peticions ET'!I67)</f>
        <v/>
      </c>
      <c r="J68" s="33" t="str">
        <f>IF(' Peticions ET'!J67="", "",' Peticions ET'!J67)</f>
        <v/>
      </c>
      <c r="K68" s="33" t="str">
        <f>IF(' Peticions ET'!K67="", "",' Peticions ET'!K67)</f>
        <v/>
      </c>
      <c r="L68" s="33" t="str">
        <f>IF(' Peticions ET'!L67="", "",' Peticions ET'!L67)</f>
        <v/>
      </c>
      <c r="M68" s="33" t="str">
        <f>IF(' Peticions ET'!M67="", "",' Peticions ET'!M67)</f>
        <v/>
      </c>
      <c r="N68" s="33" t="str">
        <f>IF(' Peticions ET'!N67="", "",' Peticions ET'!N67)</f>
        <v/>
      </c>
      <c r="O68" s="33" t="str">
        <f>IF(' Peticions ET'!O67="", "",' Peticions ET'!O67)</f>
        <v/>
      </c>
      <c r="P68" s="33" t="str">
        <f>IF(' Peticions ET'!P67="", "",' Peticions ET'!P67)</f>
        <v/>
      </c>
      <c r="Q68" s="33" t="str">
        <f>IF(' Peticions ET'!R67="", "",' Peticions ET'!R67)</f>
        <v/>
      </c>
      <c r="R68" s="1" t="str">
        <f>IF(' Peticions ET'!Q67="", "",' Peticions ET'!Q67)</f>
        <v/>
      </c>
      <c r="S68" s="34" t="str">
        <f>IF(' Peticions ET'!U67="", "",' Peticions ET'!U67)</f>
        <v/>
      </c>
      <c r="T68" s="34" t="str">
        <f>IF(' Peticions ET'!V67="", "",' Peticions ET'!V67)</f>
        <v/>
      </c>
      <c r="U68" t="str">
        <f>IF(' Peticions ET'!S67="", "",' Peticions ET'!S67)</f>
        <v/>
      </c>
      <c r="V68" t="str">
        <f>IF(' Peticions ET'!T67="", "",' Peticions ET'!T67)</f>
        <v/>
      </c>
      <c r="W68" s="33" t="str">
        <f>IF(' Peticions ET'!W67="", "",' Peticions ET'!W67)</f>
        <v/>
      </c>
      <c r="X68" s="33" t="str">
        <f>IF(' Peticions ET'!X67="", "",' Peticions ET'!X67)</f>
        <v/>
      </c>
      <c r="Y68" s="33" t="str">
        <f>IF(' Peticions ET'!Y67="", "",' Peticions ET'!Y67)</f>
        <v/>
      </c>
      <c r="Z68" s="1"/>
      <c r="AA68" s="1"/>
      <c r="AB68" s="3"/>
      <c r="AC68" s="34"/>
      <c r="AD68" s="34"/>
      <c r="AE68" s="34"/>
      <c r="AF68" s="35"/>
      <c r="AG68" s="36"/>
      <c r="AH68" s="36"/>
      <c r="AI68" s="36"/>
      <c r="AJ68" s="36"/>
      <c r="AK68" s="37"/>
      <c r="AL68" s="37"/>
      <c r="AM68" s="37"/>
      <c r="AN68" s="37"/>
      <c r="AO68" s="38" t="str">
        <f>IF(' Peticions ET'!AO67="", "",' Peticions ET'!AO67)</f>
        <v/>
      </c>
      <c r="AP68" s="154"/>
      <c r="AQ68" s="39"/>
      <c r="AR68" s="40" t="str">
        <f t="shared" si="2"/>
        <v/>
      </c>
      <c r="AS68" s="41" t="str">
        <f t="shared" si="3"/>
        <v/>
      </c>
      <c r="AT68" s="42" t="str">
        <f t="shared" si="29"/>
        <v/>
      </c>
      <c r="AU68" s="43" t="str">
        <f t="shared" si="30"/>
        <v/>
      </c>
      <c r="AV68" s="252" t="str">
        <f t="shared" si="4"/>
        <v/>
      </c>
      <c r="AW68" s="242">
        <f>IF(B68="",0,IF(BR68="S",COUNTIF($AV$17:AV68,AV68),0))</f>
        <v>0</v>
      </c>
      <c r="AX68" s="44" t="str">
        <f t="shared" si="31"/>
        <v/>
      </c>
      <c r="AY68" s="45">
        <f xml:space="preserve"> IF(AX68&lt;&gt;"",VLOOKUP(AX68,Calculs!$B$2:$C$34,2,FALSE),0)</f>
        <v>0</v>
      </c>
      <c r="AZ68" s="45">
        <f>IF(K68&lt;&gt;"",IF(LEFT(K68,1)="S", Calculs!$C$55,0),0)</f>
        <v>0</v>
      </c>
      <c r="BA68" s="45">
        <f>IF(L68&lt;&gt;"",IF(LEFT(L68,1)="S", Calculs!$C$51,0),0)</f>
        <v>0</v>
      </c>
      <c r="BB68" s="45">
        <f>IF(M68&lt;&gt;"",IF(LEFT(M68,1)="S", Calculs!$C$52,0),0)</f>
        <v>0</v>
      </c>
      <c r="BC68" s="46" t="str">
        <f t="shared" si="32"/>
        <v/>
      </c>
      <c r="BD68" s="46" t="str">
        <f t="shared" si="33"/>
        <v/>
      </c>
      <c r="BE68" s="46">
        <f>SUMIF(Calculs!$B$2:$B$34,BC68,Calculs!$C$2:$C$34)</f>
        <v>0</v>
      </c>
      <c r="BF68" s="45">
        <f>IF(Q68&lt;&gt;"",IF(LEFT(Q68,1)="S", Calculs!$C$52,0),0)</f>
        <v>0</v>
      </c>
      <c r="BG68" s="45">
        <f>IF(R68&lt;&gt;"",IF(LEFT(R68,1)="S", Calculs!$C$51,0),0)</f>
        <v>0</v>
      </c>
      <c r="BH68" s="252" t="str">
        <f t="shared" si="6"/>
        <v/>
      </c>
      <c r="BI68" s="242">
        <f>IF(B68="",0, IF(BS68="S",COUNTIF($BH$17:BH68,BH68),0))</f>
        <v>0</v>
      </c>
      <c r="BJ68" s="45">
        <f xml:space="preserve"> IF(S68&lt;&gt;"",IF(S68&lt;&gt;"Sense monitor",VLOOKUP(LEFT(S68,2),Calculs!$B$41:$C$46,2,FALSE),0),0)</f>
        <v>0</v>
      </c>
      <c r="BK68" s="45">
        <f>IF(T68&lt;&gt;"",IF(LEFT(T68,1)="S", Calculs!$C$48,0),0)</f>
        <v>0</v>
      </c>
      <c r="BL68" s="45">
        <f>IF(W68&lt;&gt;"",IF(LEFT(W68,3)="ETT", Calculs!$C$37,0),0)</f>
        <v>0</v>
      </c>
      <c r="BM68" s="45">
        <f>IF(X68&lt;&gt;"",IF(LEFT(X68,1)="S", Calculs!$C$51,0),0)</f>
        <v>0</v>
      </c>
      <c r="BN68" s="45">
        <f>IF(Y68&lt;&gt;"",IF(LEFT(Y68,1)="S", Calculs!$C$52,0),0)</f>
        <v>0</v>
      </c>
      <c r="BO68" s="46" t="str">
        <f t="shared" si="34"/>
        <v/>
      </c>
      <c r="BP68" s="45">
        <f>SUMIF(Calculs!$B$32:$B$36,TRIM(BO68),Calculs!$C$32:$C$36)</f>
        <v>0</v>
      </c>
      <c r="BQ68" s="45">
        <f>IF(V68&lt;&gt;"",IF(LEFT(V68,1)="S", SUMIF(Calculs!$B$57:$B$61, TRIM(BO68), Calculs!$C$57:$C$61),0),0)</f>
        <v>0</v>
      </c>
      <c r="BR68" s="43" t="str">
        <f t="shared" si="7"/>
        <v>N</v>
      </c>
      <c r="BS68" s="241" t="str">
        <f t="shared" si="8"/>
        <v>N</v>
      </c>
      <c r="BT68" s="45">
        <f t="shared" si="9"/>
        <v>0</v>
      </c>
      <c r="BU68" s="45"/>
      <c r="BV68" s="45"/>
      <c r="BW68" s="45">
        <f>IF(C68="",0,IF(AND(BR68="S",AW68=1), VLOOKUP(C68,Calculs!$B$85:$D$90,3), 0) + IF(AND(BS68="S",BI68=1), VLOOKUP(C68,Calculs!$B$85:$F$90,5), 0))</f>
        <v>0</v>
      </c>
      <c r="BX68" s="43" t="str">
        <f t="shared" si="10"/>
        <v/>
      </c>
      <c r="BY68" s="241" t="str">
        <f t="shared" si="11"/>
        <v/>
      </c>
      <c r="BZ68" s="301" t="str">
        <f t="shared" si="12"/>
        <v/>
      </c>
      <c r="CA68" s="301" t="str">
        <f t="shared" si="13"/>
        <v/>
      </c>
    </row>
    <row r="69" spans="1:79" ht="12.75" customHeight="1">
      <c r="A69" s="273"/>
      <c r="B69" s="239" t="str">
        <f>IF(' Peticions ET'!B68="", "",' Peticions ET'!B68)</f>
        <v/>
      </c>
      <c r="C69" s="186" t="str">
        <f>IF(' Peticions ET'!C68="", "",' Peticions ET'!C68)</f>
        <v/>
      </c>
      <c r="D69" s="186" t="str">
        <f>IF(' Peticions ET'!D68="", "",' Peticions ET'!D68)</f>
        <v/>
      </c>
      <c r="E69" s="186" t="str">
        <f>IF(' Peticions ET'!E68="", "",' Peticions ET'!E68)</f>
        <v/>
      </c>
      <c r="F69" s="186" t="str">
        <f>IF(' Peticions ET'!F68="", "",' Peticions ET'!F68)</f>
        <v/>
      </c>
      <c r="G69" s="186" t="str">
        <f>IF(' Peticions ET'!G68="", "",' Peticions ET'!G68)</f>
        <v/>
      </c>
      <c r="H69" s="185" t="str">
        <f>IF(' Peticions ET'!H68="", "",' Peticions ET'!H68)</f>
        <v/>
      </c>
      <c r="I69" s="185" t="str">
        <f>IF(' Peticions ET'!I68="", "",' Peticions ET'!I68)</f>
        <v/>
      </c>
      <c r="J69" s="33" t="str">
        <f>IF(' Peticions ET'!J68="", "",' Peticions ET'!J68)</f>
        <v/>
      </c>
      <c r="K69" s="33" t="str">
        <f>IF(' Peticions ET'!K68="", "",' Peticions ET'!K68)</f>
        <v/>
      </c>
      <c r="L69" s="33" t="str">
        <f>IF(' Peticions ET'!L68="", "",' Peticions ET'!L68)</f>
        <v/>
      </c>
      <c r="M69" s="33" t="str">
        <f>IF(' Peticions ET'!M68="", "",' Peticions ET'!M68)</f>
        <v/>
      </c>
      <c r="N69" s="33" t="str">
        <f>IF(' Peticions ET'!N68="", "",' Peticions ET'!N68)</f>
        <v/>
      </c>
      <c r="O69" s="33" t="str">
        <f>IF(' Peticions ET'!O68="", "",' Peticions ET'!O68)</f>
        <v/>
      </c>
      <c r="P69" s="33" t="str">
        <f>IF(' Peticions ET'!P68="", "",' Peticions ET'!P68)</f>
        <v/>
      </c>
      <c r="Q69" s="33" t="str">
        <f>IF(' Peticions ET'!R68="", "",' Peticions ET'!R68)</f>
        <v/>
      </c>
      <c r="R69" s="1" t="str">
        <f>IF(' Peticions ET'!Q68="", "",' Peticions ET'!Q68)</f>
        <v/>
      </c>
      <c r="S69" s="34" t="str">
        <f>IF(' Peticions ET'!U68="", "",' Peticions ET'!U68)</f>
        <v/>
      </c>
      <c r="T69" s="34" t="str">
        <f>IF(' Peticions ET'!V68="", "",' Peticions ET'!V68)</f>
        <v/>
      </c>
      <c r="U69" t="str">
        <f>IF(' Peticions ET'!S68="", "",' Peticions ET'!S68)</f>
        <v/>
      </c>
      <c r="V69" t="str">
        <f>IF(' Peticions ET'!T68="", "",' Peticions ET'!T68)</f>
        <v/>
      </c>
      <c r="W69" s="33" t="str">
        <f>IF(' Peticions ET'!W68="", "",' Peticions ET'!W68)</f>
        <v/>
      </c>
      <c r="X69" s="33" t="str">
        <f>IF(' Peticions ET'!X68="", "",' Peticions ET'!X68)</f>
        <v/>
      </c>
      <c r="Y69" s="33" t="str">
        <f>IF(' Peticions ET'!Y68="", "",' Peticions ET'!Y68)</f>
        <v/>
      </c>
      <c r="Z69" s="1"/>
      <c r="AA69" s="1"/>
      <c r="AB69" s="3"/>
      <c r="AC69" s="34"/>
      <c r="AD69" s="34"/>
      <c r="AE69" s="34"/>
      <c r="AF69" s="35"/>
      <c r="AG69" s="36"/>
      <c r="AH69" s="36"/>
      <c r="AI69" s="36"/>
      <c r="AJ69" s="36"/>
      <c r="AK69" s="37"/>
      <c r="AL69" s="37"/>
      <c r="AM69" s="37"/>
      <c r="AN69" s="37"/>
      <c r="AO69" s="38" t="str">
        <f>IF(' Peticions ET'!AO68="", "",' Peticions ET'!AO68)</f>
        <v/>
      </c>
      <c r="AP69" s="154"/>
      <c r="AQ69" s="39"/>
      <c r="AR69" s="40" t="str">
        <f t="shared" si="2"/>
        <v/>
      </c>
      <c r="AS69" s="41" t="str">
        <f t="shared" si="3"/>
        <v/>
      </c>
      <c r="AT69" s="42" t="str">
        <f t="shared" si="29"/>
        <v/>
      </c>
      <c r="AU69" s="43" t="str">
        <f t="shared" si="30"/>
        <v/>
      </c>
      <c r="AV69" s="252" t="str">
        <f t="shared" si="4"/>
        <v/>
      </c>
      <c r="AW69" s="242">
        <f>IF(B69="",0,IF(BR69="S",COUNTIF($AV$17:AV69,AV69),0))</f>
        <v>0</v>
      </c>
      <c r="AX69" s="44" t="str">
        <f t="shared" si="31"/>
        <v/>
      </c>
      <c r="AY69" s="45">
        <f xml:space="preserve"> IF(AX69&lt;&gt;"",VLOOKUP(AX69,Calculs!$B$2:$C$34,2,FALSE),0)</f>
        <v>0</v>
      </c>
      <c r="AZ69" s="45">
        <f>IF(K69&lt;&gt;"",IF(LEFT(K69,1)="S", Calculs!$C$55,0),0)</f>
        <v>0</v>
      </c>
      <c r="BA69" s="45">
        <f>IF(L69&lt;&gt;"",IF(LEFT(L69,1)="S", Calculs!$C$51,0),0)</f>
        <v>0</v>
      </c>
      <c r="BB69" s="45">
        <f>IF(M69&lt;&gt;"",IF(LEFT(M69,1)="S", Calculs!$C$52,0),0)</f>
        <v>0</v>
      </c>
      <c r="BC69" s="46" t="str">
        <f t="shared" si="32"/>
        <v/>
      </c>
      <c r="BD69" s="46" t="str">
        <f t="shared" si="33"/>
        <v/>
      </c>
      <c r="BE69" s="46">
        <f>SUMIF(Calculs!$B$2:$B$34,BC69,Calculs!$C$2:$C$34)</f>
        <v>0</v>
      </c>
      <c r="BF69" s="45">
        <f>IF(Q69&lt;&gt;"",IF(LEFT(Q69,1)="S", Calculs!$C$52,0),0)</f>
        <v>0</v>
      </c>
      <c r="BG69" s="45">
        <f>IF(R69&lt;&gt;"",IF(LEFT(R69,1)="S", Calculs!$C$51,0),0)</f>
        <v>0</v>
      </c>
      <c r="BH69" s="252" t="str">
        <f t="shared" si="6"/>
        <v/>
      </c>
      <c r="BI69" s="242">
        <f>IF(B69="",0, IF(BS69="S",COUNTIF($BH$17:BH69,BH69),0))</f>
        <v>0</v>
      </c>
      <c r="BJ69" s="45">
        <f xml:space="preserve"> IF(S69&lt;&gt;"",IF(S69&lt;&gt;"Sense monitor",VLOOKUP(LEFT(S69,2),Calculs!$B$41:$C$46,2,FALSE),0),0)</f>
        <v>0</v>
      </c>
      <c r="BK69" s="45">
        <f>IF(T69&lt;&gt;"",IF(LEFT(T69,1)="S", Calculs!$C$48,0),0)</f>
        <v>0</v>
      </c>
      <c r="BL69" s="45">
        <f>IF(W69&lt;&gt;"",IF(LEFT(W69,3)="ETT", Calculs!$C$37,0),0)</f>
        <v>0</v>
      </c>
      <c r="BM69" s="45">
        <f>IF(X69&lt;&gt;"",IF(LEFT(X69,1)="S", Calculs!$C$51,0),0)</f>
        <v>0</v>
      </c>
      <c r="BN69" s="45">
        <f>IF(Y69&lt;&gt;"",IF(LEFT(Y69,1)="S", Calculs!$C$52,0),0)</f>
        <v>0</v>
      </c>
      <c r="BO69" s="46" t="str">
        <f t="shared" si="34"/>
        <v/>
      </c>
      <c r="BP69" s="45">
        <f>SUMIF(Calculs!$B$32:$B$36,TRIM(BO69),Calculs!$C$32:$C$36)</f>
        <v>0</v>
      </c>
      <c r="BQ69" s="45">
        <f>IF(V69&lt;&gt;"",IF(LEFT(V69,1)="S", SUMIF(Calculs!$B$57:$B$61, TRIM(BO69), Calculs!$C$57:$C$61),0),0)</f>
        <v>0</v>
      </c>
      <c r="BR69" s="43" t="str">
        <f t="shared" si="7"/>
        <v>N</v>
      </c>
      <c r="BS69" s="241" t="str">
        <f t="shared" si="8"/>
        <v>N</v>
      </c>
      <c r="BT69" s="45">
        <f t="shared" si="9"/>
        <v>0</v>
      </c>
      <c r="BU69" s="45"/>
      <c r="BV69" s="45"/>
      <c r="BW69" s="45">
        <f>IF(C69="",0,IF(AND(BR69="S",AW69=1), VLOOKUP(C69,Calculs!$B$85:$D$90,3), 0) + IF(AND(BS69="S",BI69=1), VLOOKUP(C69,Calculs!$B$85:$F$90,5), 0))</f>
        <v>0</v>
      </c>
      <c r="BX69" s="43" t="str">
        <f t="shared" si="10"/>
        <v/>
      </c>
      <c r="BY69" s="241" t="str">
        <f t="shared" si="11"/>
        <v/>
      </c>
      <c r="BZ69" s="301" t="str">
        <f t="shared" si="12"/>
        <v/>
      </c>
      <c r="CA69" s="301" t="str">
        <f t="shared" si="13"/>
        <v/>
      </c>
    </row>
    <row r="70" spans="1:79" ht="12.75" customHeight="1">
      <c r="A70" s="273"/>
      <c r="B70" s="239" t="str">
        <f>IF(' Peticions ET'!B69="", "",' Peticions ET'!B69)</f>
        <v/>
      </c>
      <c r="C70" s="186" t="str">
        <f>IF(' Peticions ET'!C69="", "",' Peticions ET'!C69)</f>
        <v/>
      </c>
      <c r="D70" s="186" t="str">
        <f>IF(' Peticions ET'!D69="", "",' Peticions ET'!D69)</f>
        <v/>
      </c>
      <c r="E70" s="186" t="str">
        <f>IF(' Peticions ET'!E69="", "",' Peticions ET'!E69)</f>
        <v/>
      </c>
      <c r="F70" s="186" t="str">
        <f>IF(' Peticions ET'!F69="", "",' Peticions ET'!F69)</f>
        <v/>
      </c>
      <c r="G70" s="186" t="str">
        <f>IF(' Peticions ET'!G69="", "",' Peticions ET'!G69)</f>
        <v/>
      </c>
      <c r="H70" s="185" t="str">
        <f>IF(' Peticions ET'!H69="", "",' Peticions ET'!H69)</f>
        <v/>
      </c>
      <c r="I70" s="185" t="str">
        <f>IF(' Peticions ET'!I69="", "",' Peticions ET'!I69)</f>
        <v/>
      </c>
      <c r="J70" s="33" t="str">
        <f>IF(' Peticions ET'!J69="", "",' Peticions ET'!J69)</f>
        <v/>
      </c>
      <c r="K70" s="33" t="str">
        <f>IF(' Peticions ET'!K69="", "",' Peticions ET'!K69)</f>
        <v/>
      </c>
      <c r="L70" s="33" t="str">
        <f>IF(' Peticions ET'!L69="", "",' Peticions ET'!L69)</f>
        <v/>
      </c>
      <c r="M70" s="33" t="str">
        <f>IF(' Peticions ET'!M69="", "",' Peticions ET'!M69)</f>
        <v/>
      </c>
      <c r="N70" s="33" t="str">
        <f>IF(' Peticions ET'!N69="", "",' Peticions ET'!N69)</f>
        <v/>
      </c>
      <c r="O70" s="33" t="str">
        <f>IF(' Peticions ET'!O69="", "",' Peticions ET'!O69)</f>
        <v/>
      </c>
      <c r="P70" s="33" t="str">
        <f>IF(' Peticions ET'!P69="", "",' Peticions ET'!P69)</f>
        <v/>
      </c>
      <c r="Q70" s="33" t="str">
        <f>IF(' Peticions ET'!R69="", "",' Peticions ET'!R69)</f>
        <v/>
      </c>
      <c r="R70" s="1" t="str">
        <f>IF(' Peticions ET'!Q69="", "",' Peticions ET'!Q69)</f>
        <v/>
      </c>
      <c r="S70" s="34" t="str">
        <f>IF(' Peticions ET'!U69="", "",' Peticions ET'!U69)</f>
        <v/>
      </c>
      <c r="T70" s="34" t="str">
        <f>IF(' Peticions ET'!V69="", "",' Peticions ET'!V69)</f>
        <v/>
      </c>
      <c r="U70" t="str">
        <f>IF(' Peticions ET'!S69="", "",' Peticions ET'!S69)</f>
        <v/>
      </c>
      <c r="V70" t="str">
        <f>IF(' Peticions ET'!T69="", "",' Peticions ET'!T69)</f>
        <v/>
      </c>
      <c r="W70" s="33" t="str">
        <f>IF(' Peticions ET'!W69="", "",' Peticions ET'!W69)</f>
        <v/>
      </c>
      <c r="X70" s="33" t="str">
        <f>IF(' Peticions ET'!X69="", "",' Peticions ET'!X69)</f>
        <v/>
      </c>
      <c r="Y70" s="33" t="str">
        <f>IF(' Peticions ET'!Y69="", "",' Peticions ET'!Y69)</f>
        <v/>
      </c>
      <c r="Z70" s="1"/>
      <c r="AA70" s="1"/>
      <c r="AB70" s="3"/>
      <c r="AC70" s="34"/>
      <c r="AD70" s="34"/>
      <c r="AE70" s="34"/>
      <c r="AF70" s="35"/>
      <c r="AG70" s="36"/>
      <c r="AH70" s="36"/>
      <c r="AI70" s="36"/>
      <c r="AJ70" s="36"/>
      <c r="AK70" s="37"/>
      <c r="AL70" s="37"/>
      <c r="AM70" s="37"/>
      <c r="AN70" s="37"/>
      <c r="AO70" s="38" t="str">
        <f>IF(' Peticions ET'!AO69="", "",' Peticions ET'!AO69)</f>
        <v/>
      </c>
      <c r="AP70" s="154"/>
      <c r="AQ70" s="39"/>
      <c r="AR70" s="40" t="str">
        <f t="shared" si="2"/>
        <v/>
      </c>
      <c r="AS70" s="41" t="str">
        <f t="shared" si="3"/>
        <v/>
      </c>
      <c r="AT70" s="42" t="str">
        <f t="shared" si="29"/>
        <v/>
      </c>
      <c r="AU70" s="43" t="str">
        <f t="shared" si="30"/>
        <v/>
      </c>
      <c r="AV70" s="252" t="str">
        <f t="shared" si="4"/>
        <v/>
      </c>
      <c r="AW70" s="242">
        <f>IF(B70="",0,IF(BR70="S",COUNTIF($AV$17:AV70,AV70),0))</f>
        <v>0</v>
      </c>
      <c r="AX70" s="44" t="str">
        <f t="shared" si="31"/>
        <v/>
      </c>
      <c r="AY70" s="45">
        <f xml:space="preserve"> IF(AX70&lt;&gt;"",VLOOKUP(AX70,Calculs!$B$2:$C$34,2,FALSE),0)</f>
        <v>0</v>
      </c>
      <c r="AZ70" s="45">
        <f>IF(K70&lt;&gt;"",IF(LEFT(K70,1)="S", Calculs!$C$55,0),0)</f>
        <v>0</v>
      </c>
      <c r="BA70" s="45">
        <f>IF(L70&lt;&gt;"",IF(LEFT(L70,1)="S", Calculs!$C$51,0),0)</f>
        <v>0</v>
      </c>
      <c r="BB70" s="45">
        <f>IF(M70&lt;&gt;"",IF(LEFT(M70,1)="S", Calculs!$C$52,0),0)</f>
        <v>0</v>
      </c>
      <c r="BC70" s="46" t="str">
        <f t="shared" si="32"/>
        <v/>
      </c>
      <c r="BD70" s="46" t="str">
        <f t="shared" si="33"/>
        <v/>
      </c>
      <c r="BE70" s="46">
        <f>SUMIF(Calculs!$B$2:$B$34,BC70,Calculs!$C$2:$C$34)</f>
        <v>0</v>
      </c>
      <c r="BF70" s="45">
        <f>IF(Q70&lt;&gt;"",IF(LEFT(Q70,1)="S", Calculs!$C$52,0),0)</f>
        <v>0</v>
      </c>
      <c r="BG70" s="45">
        <f>IF(R70&lt;&gt;"",IF(LEFT(R70,1)="S", Calculs!$C$51,0),0)</f>
        <v>0</v>
      </c>
      <c r="BH70" s="252" t="str">
        <f t="shared" si="6"/>
        <v/>
      </c>
      <c r="BI70" s="242">
        <f>IF(B70="",0, IF(BS70="S",COUNTIF($BH$17:BH70,BH70),0))</f>
        <v>0</v>
      </c>
      <c r="BJ70" s="45">
        <f xml:space="preserve"> IF(S70&lt;&gt;"",IF(S70&lt;&gt;"Sense monitor",VLOOKUP(LEFT(S70,2),Calculs!$B$41:$C$46,2,FALSE),0),0)</f>
        <v>0</v>
      </c>
      <c r="BK70" s="45">
        <f>IF(T70&lt;&gt;"",IF(LEFT(T70,1)="S", Calculs!$C$48,0),0)</f>
        <v>0</v>
      </c>
      <c r="BL70" s="45">
        <f>IF(W70&lt;&gt;"",IF(LEFT(W70,3)="ETT", Calculs!$C$37,0),0)</f>
        <v>0</v>
      </c>
      <c r="BM70" s="45">
        <f>IF(X70&lt;&gt;"",IF(LEFT(X70,1)="S", Calculs!$C$51,0),0)</f>
        <v>0</v>
      </c>
      <c r="BN70" s="45">
        <f>IF(Y70&lt;&gt;"",IF(LEFT(Y70,1)="S", Calculs!$C$52,0),0)</f>
        <v>0</v>
      </c>
      <c r="BO70" s="46" t="str">
        <f t="shared" si="34"/>
        <v/>
      </c>
      <c r="BP70" s="45">
        <f>SUMIF(Calculs!$B$32:$B$36,TRIM(BO70),Calculs!$C$32:$C$36)</f>
        <v>0</v>
      </c>
      <c r="BQ70" s="45">
        <f>IF(V70&lt;&gt;"",IF(LEFT(V70,1)="S", SUMIF(Calculs!$B$57:$B$61, TRIM(BO70), Calculs!$C$57:$C$61),0),0)</f>
        <v>0</v>
      </c>
      <c r="BR70" s="43" t="str">
        <f t="shared" si="7"/>
        <v>N</v>
      </c>
      <c r="BS70" s="241" t="str">
        <f t="shared" si="8"/>
        <v>N</v>
      </c>
      <c r="BT70" s="45">
        <f t="shared" si="9"/>
        <v>0</v>
      </c>
      <c r="BU70" s="45"/>
      <c r="BV70" s="45"/>
      <c r="BW70" s="45">
        <f>IF(C70="",0,IF(AND(BR70="S",AW70=1), VLOOKUP(C70,Calculs!$B$85:$D$90,3), 0) + IF(AND(BS70="S",BI70=1), VLOOKUP(C70,Calculs!$B$85:$F$90,5), 0))</f>
        <v>0</v>
      </c>
      <c r="BX70" s="43" t="str">
        <f t="shared" si="10"/>
        <v/>
      </c>
      <c r="BY70" s="241" t="str">
        <f t="shared" si="11"/>
        <v/>
      </c>
      <c r="BZ70" s="301" t="str">
        <f t="shared" si="12"/>
        <v/>
      </c>
      <c r="CA70" s="301" t="str">
        <f t="shared" si="13"/>
        <v/>
      </c>
    </row>
    <row r="71" spans="1:79" ht="12.75" customHeight="1">
      <c r="A71" s="273"/>
      <c r="B71" s="239" t="str">
        <f>IF(' Peticions ET'!B70="", "",' Peticions ET'!B70)</f>
        <v/>
      </c>
      <c r="C71" s="186" t="str">
        <f>IF(' Peticions ET'!C70="", "",' Peticions ET'!C70)</f>
        <v/>
      </c>
      <c r="D71" s="186" t="str">
        <f>IF(' Peticions ET'!D70="", "",' Peticions ET'!D70)</f>
        <v/>
      </c>
      <c r="E71" s="186" t="str">
        <f>IF(' Peticions ET'!E70="", "",' Peticions ET'!E70)</f>
        <v/>
      </c>
      <c r="F71" s="186" t="str">
        <f>IF(' Peticions ET'!F70="", "",' Peticions ET'!F70)</f>
        <v/>
      </c>
      <c r="G71" s="186" t="str">
        <f>IF(' Peticions ET'!G70="", "",' Peticions ET'!G70)</f>
        <v/>
      </c>
      <c r="H71" s="185" t="str">
        <f>IF(' Peticions ET'!H70="", "",' Peticions ET'!H70)</f>
        <v/>
      </c>
      <c r="I71" s="185" t="str">
        <f>IF(' Peticions ET'!I70="", "",' Peticions ET'!I70)</f>
        <v/>
      </c>
      <c r="J71" s="33" t="str">
        <f>IF(' Peticions ET'!J70="", "",' Peticions ET'!J70)</f>
        <v/>
      </c>
      <c r="K71" s="33" t="str">
        <f>IF(' Peticions ET'!K70="", "",' Peticions ET'!K70)</f>
        <v/>
      </c>
      <c r="L71" s="33" t="str">
        <f>IF(' Peticions ET'!L70="", "",' Peticions ET'!L70)</f>
        <v/>
      </c>
      <c r="M71" s="33" t="str">
        <f>IF(' Peticions ET'!M70="", "",' Peticions ET'!M70)</f>
        <v/>
      </c>
      <c r="N71" s="33" t="str">
        <f>IF(' Peticions ET'!N70="", "",' Peticions ET'!N70)</f>
        <v/>
      </c>
      <c r="O71" s="33" t="str">
        <f>IF(' Peticions ET'!O70="", "",' Peticions ET'!O70)</f>
        <v/>
      </c>
      <c r="P71" s="33" t="str">
        <f>IF(' Peticions ET'!P70="", "",' Peticions ET'!P70)</f>
        <v/>
      </c>
      <c r="Q71" s="33" t="str">
        <f>IF(' Peticions ET'!R70="", "",' Peticions ET'!R70)</f>
        <v/>
      </c>
      <c r="R71" s="1" t="str">
        <f>IF(' Peticions ET'!Q70="", "",' Peticions ET'!Q70)</f>
        <v/>
      </c>
      <c r="S71" s="34" t="str">
        <f>IF(' Peticions ET'!U70="", "",' Peticions ET'!U70)</f>
        <v/>
      </c>
      <c r="T71" s="34" t="str">
        <f>IF(' Peticions ET'!V70="", "",' Peticions ET'!V70)</f>
        <v/>
      </c>
      <c r="U71" t="str">
        <f>IF(' Peticions ET'!S70="", "",' Peticions ET'!S70)</f>
        <v/>
      </c>
      <c r="V71" t="str">
        <f>IF(' Peticions ET'!T70="", "",' Peticions ET'!T70)</f>
        <v/>
      </c>
      <c r="W71" s="33" t="str">
        <f>IF(' Peticions ET'!W70="", "",' Peticions ET'!W70)</f>
        <v/>
      </c>
      <c r="X71" s="33" t="str">
        <f>IF(' Peticions ET'!X70="", "",' Peticions ET'!X70)</f>
        <v/>
      </c>
      <c r="Y71" s="33" t="str">
        <f>IF(' Peticions ET'!Y70="", "",' Peticions ET'!Y70)</f>
        <v/>
      </c>
      <c r="Z71" s="1"/>
      <c r="AA71" s="1"/>
      <c r="AB71" s="3"/>
      <c r="AC71" s="34"/>
      <c r="AD71" s="34"/>
      <c r="AE71" s="34"/>
      <c r="AF71" s="35"/>
      <c r="AG71" s="36"/>
      <c r="AH71" s="36"/>
      <c r="AI71" s="36"/>
      <c r="AJ71" s="36"/>
      <c r="AK71" s="37"/>
      <c r="AL71" s="37"/>
      <c r="AM71" s="37"/>
      <c r="AN71" s="37"/>
      <c r="AO71" s="38" t="str">
        <f>IF(' Peticions ET'!AO70="", "",' Peticions ET'!AO70)</f>
        <v/>
      </c>
      <c r="AP71" s="154"/>
      <c r="AQ71" s="39"/>
      <c r="AR71" s="40" t="str">
        <f t="shared" si="2"/>
        <v/>
      </c>
      <c r="AS71" s="41" t="str">
        <f t="shared" si="3"/>
        <v/>
      </c>
      <c r="AT71" s="42" t="str">
        <f t="shared" si="29"/>
        <v/>
      </c>
      <c r="AU71" s="43" t="str">
        <f t="shared" si="30"/>
        <v/>
      </c>
      <c r="AV71" s="252" t="str">
        <f t="shared" si="4"/>
        <v/>
      </c>
      <c r="AW71" s="242">
        <f>IF(B71="",0,IF(BR71="S",COUNTIF($AV$17:AV71,AV71),0))</f>
        <v>0</v>
      </c>
      <c r="AX71" s="44" t="str">
        <f t="shared" si="31"/>
        <v/>
      </c>
      <c r="AY71" s="45">
        <f xml:space="preserve"> IF(AX71&lt;&gt;"",VLOOKUP(AX71,Calculs!$B$2:$C$34,2,FALSE),0)</f>
        <v>0</v>
      </c>
      <c r="AZ71" s="45">
        <f>IF(K71&lt;&gt;"",IF(LEFT(K71,1)="S", Calculs!$C$55,0),0)</f>
        <v>0</v>
      </c>
      <c r="BA71" s="45">
        <f>IF(L71&lt;&gt;"",IF(LEFT(L71,1)="S", Calculs!$C$51,0),0)</f>
        <v>0</v>
      </c>
      <c r="BB71" s="45">
        <f>IF(M71&lt;&gt;"",IF(LEFT(M71,1)="S", Calculs!$C$52,0),0)</f>
        <v>0</v>
      </c>
      <c r="BC71" s="46" t="str">
        <f t="shared" si="32"/>
        <v/>
      </c>
      <c r="BD71" s="46" t="str">
        <f t="shared" si="33"/>
        <v/>
      </c>
      <c r="BE71" s="46">
        <f>SUMIF(Calculs!$B$2:$B$34,BC71,Calculs!$C$2:$C$34)</f>
        <v>0</v>
      </c>
      <c r="BF71" s="45">
        <f>IF(Q71&lt;&gt;"",IF(LEFT(Q71,1)="S", Calculs!$C$52,0),0)</f>
        <v>0</v>
      </c>
      <c r="BG71" s="45">
        <f>IF(R71&lt;&gt;"",IF(LEFT(R71,1)="S", Calculs!$C$51,0),0)</f>
        <v>0</v>
      </c>
      <c r="BH71" s="252" t="str">
        <f t="shared" si="6"/>
        <v/>
      </c>
      <c r="BI71" s="242">
        <f>IF(B71="",0, IF(BS71="S",COUNTIF($BH$17:BH71,BH71),0))</f>
        <v>0</v>
      </c>
      <c r="BJ71" s="45">
        <f xml:space="preserve"> IF(S71&lt;&gt;"",IF(S71&lt;&gt;"Sense monitor",VLOOKUP(LEFT(S71,2),Calculs!$B$41:$C$46,2,FALSE),0),0)</f>
        <v>0</v>
      </c>
      <c r="BK71" s="45">
        <f>IF(T71&lt;&gt;"",IF(LEFT(T71,1)="S", Calculs!$C$48,0),0)</f>
        <v>0</v>
      </c>
      <c r="BL71" s="45">
        <f>IF(W71&lt;&gt;"",IF(LEFT(W71,3)="ETT", Calculs!$C$37,0),0)</f>
        <v>0</v>
      </c>
      <c r="BM71" s="45">
        <f>IF(X71&lt;&gt;"",IF(LEFT(X71,1)="S", Calculs!$C$51,0),0)</f>
        <v>0</v>
      </c>
      <c r="BN71" s="45">
        <f>IF(Y71&lt;&gt;"",IF(LEFT(Y71,1)="S", Calculs!$C$52,0),0)</f>
        <v>0</v>
      </c>
      <c r="BO71" s="46" t="str">
        <f t="shared" si="34"/>
        <v/>
      </c>
      <c r="BP71" s="45">
        <f>SUMIF(Calculs!$B$32:$B$36,TRIM(BO71),Calculs!$C$32:$C$36)</f>
        <v>0</v>
      </c>
      <c r="BQ71" s="45">
        <f>IF(V71&lt;&gt;"",IF(LEFT(V71,1)="S", SUMIF(Calculs!$B$57:$B$61, TRIM(BO71), Calculs!$C$57:$C$61),0),0)</f>
        <v>0</v>
      </c>
      <c r="BR71" s="43" t="str">
        <f t="shared" si="7"/>
        <v>N</v>
      </c>
      <c r="BS71" s="241" t="str">
        <f t="shared" si="8"/>
        <v>N</v>
      </c>
      <c r="BT71" s="45">
        <f t="shared" si="9"/>
        <v>0</v>
      </c>
      <c r="BU71" s="45"/>
      <c r="BV71" s="45"/>
      <c r="BW71" s="45">
        <f>IF(C71="",0,IF(AND(BR71="S",AW71=1), VLOOKUP(C71,Calculs!$B$85:$D$90,3), 0) + IF(AND(BS71="S",BI71=1), VLOOKUP(C71,Calculs!$B$85:$F$90,5), 0))</f>
        <v>0</v>
      </c>
      <c r="BX71" s="43" t="str">
        <f t="shared" si="10"/>
        <v/>
      </c>
      <c r="BY71" s="241" t="str">
        <f t="shared" si="11"/>
        <v/>
      </c>
      <c r="BZ71" s="301" t="str">
        <f t="shared" si="12"/>
        <v/>
      </c>
      <c r="CA71" s="301" t="str">
        <f t="shared" si="13"/>
        <v/>
      </c>
    </row>
    <row r="72" spans="1:79" ht="12.75" customHeight="1">
      <c r="A72" s="273"/>
      <c r="B72" s="239" t="str">
        <f>IF(' Peticions ET'!B71="", "",' Peticions ET'!B71)</f>
        <v/>
      </c>
      <c r="C72" s="186" t="str">
        <f>IF(' Peticions ET'!C71="", "",' Peticions ET'!C71)</f>
        <v/>
      </c>
      <c r="D72" s="186" t="str">
        <f>IF(' Peticions ET'!D71="", "",' Peticions ET'!D71)</f>
        <v/>
      </c>
      <c r="E72" s="186" t="str">
        <f>IF(' Peticions ET'!E71="", "",' Peticions ET'!E71)</f>
        <v/>
      </c>
      <c r="F72" s="186" t="str">
        <f>IF(' Peticions ET'!F71="", "",' Peticions ET'!F71)</f>
        <v/>
      </c>
      <c r="G72" s="186" t="str">
        <f>IF(' Peticions ET'!G71="", "",' Peticions ET'!G71)</f>
        <v/>
      </c>
      <c r="H72" s="185" t="str">
        <f>IF(' Peticions ET'!H71="", "",' Peticions ET'!H71)</f>
        <v/>
      </c>
      <c r="I72" s="185" t="str">
        <f>IF(' Peticions ET'!I71="", "",' Peticions ET'!I71)</f>
        <v/>
      </c>
      <c r="J72" s="33" t="str">
        <f>IF(' Peticions ET'!J71="", "",' Peticions ET'!J71)</f>
        <v/>
      </c>
      <c r="K72" s="33" t="str">
        <f>IF(' Peticions ET'!K71="", "",' Peticions ET'!K71)</f>
        <v/>
      </c>
      <c r="L72" s="33" t="str">
        <f>IF(' Peticions ET'!L71="", "",' Peticions ET'!L71)</f>
        <v/>
      </c>
      <c r="M72" s="33" t="str">
        <f>IF(' Peticions ET'!M71="", "",' Peticions ET'!M71)</f>
        <v/>
      </c>
      <c r="N72" s="33" t="str">
        <f>IF(' Peticions ET'!N71="", "",' Peticions ET'!N71)</f>
        <v/>
      </c>
      <c r="O72" s="33" t="str">
        <f>IF(' Peticions ET'!O71="", "",' Peticions ET'!O71)</f>
        <v/>
      </c>
      <c r="P72" s="33" t="str">
        <f>IF(' Peticions ET'!P71="", "",' Peticions ET'!P71)</f>
        <v/>
      </c>
      <c r="Q72" s="33" t="str">
        <f>IF(' Peticions ET'!R71="", "",' Peticions ET'!R71)</f>
        <v/>
      </c>
      <c r="R72" s="1" t="str">
        <f>IF(' Peticions ET'!Q71="", "",' Peticions ET'!Q71)</f>
        <v/>
      </c>
      <c r="S72" s="34" t="str">
        <f>IF(' Peticions ET'!U71="", "",' Peticions ET'!U71)</f>
        <v/>
      </c>
      <c r="T72" s="34" t="str">
        <f>IF(' Peticions ET'!V71="", "",' Peticions ET'!V71)</f>
        <v/>
      </c>
      <c r="U72" t="str">
        <f>IF(' Peticions ET'!S71="", "",' Peticions ET'!S71)</f>
        <v/>
      </c>
      <c r="V72" t="str">
        <f>IF(' Peticions ET'!T71="", "",' Peticions ET'!T71)</f>
        <v/>
      </c>
      <c r="W72" s="33" t="str">
        <f>IF(' Peticions ET'!W71="", "",' Peticions ET'!W71)</f>
        <v/>
      </c>
      <c r="X72" s="33" t="str">
        <f>IF(' Peticions ET'!X71="", "",' Peticions ET'!X71)</f>
        <v/>
      </c>
      <c r="Y72" s="33" t="str">
        <f>IF(' Peticions ET'!Y71="", "",' Peticions ET'!Y71)</f>
        <v/>
      </c>
      <c r="Z72" s="1"/>
      <c r="AA72" s="1"/>
      <c r="AB72" s="3"/>
      <c r="AC72" s="34"/>
      <c r="AD72" s="34"/>
      <c r="AE72" s="34"/>
      <c r="AF72" s="35"/>
      <c r="AG72" s="36"/>
      <c r="AH72" s="36"/>
      <c r="AI72" s="36"/>
      <c r="AJ72" s="36"/>
      <c r="AK72" s="37"/>
      <c r="AL72" s="37"/>
      <c r="AM72" s="37"/>
      <c r="AN72" s="37"/>
      <c r="AO72" s="38" t="str">
        <f>IF(' Peticions ET'!AO71="", "",' Peticions ET'!AO71)</f>
        <v/>
      </c>
      <c r="AP72" s="154"/>
      <c r="AQ72" s="39"/>
      <c r="AR72" s="40" t="str">
        <f t="shared" si="2"/>
        <v/>
      </c>
      <c r="AS72" s="41" t="str">
        <f t="shared" si="3"/>
        <v/>
      </c>
      <c r="AT72" s="42" t="str">
        <f t="shared" si="29"/>
        <v/>
      </c>
      <c r="AU72" s="43" t="str">
        <f t="shared" si="30"/>
        <v/>
      </c>
      <c r="AV72" s="252" t="str">
        <f t="shared" si="4"/>
        <v/>
      </c>
      <c r="AW72" s="242">
        <f>IF(B72="",0,IF(BR72="S",COUNTIF($AV$17:AV72,AV72),0))</f>
        <v>0</v>
      </c>
      <c r="AX72" s="44" t="str">
        <f t="shared" si="31"/>
        <v/>
      </c>
      <c r="AY72" s="45">
        <f xml:space="preserve"> IF(AX72&lt;&gt;"",VLOOKUP(AX72,Calculs!$B$2:$C$34,2,FALSE),0)</f>
        <v>0</v>
      </c>
      <c r="AZ72" s="45">
        <f>IF(K72&lt;&gt;"",IF(LEFT(K72,1)="S", Calculs!$C$55,0),0)</f>
        <v>0</v>
      </c>
      <c r="BA72" s="45">
        <f>IF(L72&lt;&gt;"",IF(LEFT(L72,1)="S", Calculs!$C$51,0),0)</f>
        <v>0</v>
      </c>
      <c r="BB72" s="45">
        <f>IF(M72&lt;&gt;"",IF(LEFT(M72,1)="S", Calculs!$C$52,0),0)</f>
        <v>0</v>
      </c>
      <c r="BC72" s="46" t="str">
        <f t="shared" si="32"/>
        <v/>
      </c>
      <c r="BD72" s="46" t="str">
        <f t="shared" si="33"/>
        <v/>
      </c>
      <c r="BE72" s="46">
        <f>SUMIF(Calculs!$B$2:$B$34,BC72,Calculs!$C$2:$C$34)</f>
        <v>0</v>
      </c>
      <c r="BF72" s="45">
        <f>IF(Q72&lt;&gt;"",IF(LEFT(Q72,1)="S", Calculs!$C$52,0),0)</f>
        <v>0</v>
      </c>
      <c r="BG72" s="45">
        <f>IF(R72&lt;&gt;"",IF(LEFT(R72,1)="S", Calculs!$C$51,0),0)</f>
        <v>0</v>
      </c>
      <c r="BH72" s="252" t="str">
        <f t="shared" si="6"/>
        <v/>
      </c>
      <c r="BI72" s="242">
        <f>IF(B72="",0, IF(BS72="S",COUNTIF($BH$17:BH72,BH72),0))</f>
        <v>0</v>
      </c>
      <c r="BJ72" s="45">
        <f xml:space="preserve"> IF(S72&lt;&gt;"",IF(S72&lt;&gt;"Sense monitor",VLOOKUP(LEFT(S72,2),Calculs!$B$41:$C$46,2,FALSE),0),0)</f>
        <v>0</v>
      </c>
      <c r="BK72" s="45">
        <f>IF(T72&lt;&gt;"",IF(LEFT(T72,1)="S", Calculs!$C$48,0),0)</f>
        <v>0</v>
      </c>
      <c r="BL72" s="45">
        <f>IF(W72&lt;&gt;"",IF(LEFT(W72,3)="ETT", Calculs!$C$37,0),0)</f>
        <v>0</v>
      </c>
      <c r="BM72" s="45">
        <f>IF(X72&lt;&gt;"",IF(LEFT(X72,1)="S", Calculs!$C$51,0),0)</f>
        <v>0</v>
      </c>
      <c r="BN72" s="45">
        <f>IF(Y72&lt;&gt;"",IF(LEFT(Y72,1)="S", Calculs!$C$52,0),0)</f>
        <v>0</v>
      </c>
      <c r="BO72" s="46" t="str">
        <f t="shared" si="34"/>
        <v/>
      </c>
      <c r="BP72" s="45">
        <f>SUMIF(Calculs!$B$32:$B$36,TRIM(BO72),Calculs!$C$32:$C$36)</f>
        <v>0</v>
      </c>
      <c r="BQ72" s="45">
        <f>IF(V72&lt;&gt;"",IF(LEFT(V72,1)="S", SUMIF(Calculs!$B$57:$B$61, TRIM(BO72), Calculs!$C$57:$C$61),0),0)</f>
        <v>0</v>
      </c>
      <c r="BR72" s="43" t="str">
        <f t="shared" si="7"/>
        <v>N</v>
      </c>
      <c r="BS72" s="241" t="str">
        <f t="shared" si="8"/>
        <v>N</v>
      </c>
      <c r="BT72" s="45">
        <f t="shared" si="9"/>
        <v>0</v>
      </c>
      <c r="BU72" s="45"/>
      <c r="BV72" s="45"/>
      <c r="BW72" s="45">
        <f>IF(C72="",0,IF(AND(BR72="S",AW72=1), VLOOKUP(C72,Calculs!$B$85:$D$90,3), 0) + IF(AND(BS72="S",BI72=1), VLOOKUP(C72,Calculs!$B$85:$F$90,5), 0))</f>
        <v>0</v>
      </c>
      <c r="BX72" s="43" t="str">
        <f t="shared" si="10"/>
        <v/>
      </c>
      <c r="BY72" s="241" t="str">
        <f t="shared" si="11"/>
        <v/>
      </c>
      <c r="BZ72" s="301" t="str">
        <f t="shared" si="12"/>
        <v/>
      </c>
      <c r="CA72" s="301" t="str">
        <f t="shared" si="13"/>
        <v/>
      </c>
    </row>
    <row r="73" spans="1:79" ht="12.75" customHeight="1">
      <c r="A73" s="273"/>
      <c r="B73" s="239" t="str">
        <f>IF(' Peticions ET'!B72="", "",' Peticions ET'!B72)</f>
        <v/>
      </c>
      <c r="C73" s="186" t="str">
        <f>IF(' Peticions ET'!C72="", "",' Peticions ET'!C72)</f>
        <v/>
      </c>
      <c r="D73" s="186" t="str">
        <f>IF(' Peticions ET'!D72="", "",' Peticions ET'!D72)</f>
        <v/>
      </c>
      <c r="E73" s="186" t="str">
        <f>IF(' Peticions ET'!E72="", "",' Peticions ET'!E72)</f>
        <v/>
      </c>
      <c r="F73" s="186" t="str">
        <f>IF(' Peticions ET'!F72="", "",' Peticions ET'!F72)</f>
        <v/>
      </c>
      <c r="G73" s="186" t="str">
        <f>IF(' Peticions ET'!G72="", "",' Peticions ET'!G72)</f>
        <v/>
      </c>
      <c r="H73" s="185" t="str">
        <f>IF(' Peticions ET'!H72="", "",' Peticions ET'!H72)</f>
        <v/>
      </c>
      <c r="I73" s="185" t="str">
        <f>IF(' Peticions ET'!I72="", "",' Peticions ET'!I72)</f>
        <v/>
      </c>
      <c r="J73" s="33" t="str">
        <f>IF(' Peticions ET'!J72="", "",' Peticions ET'!J72)</f>
        <v/>
      </c>
      <c r="K73" s="33" t="str">
        <f>IF(' Peticions ET'!K72="", "",' Peticions ET'!K72)</f>
        <v/>
      </c>
      <c r="L73" s="33" t="str">
        <f>IF(' Peticions ET'!L72="", "",' Peticions ET'!L72)</f>
        <v/>
      </c>
      <c r="M73" s="33" t="str">
        <f>IF(' Peticions ET'!M72="", "",' Peticions ET'!M72)</f>
        <v/>
      </c>
      <c r="N73" s="33" t="str">
        <f>IF(' Peticions ET'!N72="", "",' Peticions ET'!N72)</f>
        <v/>
      </c>
      <c r="O73" s="33" t="str">
        <f>IF(' Peticions ET'!O72="", "",' Peticions ET'!O72)</f>
        <v/>
      </c>
      <c r="P73" s="33" t="str">
        <f>IF(' Peticions ET'!P72="", "",' Peticions ET'!P72)</f>
        <v/>
      </c>
      <c r="Q73" s="33" t="str">
        <f>IF(' Peticions ET'!R72="", "",' Peticions ET'!R72)</f>
        <v/>
      </c>
      <c r="R73" s="1" t="str">
        <f>IF(' Peticions ET'!Q72="", "",' Peticions ET'!Q72)</f>
        <v/>
      </c>
      <c r="S73" s="34" t="str">
        <f>IF(' Peticions ET'!U72="", "",' Peticions ET'!U72)</f>
        <v/>
      </c>
      <c r="T73" s="34" t="str">
        <f>IF(' Peticions ET'!V72="", "",' Peticions ET'!V72)</f>
        <v/>
      </c>
      <c r="U73" t="str">
        <f>IF(' Peticions ET'!S72="", "",' Peticions ET'!S72)</f>
        <v/>
      </c>
      <c r="V73" t="str">
        <f>IF(' Peticions ET'!T72="", "",' Peticions ET'!T72)</f>
        <v/>
      </c>
      <c r="W73" s="33" t="str">
        <f>IF(' Peticions ET'!W72="", "",' Peticions ET'!W72)</f>
        <v/>
      </c>
      <c r="X73" s="33" t="str">
        <f>IF(' Peticions ET'!X72="", "",' Peticions ET'!X72)</f>
        <v/>
      </c>
      <c r="Y73" s="33" t="str">
        <f>IF(' Peticions ET'!Y72="", "",' Peticions ET'!Y72)</f>
        <v/>
      </c>
      <c r="Z73" s="1"/>
      <c r="AA73" s="1"/>
      <c r="AB73" s="3"/>
      <c r="AC73" s="34"/>
      <c r="AD73" s="34"/>
      <c r="AE73" s="34"/>
      <c r="AF73" s="35"/>
      <c r="AG73" s="36"/>
      <c r="AH73" s="36"/>
      <c r="AI73" s="36"/>
      <c r="AJ73" s="36"/>
      <c r="AK73" s="37"/>
      <c r="AL73" s="37"/>
      <c r="AM73" s="37"/>
      <c r="AN73" s="37"/>
      <c r="AO73" s="38" t="str">
        <f>IF(' Peticions ET'!AO72="", "",' Peticions ET'!AO72)</f>
        <v/>
      </c>
      <c r="AP73" s="154"/>
      <c r="AQ73" s="39"/>
      <c r="AR73" s="40" t="str">
        <f t="shared" si="2"/>
        <v/>
      </c>
      <c r="AS73" s="41" t="str">
        <f t="shared" si="3"/>
        <v/>
      </c>
      <c r="AT73" s="42" t="str">
        <f t="shared" si="29"/>
        <v/>
      </c>
      <c r="AU73" s="43" t="str">
        <f t="shared" si="30"/>
        <v/>
      </c>
      <c r="AV73" s="252" t="str">
        <f t="shared" si="4"/>
        <v/>
      </c>
      <c r="AW73" s="242">
        <f>IF(B73="",0,IF(BR73="S",COUNTIF($AV$17:AV73,AV73),0))</f>
        <v>0</v>
      </c>
      <c r="AX73" s="44" t="str">
        <f t="shared" si="31"/>
        <v/>
      </c>
      <c r="AY73" s="45">
        <f xml:space="preserve"> IF(AX73&lt;&gt;"",VLOOKUP(AX73,Calculs!$B$2:$C$34,2,FALSE),0)</f>
        <v>0</v>
      </c>
      <c r="AZ73" s="45">
        <f>IF(K73&lt;&gt;"",IF(LEFT(K73,1)="S", Calculs!$C$55,0),0)</f>
        <v>0</v>
      </c>
      <c r="BA73" s="45">
        <f>IF(L73&lt;&gt;"",IF(LEFT(L73,1)="S", Calculs!$C$51,0),0)</f>
        <v>0</v>
      </c>
      <c r="BB73" s="45">
        <f>IF(M73&lt;&gt;"",IF(LEFT(M73,1)="S", Calculs!$C$52,0),0)</f>
        <v>0</v>
      </c>
      <c r="BC73" s="46" t="str">
        <f t="shared" si="32"/>
        <v/>
      </c>
      <c r="BD73" s="46" t="str">
        <f t="shared" si="33"/>
        <v/>
      </c>
      <c r="BE73" s="46">
        <f>SUMIF(Calculs!$B$2:$B$34,BC73,Calculs!$C$2:$C$34)</f>
        <v>0</v>
      </c>
      <c r="BF73" s="45">
        <f>IF(Q73&lt;&gt;"",IF(LEFT(Q73,1)="S", Calculs!$C$52,0),0)</f>
        <v>0</v>
      </c>
      <c r="BG73" s="45">
        <f>IF(R73&lt;&gt;"",IF(LEFT(R73,1)="S", Calculs!$C$51,0),0)</f>
        <v>0</v>
      </c>
      <c r="BH73" s="252" t="str">
        <f t="shared" si="6"/>
        <v/>
      </c>
      <c r="BI73" s="242">
        <f>IF(B73="",0, IF(BS73="S",COUNTIF($BH$17:BH73,BH73),0))</f>
        <v>0</v>
      </c>
      <c r="BJ73" s="45">
        <f xml:space="preserve"> IF(S73&lt;&gt;"",IF(S73&lt;&gt;"Sense monitor",VLOOKUP(LEFT(S73,2),Calculs!$B$41:$C$46,2,FALSE),0),0)</f>
        <v>0</v>
      </c>
      <c r="BK73" s="45">
        <f>IF(T73&lt;&gt;"",IF(LEFT(T73,1)="S", Calculs!$C$48,0),0)</f>
        <v>0</v>
      </c>
      <c r="BL73" s="45">
        <f>IF(W73&lt;&gt;"",IF(LEFT(W73,3)="ETT", Calculs!$C$37,0),0)</f>
        <v>0</v>
      </c>
      <c r="BM73" s="45">
        <f>IF(X73&lt;&gt;"",IF(LEFT(X73,1)="S", Calculs!$C$51,0),0)</f>
        <v>0</v>
      </c>
      <c r="BN73" s="45">
        <f>IF(Y73&lt;&gt;"",IF(LEFT(Y73,1)="S", Calculs!$C$52,0),0)</f>
        <v>0</v>
      </c>
      <c r="BO73" s="46" t="str">
        <f t="shared" si="34"/>
        <v/>
      </c>
      <c r="BP73" s="45">
        <f>SUMIF(Calculs!$B$32:$B$36,TRIM(BO73),Calculs!$C$32:$C$36)</f>
        <v>0</v>
      </c>
      <c r="BQ73" s="45">
        <f>IF(V73&lt;&gt;"",IF(LEFT(V73,1)="S", SUMIF(Calculs!$B$57:$B$61, TRIM(BO73), Calculs!$C$57:$C$61),0),0)</f>
        <v>0</v>
      </c>
      <c r="BR73" s="43" t="str">
        <f t="shared" si="7"/>
        <v>N</v>
      </c>
      <c r="BS73" s="241" t="str">
        <f t="shared" si="8"/>
        <v>N</v>
      </c>
      <c r="BT73" s="45">
        <f t="shared" si="9"/>
        <v>0</v>
      </c>
      <c r="BU73" s="45"/>
      <c r="BV73" s="45"/>
      <c r="BW73" s="45">
        <f>IF(C73="",0,IF(AND(BR73="S",AW73=1), VLOOKUP(C73,Calculs!$B$85:$D$90,3), 0) + IF(AND(BS73="S",BI73=1), VLOOKUP(C73,Calculs!$B$85:$F$90,5), 0))</f>
        <v>0</v>
      </c>
      <c r="BX73" s="43" t="str">
        <f t="shared" si="10"/>
        <v/>
      </c>
      <c r="BY73" s="241" t="str">
        <f t="shared" si="11"/>
        <v/>
      </c>
      <c r="BZ73" s="301" t="str">
        <f t="shared" si="12"/>
        <v/>
      </c>
      <c r="CA73" s="301" t="str">
        <f t="shared" si="13"/>
        <v/>
      </c>
    </row>
    <row r="74" spans="1:79" ht="12.75" customHeight="1">
      <c r="A74" s="273"/>
      <c r="B74" s="239" t="str">
        <f>IF(' Peticions ET'!B73="", "",' Peticions ET'!B73)</f>
        <v/>
      </c>
      <c r="C74" s="186" t="str">
        <f>IF(' Peticions ET'!C73="", "",' Peticions ET'!C73)</f>
        <v/>
      </c>
      <c r="D74" s="186" t="str">
        <f>IF(' Peticions ET'!D73="", "",' Peticions ET'!D73)</f>
        <v/>
      </c>
      <c r="E74" s="186" t="str">
        <f>IF(' Peticions ET'!E73="", "",' Peticions ET'!E73)</f>
        <v/>
      </c>
      <c r="F74" s="186" t="str">
        <f>IF(' Peticions ET'!F73="", "",' Peticions ET'!F73)</f>
        <v/>
      </c>
      <c r="G74" s="186" t="str">
        <f>IF(' Peticions ET'!G73="", "",' Peticions ET'!G73)</f>
        <v/>
      </c>
      <c r="H74" s="185" t="str">
        <f>IF(' Peticions ET'!H73="", "",' Peticions ET'!H73)</f>
        <v/>
      </c>
      <c r="I74" s="185" t="str">
        <f>IF(' Peticions ET'!I73="", "",' Peticions ET'!I73)</f>
        <v/>
      </c>
      <c r="J74" s="33" t="str">
        <f>IF(' Peticions ET'!J73="", "",' Peticions ET'!J73)</f>
        <v/>
      </c>
      <c r="K74" s="33" t="str">
        <f>IF(' Peticions ET'!K73="", "",' Peticions ET'!K73)</f>
        <v/>
      </c>
      <c r="L74" s="33" t="str">
        <f>IF(' Peticions ET'!L73="", "",' Peticions ET'!L73)</f>
        <v/>
      </c>
      <c r="M74" s="33" t="str">
        <f>IF(' Peticions ET'!M73="", "",' Peticions ET'!M73)</f>
        <v/>
      </c>
      <c r="N74" s="33" t="str">
        <f>IF(' Peticions ET'!N73="", "",' Peticions ET'!N73)</f>
        <v/>
      </c>
      <c r="O74" s="33" t="str">
        <f>IF(' Peticions ET'!O73="", "",' Peticions ET'!O73)</f>
        <v/>
      </c>
      <c r="P74" s="33" t="str">
        <f>IF(' Peticions ET'!P73="", "",' Peticions ET'!P73)</f>
        <v/>
      </c>
      <c r="Q74" s="33" t="str">
        <f>IF(' Peticions ET'!R73="", "",' Peticions ET'!R73)</f>
        <v/>
      </c>
      <c r="R74" s="1" t="str">
        <f>IF(' Peticions ET'!Q73="", "",' Peticions ET'!Q73)</f>
        <v/>
      </c>
      <c r="S74" s="34" t="str">
        <f>IF(' Peticions ET'!U73="", "",' Peticions ET'!U73)</f>
        <v/>
      </c>
      <c r="T74" s="34" t="str">
        <f>IF(' Peticions ET'!V73="", "",' Peticions ET'!V73)</f>
        <v/>
      </c>
      <c r="U74" t="str">
        <f>IF(' Peticions ET'!S73="", "",' Peticions ET'!S73)</f>
        <v/>
      </c>
      <c r="V74" t="str">
        <f>IF(' Peticions ET'!T73="", "",' Peticions ET'!T73)</f>
        <v/>
      </c>
      <c r="W74" s="33" t="str">
        <f>IF(' Peticions ET'!W73="", "",' Peticions ET'!W73)</f>
        <v/>
      </c>
      <c r="X74" s="33" t="str">
        <f>IF(' Peticions ET'!X73="", "",' Peticions ET'!X73)</f>
        <v/>
      </c>
      <c r="Y74" s="33" t="str">
        <f>IF(' Peticions ET'!Y73="", "",' Peticions ET'!Y73)</f>
        <v/>
      </c>
      <c r="Z74" s="1"/>
      <c r="AA74" s="1"/>
      <c r="AB74" s="3"/>
      <c r="AC74" s="34"/>
      <c r="AD74" s="34"/>
      <c r="AE74" s="34"/>
      <c r="AF74" s="35"/>
      <c r="AG74" s="36"/>
      <c r="AH74" s="36"/>
      <c r="AI74" s="36"/>
      <c r="AJ74" s="36"/>
      <c r="AK74" s="37"/>
      <c r="AL74" s="37"/>
      <c r="AM74" s="37"/>
      <c r="AN74" s="37"/>
      <c r="AO74" s="38" t="str">
        <f>IF(' Peticions ET'!AO73="", "",' Peticions ET'!AO73)</f>
        <v/>
      </c>
      <c r="AP74" s="154"/>
      <c r="AQ74" s="39"/>
      <c r="AR74" s="40" t="str">
        <f t="shared" si="2"/>
        <v/>
      </c>
      <c r="AS74" s="41" t="str">
        <f t="shared" si="3"/>
        <v/>
      </c>
      <c r="AT74" s="42" t="str">
        <f t="shared" si="29"/>
        <v/>
      </c>
      <c r="AU74" s="43" t="str">
        <f t="shared" si="30"/>
        <v/>
      </c>
      <c r="AV74" s="252" t="str">
        <f t="shared" si="4"/>
        <v/>
      </c>
      <c r="AW74" s="242">
        <f>IF(B74="",0,IF(BR74="S",COUNTIF($AV$17:AV74,AV74),0))</f>
        <v>0</v>
      </c>
      <c r="AX74" s="44" t="str">
        <f t="shared" si="31"/>
        <v/>
      </c>
      <c r="AY74" s="45">
        <f xml:space="preserve"> IF(AX74&lt;&gt;"",VLOOKUP(AX74,Calculs!$B$2:$C$34,2,FALSE),0)</f>
        <v>0</v>
      </c>
      <c r="AZ74" s="45">
        <f>IF(K74&lt;&gt;"",IF(LEFT(K74,1)="S", Calculs!$C$55,0),0)</f>
        <v>0</v>
      </c>
      <c r="BA74" s="45">
        <f>IF(L74&lt;&gt;"",IF(LEFT(L74,1)="S", Calculs!$C$51,0),0)</f>
        <v>0</v>
      </c>
      <c r="BB74" s="45">
        <f>IF(M74&lt;&gt;"",IF(LEFT(M74,1)="S", Calculs!$C$52,0),0)</f>
        <v>0</v>
      </c>
      <c r="BC74" s="46" t="str">
        <f t="shared" si="32"/>
        <v/>
      </c>
      <c r="BD74" s="46" t="str">
        <f t="shared" si="33"/>
        <v/>
      </c>
      <c r="BE74" s="46">
        <f>SUMIF(Calculs!$B$2:$B$34,BC74,Calculs!$C$2:$C$34)</f>
        <v>0</v>
      </c>
      <c r="BF74" s="45">
        <f>IF(Q74&lt;&gt;"",IF(LEFT(Q74,1)="S", Calculs!$C$52,0),0)</f>
        <v>0</v>
      </c>
      <c r="BG74" s="45">
        <f>IF(R74&lt;&gt;"",IF(LEFT(R74,1)="S", Calculs!$C$51,0),0)</f>
        <v>0</v>
      </c>
      <c r="BH74" s="252" t="str">
        <f t="shared" si="6"/>
        <v/>
      </c>
      <c r="BI74" s="242">
        <f>IF(B74="",0, IF(BS74="S",COUNTIF($BH$17:BH74,BH74),0))</f>
        <v>0</v>
      </c>
      <c r="BJ74" s="45">
        <f xml:space="preserve"> IF(S74&lt;&gt;"",IF(S74&lt;&gt;"Sense monitor",VLOOKUP(LEFT(S74,2),Calculs!$B$41:$C$46,2,FALSE),0),0)</f>
        <v>0</v>
      </c>
      <c r="BK74" s="45">
        <f>IF(T74&lt;&gt;"",IF(LEFT(T74,1)="S", Calculs!$C$48,0),0)</f>
        <v>0</v>
      </c>
      <c r="BL74" s="45">
        <f>IF(W74&lt;&gt;"",IF(LEFT(W74,3)="ETT", Calculs!$C$37,0),0)</f>
        <v>0</v>
      </c>
      <c r="BM74" s="45">
        <f>IF(X74&lt;&gt;"",IF(LEFT(X74,1)="S", Calculs!$C$51,0),0)</f>
        <v>0</v>
      </c>
      <c r="BN74" s="45">
        <f>IF(Y74&lt;&gt;"",IF(LEFT(Y74,1)="S", Calculs!$C$52,0),0)</f>
        <v>0</v>
      </c>
      <c r="BO74" s="46" t="str">
        <f t="shared" si="34"/>
        <v/>
      </c>
      <c r="BP74" s="45">
        <f>SUMIF(Calculs!$B$32:$B$36,TRIM(BO74),Calculs!$C$32:$C$36)</f>
        <v>0</v>
      </c>
      <c r="BQ74" s="45">
        <f>IF(V74&lt;&gt;"",IF(LEFT(V74,1)="S", SUMIF(Calculs!$B$57:$B$61, TRIM(BO74), Calculs!$C$57:$C$61),0),0)</f>
        <v>0</v>
      </c>
      <c r="BR74" s="43" t="str">
        <f t="shared" si="7"/>
        <v>N</v>
      </c>
      <c r="BS74" s="241" t="str">
        <f t="shared" si="8"/>
        <v>N</v>
      </c>
      <c r="BT74" s="45">
        <f t="shared" si="9"/>
        <v>0</v>
      </c>
      <c r="BU74" s="45"/>
      <c r="BV74" s="45"/>
      <c r="BW74" s="45">
        <f>IF(C74="",0,IF(AND(BR74="S",AW74=1), VLOOKUP(C74,Calculs!$B$85:$D$90,3), 0) + IF(AND(BS74="S",BI74=1), VLOOKUP(C74,Calculs!$B$85:$F$90,5), 0))</f>
        <v>0</v>
      </c>
      <c r="BX74" s="43" t="str">
        <f t="shared" si="10"/>
        <v/>
      </c>
      <c r="BY74" s="241" t="str">
        <f t="shared" si="11"/>
        <v/>
      </c>
      <c r="BZ74" s="301" t="str">
        <f t="shared" si="12"/>
        <v/>
      </c>
      <c r="CA74" s="301" t="str">
        <f t="shared" si="13"/>
        <v/>
      </c>
    </row>
    <row r="75" spans="1:79" ht="12.75" customHeight="1">
      <c r="A75" s="273"/>
      <c r="B75" s="239" t="str">
        <f>IF(' Peticions ET'!B74="", "",' Peticions ET'!B74)</f>
        <v/>
      </c>
      <c r="C75" s="186" t="str">
        <f>IF(' Peticions ET'!C74="", "",' Peticions ET'!C74)</f>
        <v/>
      </c>
      <c r="D75" s="186" t="str">
        <f>IF(' Peticions ET'!D74="", "",' Peticions ET'!D74)</f>
        <v/>
      </c>
      <c r="E75" s="186" t="str">
        <f>IF(' Peticions ET'!E74="", "",' Peticions ET'!E74)</f>
        <v/>
      </c>
      <c r="F75" s="186" t="str">
        <f>IF(' Peticions ET'!F74="", "",' Peticions ET'!F74)</f>
        <v/>
      </c>
      <c r="G75" s="186" t="str">
        <f>IF(' Peticions ET'!G74="", "",' Peticions ET'!G74)</f>
        <v/>
      </c>
      <c r="H75" s="185" t="str">
        <f>IF(' Peticions ET'!H74="", "",' Peticions ET'!H74)</f>
        <v/>
      </c>
      <c r="I75" s="185" t="str">
        <f>IF(' Peticions ET'!I74="", "",' Peticions ET'!I74)</f>
        <v/>
      </c>
      <c r="J75" s="33" t="str">
        <f>IF(' Peticions ET'!J74="", "",' Peticions ET'!J74)</f>
        <v/>
      </c>
      <c r="K75" s="33" t="str">
        <f>IF(' Peticions ET'!K74="", "",' Peticions ET'!K74)</f>
        <v/>
      </c>
      <c r="L75" s="33" t="str">
        <f>IF(' Peticions ET'!L74="", "",' Peticions ET'!L74)</f>
        <v/>
      </c>
      <c r="M75" s="33" t="str">
        <f>IF(' Peticions ET'!M74="", "",' Peticions ET'!M74)</f>
        <v/>
      </c>
      <c r="N75" s="33" t="str">
        <f>IF(' Peticions ET'!N74="", "",' Peticions ET'!N74)</f>
        <v/>
      </c>
      <c r="O75" s="33" t="str">
        <f>IF(' Peticions ET'!O74="", "",' Peticions ET'!O74)</f>
        <v/>
      </c>
      <c r="P75" s="33" t="str">
        <f>IF(' Peticions ET'!P74="", "",' Peticions ET'!P74)</f>
        <v/>
      </c>
      <c r="Q75" s="33" t="str">
        <f>IF(' Peticions ET'!R74="", "",' Peticions ET'!R74)</f>
        <v/>
      </c>
      <c r="R75" s="1" t="str">
        <f>IF(' Peticions ET'!Q74="", "",' Peticions ET'!Q74)</f>
        <v/>
      </c>
      <c r="S75" s="34" t="str">
        <f>IF(' Peticions ET'!U74="", "",' Peticions ET'!U74)</f>
        <v/>
      </c>
      <c r="T75" s="34" t="str">
        <f>IF(' Peticions ET'!V74="", "",' Peticions ET'!V74)</f>
        <v/>
      </c>
      <c r="U75" t="str">
        <f>IF(' Peticions ET'!S74="", "",' Peticions ET'!S74)</f>
        <v/>
      </c>
      <c r="V75" t="str">
        <f>IF(' Peticions ET'!T74="", "",' Peticions ET'!T74)</f>
        <v/>
      </c>
      <c r="W75" s="33" t="str">
        <f>IF(' Peticions ET'!W74="", "",' Peticions ET'!W74)</f>
        <v/>
      </c>
      <c r="X75" s="33" t="str">
        <f>IF(' Peticions ET'!X74="", "",' Peticions ET'!X74)</f>
        <v/>
      </c>
      <c r="Y75" s="33" t="str">
        <f>IF(' Peticions ET'!Y74="", "",' Peticions ET'!Y74)</f>
        <v/>
      </c>
      <c r="Z75" s="1"/>
      <c r="AA75" s="1"/>
      <c r="AB75" s="3"/>
      <c r="AC75" s="34"/>
      <c r="AD75" s="34"/>
      <c r="AE75" s="34"/>
      <c r="AF75" s="35"/>
      <c r="AG75" s="36"/>
      <c r="AH75" s="36"/>
      <c r="AI75" s="36"/>
      <c r="AJ75" s="36"/>
      <c r="AK75" s="37"/>
      <c r="AL75" s="37"/>
      <c r="AM75" s="37"/>
      <c r="AN75" s="37"/>
      <c r="AO75" s="38" t="str">
        <f>IF(' Peticions ET'!AO74="", "",' Peticions ET'!AO74)</f>
        <v/>
      </c>
      <c r="AP75" s="154"/>
      <c r="AQ75" s="39"/>
      <c r="AR75" s="40" t="str">
        <f t="shared" si="2"/>
        <v/>
      </c>
      <c r="AS75" s="41" t="str">
        <f t="shared" si="3"/>
        <v/>
      </c>
      <c r="AT75" s="42" t="str">
        <f t="shared" si="29"/>
        <v/>
      </c>
      <c r="AU75" s="43" t="str">
        <f t="shared" si="30"/>
        <v/>
      </c>
      <c r="AV75" s="252" t="str">
        <f t="shared" si="4"/>
        <v/>
      </c>
      <c r="AW75" s="242">
        <f>IF(B75="",0,IF(BR75="S",COUNTIF($AV$17:AV75,AV75),0))</f>
        <v>0</v>
      </c>
      <c r="AX75" s="44" t="str">
        <f t="shared" si="31"/>
        <v/>
      </c>
      <c r="AY75" s="45">
        <f xml:space="preserve"> IF(AX75&lt;&gt;"",VLOOKUP(AX75,Calculs!$B$2:$C$34,2,FALSE),0)</f>
        <v>0</v>
      </c>
      <c r="AZ75" s="45">
        <f>IF(K75&lt;&gt;"",IF(LEFT(K75,1)="S", Calculs!$C$55,0),0)</f>
        <v>0</v>
      </c>
      <c r="BA75" s="45">
        <f>IF(L75&lt;&gt;"",IF(LEFT(L75,1)="S", Calculs!$C$51,0),0)</f>
        <v>0</v>
      </c>
      <c r="BB75" s="45">
        <f>IF(M75&lt;&gt;"",IF(LEFT(M75,1)="S", Calculs!$C$52,0),0)</f>
        <v>0</v>
      </c>
      <c r="BC75" s="46" t="str">
        <f t="shared" si="32"/>
        <v/>
      </c>
      <c r="BD75" s="46" t="str">
        <f t="shared" si="33"/>
        <v/>
      </c>
      <c r="BE75" s="46">
        <f>SUMIF(Calculs!$B$2:$B$34,BC75,Calculs!$C$2:$C$34)</f>
        <v>0</v>
      </c>
      <c r="BF75" s="45">
        <f>IF(Q75&lt;&gt;"",IF(LEFT(Q75,1)="S", Calculs!$C$52,0),0)</f>
        <v>0</v>
      </c>
      <c r="BG75" s="45">
        <f>IF(R75&lt;&gt;"",IF(LEFT(R75,1)="S", Calculs!$C$51,0),0)</f>
        <v>0</v>
      </c>
      <c r="BH75" s="252" t="str">
        <f t="shared" si="6"/>
        <v/>
      </c>
      <c r="BI75" s="242">
        <f>IF(B75="",0, IF(BS75="S",COUNTIF($BH$17:BH75,BH75),0))</f>
        <v>0</v>
      </c>
      <c r="BJ75" s="45">
        <f xml:space="preserve"> IF(S75&lt;&gt;"",IF(S75&lt;&gt;"Sense monitor",VLOOKUP(LEFT(S75,2),Calculs!$B$41:$C$46,2,FALSE),0),0)</f>
        <v>0</v>
      </c>
      <c r="BK75" s="45">
        <f>IF(T75&lt;&gt;"",IF(LEFT(T75,1)="S", Calculs!$C$48,0),0)</f>
        <v>0</v>
      </c>
      <c r="BL75" s="45">
        <f>IF(W75&lt;&gt;"",IF(LEFT(W75,3)="ETT", Calculs!$C$37,0),0)</f>
        <v>0</v>
      </c>
      <c r="BM75" s="45">
        <f>IF(X75&lt;&gt;"",IF(LEFT(X75,1)="S", Calculs!$C$51,0),0)</f>
        <v>0</v>
      </c>
      <c r="BN75" s="45">
        <f>IF(Y75&lt;&gt;"",IF(LEFT(Y75,1)="S", Calculs!$C$52,0),0)</f>
        <v>0</v>
      </c>
      <c r="BO75" s="46" t="str">
        <f t="shared" si="34"/>
        <v/>
      </c>
      <c r="BP75" s="45">
        <f>SUMIF(Calculs!$B$32:$B$36,TRIM(BO75),Calculs!$C$32:$C$36)</f>
        <v>0</v>
      </c>
      <c r="BQ75" s="45">
        <f>IF(V75&lt;&gt;"",IF(LEFT(V75,1)="S", SUMIF(Calculs!$B$57:$B$61, TRIM(BO75), Calculs!$C$57:$C$61),0),0)</f>
        <v>0</v>
      </c>
      <c r="BR75" s="43" t="str">
        <f t="shared" si="7"/>
        <v>N</v>
      </c>
      <c r="BS75" s="241" t="str">
        <f t="shared" si="8"/>
        <v>N</v>
      </c>
      <c r="BT75" s="45">
        <f t="shared" si="9"/>
        <v>0</v>
      </c>
      <c r="BU75" s="45"/>
      <c r="BV75" s="45"/>
      <c r="BW75" s="45">
        <f>IF(C75="",0,IF(AND(BR75="S",AW75=1), VLOOKUP(C75,Calculs!$B$85:$D$90,3), 0) + IF(AND(BS75="S",BI75=1), VLOOKUP(C75,Calculs!$B$85:$F$90,5), 0))</f>
        <v>0</v>
      </c>
      <c r="BX75" s="43" t="str">
        <f t="shared" si="10"/>
        <v/>
      </c>
      <c r="BY75" s="241" t="str">
        <f t="shared" si="11"/>
        <v/>
      </c>
      <c r="BZ75" s="301" t="str">
        <f t="shared" si="12"/>
        <v/>
      </c>
      <c r="CA75" s="301" t="str">
        <f t="shared" si="13"/>
        <v/>
      </c>
    </row>
    <row r="76" spans="1:79" ht="12.75" customHeight="1">
      <c r="A76" s="273"/>
      <c r="B76" s="239" t="str">
        <f>IF(' Peticions ET'!B75="", "",' Peticions ET'!B75)</f>
        <v/>
      </c>
      <c r="C76" s="186" t="str">
        <f>IF(' Peticions ET'!C75="", "",' Peticions ET'!C75)</f>
        <v/>
      </c>
      <c r="D76" s="186" t="str">
        <f>IF(' Peticions ET'!D75="", "",' Peticions ET'!D75)</f>
        <v/>
      </c>
      <c r="E76" s="186" t="str">
        <f>IF(' Peticions ET'!E75="", "",' Peticions ET'!E75)</f>
        <v/>
      </c>
      <c r="F76" s="186" t="str">
        <f>IF(' Peticions ET'!F75="", "",' Peticions ET'!F75)</f>
        <v/>
      </c>
      <c r="G76" s="186" t="str">
        <f>IF(' Peticions ET'!G75="", "",' Peticions ET'!G75)</f>
        <v/>
      </c>
      <c r="H76" s="185" t="str">
        <f>IF(' Peticions ET'!H75="", "",' Peticions ET'!H75)</f>
        <v/>
      </c>
      <c r="I76" s="185" t="str">
        <f>IF(' Peticions ET'!I75="", "",' Peticions ET'!I75)</f>
        <v/>
      </c>
      <c r="J76" s="33" t="str">
        <f>IF(' Peticions ET'!J75="", "",' Peticions ET'!J75)</f>
        <v/>
      </c>
      <c r="K76" s="33" t="str">
        <f>IF(' Peticions ET'!K75="", "",' Peticions ET'!K75)</f>
        <v/>
      </c>
      <c r="L76" s="33" t="str">
        <f>IF(' Peticions ET'!L75="", "",' Peticions ET'!L75)</f>
        <v/>
      </c>
      <c r="M76" s="33" t="str">
        <f>IF(' Peticions ET'!M75="", "",' Peticions ET'!M75)</f>
        <v/>
      </c>
      <c r="N76" s="33" t="str">
        <f>IF(' Peticions ET'!N75="", "",' Peticions ET'!N75)</f>
        <v/>
      </c>
      <c r="O76" s="33" t="str">
        <f>IF(' Peticions ET'!O75="", "",' Peticions ET'!O75)</f>
        <v/>
      </c>
      <c r="P76" s="33" t="str">
        <f>IF(' Peticions ET'!P75="", "",' Peticions ET'!P75)</f>
        <v/>
      </c>
      <c r="Q76" s="33" t="str">
        <f>IF(' Peticions ET'!R75="", "",' Peticions ET'!R75)</f>
        <v/>
      </c>
      <c r="R76" s="1" t="str">
        <f>IF(' Peticions ET'!Q75="", "",' Peticions ET'!Q75)</f>
        <v/>
      </c>
      <c r="S76" s="34" t="str">
        <f>IF(' Peticions ET'!U75="", "",' Peticions ET'!U75)</f>
        <v/>
      </c>
      <c r="T76" s="34" t="str">
        <f>IF(' Peticions ET'!V75="", "",' Peticions ET'!V75)</f>
        <v/>
      </c>
      <c r="U76" t="str">
        <f>IF(' Peticions ET'!S75="", "",' Peticions ET'!S75)</f>
        <v/>
      </c>
      <c r="V76" t="str">
        <f>IF(' Peticions ET'!T75="", "",' Peticions ET'!T75)</f>
        <v/>
      </c>
      <c r="W76" s="33" t="str">
        <f>IF(' Peticions ET'!W75="", "",' Peticions ET'!W75)</f>
        <v/>
      </c>
      <c r="X76" s="33" t="str">
        <f>IF(' Peticions ET'!X75="", "",' Peticions ET'!X75)</f>
        <v/>
      </c>
      <c r="Y76" s="33" t="str">
        <f>IF(' Peticions ET'!Y75="", "",' Peticions ET'!Y75)</f>
        <v/>
      </c>
      <c r="Z76" s="1"/>
      <c r="AA76" s="1"/>
      <c r="AB76" s="3"/>
      <c r="AC76" s="34"/>
      <c r="AD76" s="34"/>
      <c r="AE76" s="34"/>
      <c r="AF76" s="35"/>
      <c r="AG76" s="36"/>
      <c r="AH76" s="36"/>
      <c r="AI76" s="36"/>
      <c r="AJ76" s="36"/>
      <c r="AK76" s="37"/>
      <c r="AL76" s="37"/>
      <c r="AM76" s="37"/>
      <c r="AN76" s="37"/>
      <c r="AO76" s="38" t="str">
        <f>IF(' Peticions ET'!AO75="", "",' Peticions ET'!AO75)</f>
        <v/>
      </c>
      <c r="AP76" s="154"/>
      <c r="AQ76" s="39"/>
      <c r="AR76" s="40" t="str">
        <f t="shared" si="2"/>
        <v/>
      </c>
      <c r="AS76" s="41" t="str">
        <f t="shared" si="3"/>
        <v/>
      </c>
      <c r="AT76" s="42" t="str">
        <f t="shared" si="29"/>
        <v/>
      </c>
      <c r="AU76" s="43" t="str">
        <f t="shared" si="30"/>
        <v/>
      </c>
      <c r="AV76" s="252" t="str">
        <f t="shared" si="4"/>
        <v/>
      </c>
      <c r="AW76" s="242">
        <f>IF(B76="",0,IF(BR76="S",COUNTIF($AV$17:AV76,AV76),0))</f>
        <v>0</v>
      </c>
      <c r="AX76" s="44" t="str">
        <f t="shared" si="31"/>
        <v/>
      </c>
      <c r="AY76" s="45">
        <f xml:space="preserve"> IF(AX76&lt;&gt;"",VLOOKUP(AX76,Calculs!$B$2:$C$34,2,FALSE),0)</f>
        <v>0</v>
      </c>
      <c r="AZ76" s="45">
        <f>IF(K76&lt;&gt;"",IF(LEFT(K76,1)="S", Calculs!$C$55,0),0)</f>
        <v>0</v>
      </c>
      <c r="BA76" s="45">
        <f>IF(L76&lt;&gt;"",IF(LEFT(L76,1)="S", Calculs!$C$51,0),0)</f>
        <v>0</v>
      </c>
      <c r="BB76" s="45">
        <f>IF(M76&lt;&gt;"",IF(LEFT(M76,1)="S", Calculs!$C$52,0),0)</f>
        <v>0</v>
      </c>
      <c r="BC76" s="46" t="str">
        <f t="shared" si="32"/>
        <v/>
      </c>
      <c r="BD76" s="46" t="str">
        <f t="shared" si="33"/>
        <v/>
      </c>
      <c r="BE76" s="46">
        <f>SUMIF(Calculs!$B$2:$B$34,BC76,Calculs!$C$2:$C$34)</f>
        <v>0</v>
      </c>
      <c r="BF76" s="45">
        <f>IF(Q76&lt;&gt;"",IF(LEFT(Q76,1)="S", Calculs!$C$52,0),0)</f>
        <v>0</v>
      </c>
      <c r="BG76" s="45">
        <f>IF(R76&lt;&gt;"",IF(LEFT(R76,1)="S", Calculs!$C$51,0),0)</f>
        <v>0</v>
      </c>
      <c r="BH76" s="252" t="str">
        <f t="shared" si="6"/>
        <v/>
      </c>
      <c r="BI76" s="242">
        <f>IF(B76="",0, IF(BS76="S",COUNTIF($BH$17:BH76,BH76),0))</f>
        <v>0</v>
      </c>
      <c r="BJ76" s="45">
        <f xml:space="preserve"> IF(S76&lt;&gt;"",IF(S76&lt;&gt;"Sense monitor",VLOOKUP(LEFT(S76,2),Calculs!$B$41:$C$46,2,FALSE),0),0)</f>
        <v>0</v>
      </c>
      <c r="BK76" s="45">
        <f>IF(T76&lt;&gt;"",IF(LEFT(T76,1)="S", Calculs!$C$48,0),0)</f>
        <v>0</v>
      </c>
      <c r="BL76" s="45">
        <f>IF(W76&lt;&gt;"",IF(LEFT(W76,3)="ETT", Calculs!$C$37,0),0)</f>
        <v>0</v>
      </c>
      <c r="BM76" s="45">
        <f>IF(X76&lt;&gt;"",IF(LEFT(X76,1)="S", Calculs!$C$51,0),0)</f>
        <v>0</v>
      </c>
      <c r="BN76" s="45">
        <f>IF(Y76&lt;&gt;"",IF(LEFT(Y76,1)="S", Calculs!$C$52,0),0)</f>
        <v>0</v>
      </c>
      <c r="BO76" s="46" t="str">
        <f t="shared" si="34"/>
        <v/>
      </c>
      <c r="BP76" s="45">
        <f>SUMIF(Calculs!$B$32:$B$36,TRIM(BO76),Calculs!$C$32:$C$36)</f>
        <v>0</v>
      </c>
      <c r="BQ76" s="45">
        <f>IF(V76&lt;&gt;"",IF(LEFT(V76,1)="S", SUMIF(Calculs!$B$57:$B$61, TRIM(BO76), Calculs!$C$57:$C$61),0),0)</f>
        <v>0</v>
      </c>
      <c r="BR76" s="43" t="str">
        <f t="shared" si="7"/>
        <v>N</v>
      </c>
      <c r="BS76" s="241" t="str">
        <f t="shared" si="8"/>
        <v>N</v>
      </c>
      <c r="BT76" s="45">
        <f t="shared" si="9"/>
        <v>0</v>
      </c>
      <c r="BU76" s="45"/>
      <c r="BV76" s="45"/>
      <c r="BW76" s="45">
        <f>IF(C76="",0,IF(AND(BR76="S",AW76=1), VLOOKUP(C76,Calculs!$B$85:$D$90,3), 0) + IF(AND(BS76="S",BI76=1), VLOOKUP(C76,Calculs!$B$85:$F$90,5), 0))</f>
        <v>0</v>
      </c>
      <c r="BX76" s="43" t="str">
        <f t="shared" si="10"/>
        <v/>
      </c>
      <c r="BY76" s="241" t="str">
        <f t="shared" si="11"/>
        <v/>
      </c>
      <c r="BZ76" s="301" t="str">
        <f t="shared" si="12"/>
        <v/>
      </c>
      <c r="CA76" s="301" t="str">
        <f t="shared" si="13"/>
        <v/>
      </c>
    </row>
    <row r="77" spans="1:79" ht="12.75" customHeight="1">
      <c r="A77" s="273"/>
      <c r="B77" s="239" t="str">
        <f>IF(' Peticions ET'!B76="", "",' Peticions ET'!B76)</f>
        <v/>
      </c>
      <c r="C77" s="186" t="str">
        <f>IF(' Peticions ET'!C76="", "",' Peticions ET'!C76)</f>
        <v/>
      </c>
      <c r="D77" s="186" t="str">
        <f>IF(' Peticions ET'!D76="", "",' Peticions ET'!D76)</f>
        <v/>
      </c>
      <c r="E77" s="186" t="str">
        <f>IF(' Peticions ET'!E76="", "",' Peticions ET'!E76)</f>
        <v/>
      </c>
      <c r="F77" s="186" t="str">
        <f>IF(' Peticions ET'!F76="", "",' Peticions ET'!F76)</f>
        <v/>
      </c>
      <c r="G77" s="186" t="str">
        <f>IF(' Peticions ET'!G76="", "",' Peticions ET'!G76)</f>
        <v/>
      </c>
      <c r="H77" s="185" t="str">
        <f>IF(' Peticions ET'!H76="", "",' Peticions ET'!H76)</f>
        <v/>
      </c>
      <c r="I77" s="185" t="str">
        <f>IF(' Peticions ET'!I76="", "",' Peticions ET'!I76)</f>
        <v/>
      </c>
      <c r="J77" s="33" t="str">
        <f>IF(' Peticions ET'!J76="", "",' Peticions ET'!J76)</f>
        <v/>
      </c>
      <c r="K77" s="33" t="str">
        <f>IF(' Peticions ET'!K76="", "",' Peticions ET'!K76)</f>
        <v/>
      </c>
      <c r="L77" s="33" t="str">
        <f>IF(' Peticions ET'!L76="", "",' Peticions ET'!L76)</f>
        <v/>
      </c>
      <c r="M77" s="33" t="str">
        <f>IF(' Peticions ET'!M76="", "",' Peticions ET'!M76)</f>
        <v/>
      </c>
      <c r="N77" s="33" t="str">
        <f>IF(' Peticions ET'!N76="", "",' Peticions ET'!N76)</f>
        <v/>
      </c>
      <c r="O77" s="33" t="str">
        <f>IF(' Peticions ET'!O76="", "",' Peticions ET'!O76)</f>
        <v/>
      </c>
      <c r="P77" s="33" t="str">
        <f>IF(' Peticions ET'!P76="", "",' Peticions ET'!P76)</f>
        <v/>
      </c>
      <c r="Q77" s="33" t="str">
        <f>IF(' Peticions ET'!R76="", "",' Peticions ET'!R76)</f>
        <v/>
      </c>
      <c r="R77" s="1" t="str">
        <f>IF(' Peticions ET'!Q76="", "",' Peticions ET'!Q76)</f>
        <v/>
      </c>
      <c r="S77" s="34" t="str">
        <f>IF(' Peticions ET'!U76="", "",' Peticions ET'!U76)</f>
        <v/>
      </c>
      <c r="T77" s="34" t="str">
        <f>IF(' Peticions ET'!V76="", "",' Peticions ET'!V76)</f>
        <v/>
      </c>
      <c r="U77" t="str">
        <f>IF(' Peticions ET'!S76="", "",' Peticions ET'!S76)</f>
        <v/>
      </c>
      <c r="V77" t="str">
        <f>IF(' Peticions ET'!T76="", "",' Peticions ET'!T76)</f>
        <v/>
      </c>
      <c r="W77" s="33" t="str">
        <f>IF(' Peticions ET'!W76="", "",' Peticions ET'!W76)</f>
        <v/>
      </c>
      <c r="X77" s="33" t="str">
        <f>IF(' Peticions ET'!X76="", "",' Peticions ET'!X76)</f>
        <v/>
      </c>
      <c r="Y77" s="33" t="str">
        <f>IF(' Peticions ET'!Y76="", "",' Peticions ET'!Y76)</f>
        <v/>
      </c>
      <c r="Z77" s="1"/>
      <c r="AA77" s="1"/>
      <c r="AB77" s="3"/>
      <c r="AC77" s="34"/>
      <c r="AD77" s="34"/>
      <c r="AE77" s="34"/>
      <c r="AF77" s="35"/>
      <c r="AG77" s="36"/>
      <c r="AH77" s="36"/>
      <c r="AI77" s="36"/>
      <c r="AJ77" s="36"/>
      <c r="AK77" s="37"/>
      <c r="AL77" s="37"/>
      <c r="AM77" s="37"/>
      <c r="AN77" s="37"/>
      <c r="AO77" s="38" t="str">
        <f>IF(' Peticions ET'!AO76="", "",' Peticions ET'!AO76)</f>
        <v/>
      </c>
      <c r="AP77" s="154"/>
      <c r="AQ77" s="39"/>
      <c r="AR77" s="40" t="str">
        <f t="shared" si="2"/>
        <v/>
      </c>
      <c r="AS77" s="41" t="str">
        <f t="shared" si="3"/>
        <v/>
      </c>
      <c r="AT77" s="42" t="str">
        <f t="shared" si="29"/>
        <v/>
      </c>
      <c r="AU77" s="43" t="str">
        <f t="shared" si="30"/>
        <v/>
      </c>
      <c r="AV77" s="252" t="str">
        <f t="shared" si="4"/>
        <v/>
      </c>
      <c r="AW77" s="242">
        <f>IF(B77="",0,IF(BR77="S",COUNTIF($AV$17:AV77,AV77),0))</f>
        <v>0</v>
      </c>
      <c r="AX77" s="44" t="str">
        <f t="shared" si="31"/>
        <v/>
      </c>
      <c r="AY77" s="45">
        <f xml:space="preserve"> IF(AX77&lt;&gt;"",VLOOKUP(AX77,Calculs!$B$2:$C$34,2,FALSE),0)</f>
        <v>0</v>
      </c>
      <c r="AZ77" s="45">
        <f>IF(K77&lt;&gt;"",IF(LEFT(K77,1)="S", Calculs!$C$55,0),0)</f>
        <v>0</v>
      </c>
      <c r="BA77" s="45">
        <f>IF(L77&lt;&gt;"",IF(LEFT(L77,1)="S", Calculs!$C$51,0),0)</f>
        <v>0</v>
      </c>
      <c r="BB77" s="45">
        <f>IF(M77&lt;&gt;"",IF(LEFT(M77,1)="S", Calculs!$C$52,0),0)</f>
        <v>0</v>
      </c>
      <c r="BC77" s="46" t="str">
        <f t="shared" si="32"/>
        <v/>
      </c>
      <c r="BD77" s="46" t="str">
        <f t="shared" si="33"/>
        <v/>
      </c>
      <c r="BE77" s="46">
        <f>SUMIF(Calculs!$B$2:$B$34,BC77,Calculs!$C$2:$C$34)</f>
        <v>0</v>
      </c>
      <c r="BF77" s="45">
        <f>IF(Q77&lt;&gt;"",IF(LEFT(Q77,1)="S", Calculs!$C$52,0),0)</f>
        <v>0</v>
      </c>
      <c r="BG77" s="45">
        <f>IF(R77&lt;&gt;"",IF(LEFT(R77,1)="S", Calculs!$C$51,0),0)</f>
        <v>0</v>
      </c>
      <c r="BH77" s="252" t="str">
        <f t="shared" si="6"/>
        <v/>
      </c>
      <c r="BI77" s="242">
        <f>IF(B77="",0, IF(BS77="S",COUNTIF($BH$17:BH77,BH77),0))</f>
        <v>0</v>
      </c>
      <c r="BJ77" s="45">
        <f xml:space="preserve"> IF(S77&lt;&gt;"",IF(S77&lt;&gt;"Sense monitor",VLOOKUP(LEFT(S77,2),Calculs!$B$41:$C$46,2,FALSE),0),0)</f>
        <v>0</v>
      </c>
      <c r="BK77" s="45">
        <f>IF(T77&lt;&gt;"",IF(LEFT(T77,1)="S", Calculs!$C$48,0),0)</f>
        <v>0</v>
      </c>
      <c r="BL77" s="45">
        <f>IF(W77&lt;&gt;"",IF(LEFT(W77,3)="ETT", Calculs!$C$37,0),0)</f>
        <v>0</v>
      </c>
      <c r="BM77" s="45">
        <f>IF(X77&lt;&gt;"",IF(LEFT(X77,1)="S", Calculs!$C$51,0),0)</f>
        <v>0</v>
      </c>
      <c r="BN77" s="45">
        <f>IF(Y77&lt;&gt;"",IF(LEFT(Y77,1)="S", Calculs!$C$52,0),0)</f>
        <v>0</v>
      </c>
      <c r="BO77" s="46" t="str">
        <f t="shared" si="34"/>
        <v/>
      </c>
      <c r="BP77" s="45">
        <f>SUMIF(Calculs!$B$32:$B$36,TRIM(BO77),Calculs!$C$32:$C$36)</f>
        <v>0</v>
      </c>
      <c r="BQ77" s="45">
        <f>IF(V77&lt;&gt;"",IF(LEFT(V77,1)="S", SUMIF(Calculs!$B$57:$B$61, TRIM(BO77), Calculs!$C$57:$C$61),0),0)</f>
        <v>0</v>
      </c>
      <c r="BR77" s="43" t="str">
        <f t="shared" si="7"/>
        <v>N</v>
      </c>
      <c r="BS77" s="241" t="str">
        <f t="shared" si="8"/>
        <v>N</v>
      </c>
      <c r="BT77" s="45">
        <f t="shared" si="9"/>
        <v>0</v>
      </c>
      <c r="BU77" s="45"/>
      <c r="BV77" s="45"/>
      <c r="BW77" s="45">
        <f>IF(C77="",0,IF(AND(BR77="S",AW77=1), VLOOKUP(C77,Calculs!$B$85:$D$90,3), 0) + IF(AND(BS77="S",BI77=1), VLOOKUP(C77,Calculs!$B$85:$F$90,5), 0))</f>
        <v>0</v>
      </c>
      <c r="BX77" s="43" t="str">
        <f t="shared" si="10"/>
        <v/>
      </c>
      <c r="BY77" s="241" t="str">
        <f t="shared" si="11"/>
        <v/>
      </c>
      <c r="BZ77" s="301" t="str">
        <f t="shared" si="12"/>
        <v/>
      </c>
      <c r="CA77" s="301" t="str">
        <f t="shared" si="13"/>
        <v/>
      </c>
    </row>
    <row r="78" spans="1:79" ht="12.75" customHeight="1">
      <c r="A78" s="273"/>
      <c r="B78" s="239" t="str">
        <f>IF(' Peticions ET'!B77="", "",' Peticions ET'!B77)</f>
        <v/>
      </c>
      <c r="C78" s="186" t="str">
        <f>IF(' Peticions ET'!C77="", "",' Peticions ET'!C77)</f>
        <v/>
      </c>
      <c r="D78" s="186" t="str">
        <f>IF(' Peticions ET'!D77="", "",' Peticions ET'!D77)</f>
        <v/>
      </c>
      <c r="E78" s="186" t="str">
        <f>IF(' Peticions ET'!E77="", "",' Peticions ET'!E77)</f>
        <v/>
      </c>
      <c r="F78" s="186" t="str">
        <f>IF(' Peticions ET'!F77="", "",' Peticions ET'!F77)</f>
        <v/>
      </c>
      <c r="G78" s="186" t="str">
        <f>IF(' Peticions ET'!G77="", "",' Peticions ET'!G77)</f>
        <v/>
      </c>
      <c r="H78" s="185" t="str">
        <f>IF(' Peticions ET'!H77="", "",' Peticions ET'!H77)</f>
        <v/>
      </c>
      <c r="I78" s="185" t="str">
        <f>IF(' Peticions ET'!I77="", "",' Peticions ET'!I77)</f>
        <v/>
      </c>
      <c r="J78" s="33" t="str">
        <f>IF(' Peticions ET'!J77="", "",' Peticions ET'!J77)</f>
        <v/>
      </c>
      <c r="K78" s="33" t="str">
        <f>IF(' Peticions ET'!K77="", "",' Peticions ET'!K77)</f>
        <v/>
      </c>
      <c r="L78" s="33" t="str">
        <f>IF(' Peticions ET'!L77="", "",' Peticions ET'!L77)</f>
        <v/>
      </c>
      <c r="M78" s="33" t="str">
        <f>IF(' Peticions ET'!M77="", "",' Peticions ET'!M77)</f>
        <v/>
      </c>
      <c r="N78" s="33" t="str">
        <f>IF(' Peticions ET'!N77="", "",' Peticions ET'!N77)</f>
        <v/>
      </c>
      <c r="O78" s="33" t="str">
        <f>IF(' Peticions ET'!O77="", "",' Peticions ET'!O77)</f>
        <v/>
      </c>
      <c r="P78" s="33" t="str">
        <f>IF(' Peticions ET'!P77="", "",' Peticions ET'!P77)</f>
        <v/>
      </c>
      <c r="Q78" s="33" t="str">
        <f>IF(' Peticions ET'!R77="", "",' Peticions ET'!R77)</f>
        <v/>
      </c>
      <c r="R78" s="1" t="str">
        <f>IF(' Peticions ET'!Q77="", "",' Peticions ET'!Q77)</f>
        <v/>
      </c>
      <c r="S78" s="34" t="str">
        <f>IF(' Peticions ET'!U77="", "",' Peticions ET'!U77)</f>
        <v/>
      </c>
      <c r="T78" s="34" t="str">
        <f>IF(' Peticions ET'!V77="", "",' Peticions ET'!V77)</f>
        <v/>
      </c>
      <c r="U78" t="str">
        <f>IF(' Peticions ET'!S77="", "",' Peticions ET'!S77)</f>
        <v/>
      </c>
      <c r="V78" t="str">
        <f>IF(' Peticions ET'!T77="", "",' Peticions ET'!T77)</f>
        <v/>
      </c>
      <c r="W78" s="33" t="str">
        <f>IF(' Peticions ET'!W77="", "",' Peticions ET'!W77)</f>
        <v/>
      </c>
      <c r="X78" s="33" t="str">
        <f>IF(' Peticions ET'!X77="", "",' Peticions ET'!X77)</f>
        <v/>
      </c>
      <c r="Y78" s="33" t="str">
        <f>IF(' Peticions ET'!Y77="", "",' Peticions ET'!Y77)</f>
        <v/>
      </c>
      <c r="Z78" s="1"/>
      <c r="AA78" s="1"/>
      <c r="AB78" s="3"/>
      <c r="AC78" s="34"/>
      <c r="AD78" s="34"/>
      <c r="AE78" s="34"/>
      <c r="AF78" s="35"/>
      <c r="AG78" s="36"/>
      <c r="AH78" s="36"/>
      <c r="AI78" s="36"/>
      <c r="AJ78" s="36"/>
      <c r="AK78" s="37"/>
      <c r="AL78" s="37"/>
      <c r="AM78" s="37"/>
      <c r="AN78" s="37"/>
      <c r="AO78" s="38" t="str">
        <f>IF(' Peticions ET'!AO77="", "",' Peticions ET'!AO77)</f>
        <v/>
      </c>
      <c r="AP78" s="154"/>
      <c r="AQ78" s="39"/>
      <c r="AR78" s="40" t="str">
        <f t="shared" si="2"/>
        <v/>
      </c>
      <c r="AS78" s="41" t="str">
        <f t="shared" si="3"/>
        <v/>
      </c>
      <c r="AT78" s="42" t="str">
        <f t="shared" si="29"/>
        <v/>
      </c>
      <c r="AU78" s="43" t="str">
        <f t="shared" si="30"/>
        <v/>
      </c>
      <c r="AV78" s="252" t="str">
        <f t="shared" si="4"/>
        <v/>
      </c>
      <c r="AW78" s="242">
        <f>IF(B78="",0,IF(BR78="S",COUNTIF($AV$17:AV78,AV78),0))</f>
        <v>0</v>
      </c>
      <c r="AX78" s="44" t="str">
        <f t="shared" si="31"/>
        <v/>
      </c>
      <c r="AY78" s="45">
        <f xml:space="preserve"> IF(AX78&lt;&gt;"",VLOOKUP(AX78,Calculs!$B$2:$C$34,2,FALSE),0)</f>
        <v>0</v>
      </c>
      <c r="AZ78" s="45">
        <f>IF(K78&lt;&gt;"",IF(LEFT(K78,1)="S", Calculs!$C$55,0),0)</f>
        <v>0</v>
      </c>
      <c r="BA78" s="45">
        <f>IF(L78&lt;&gt;"",IF(LEFT(L78,1)="S", Calculs!$C$51,0),0)</f>
        <v>0</v>
      </c>
      <c r="BB78" s="45">
        <f>IF(M78&lt;&gt;"",IF(LEFT(M78,1)="S", Calculs!$C$52,0),0)</f>
        <v>0</v>
      </c>
      <c r="BC78" s="46" t="str">
        <f t="shared" si="32"/>
        <v/>
      </c>
      <c r="BD78" s="46" t="str">
        <f t="shared" si="33"/>
        <v/>
      </c>
      <c r="BE78" s="46">
        <f>SUMIF(Calculs!$B$2:$B$34,BC78,Calculs!$C$2:$C$34)</f>
        <v>0</v>
      </c>
      <c r="BF78" s="45">
        <f>IF(Q78&lt;&gt;"",IF(LEFT(Q78,1)="S", Calculs!$C$52,0),0)</f>
        <v>0</v>
      </c>
      <c r="BG78" s="45">
        <f>IF(R78&lt;&gt;"",IF(LEFT(R78,1)="S", Calculs!$C$51,0),0)</f>
        <v>0</v>
      </c>
      <c r="BH78" s="252" t="str">
        <f t="shared" si="6"/>
        <v/>
      </c>
      <c r="BI78" s="242">
        <f>IF(B78="",0, IF(BS78="S",COUNTIF($BH$17:BH78,BH78),0))</f>
        <v>0</v>
      </c>
      <c r="BJ78" s="45">
        <f xml:space="preserve"> IF(S78&lt;&gt;"",IF(S78&lt;&gt;"Sense monitor",VLOOKUP(LEFT(S78,2),Calculs!$B$41:$C$46,2,FALSE),0),0)</f>
        <v>0</v>
      </c>
      <c r="BK78" s="45">
        <f>IF(T78&lt;&gt;"",IF(LEFT(T78,1)="S", Calculs!$C$48,0),0)</f>
        <v>0</v>
      </c>
      <c r="BL78" s="45">
        <f>IF(W78&lt;&gt;"",IF(LEFT(W78,3)="ETT", Calculs!$C$37,0),0)</f>
        <v>0</v>
      </c>
      <c r="BM78" s="45">
        <f>IF(X78&lt;&gt;"",IF(LEFT(X78,1)="S", Calculs!$C$51,0),0)</f>
        <v>0</v>
      </c>
      <c r="BN78" s="45">
        <f>IF(Y78&lt;&gt;"",IF(LEFT(Y78,1)="S", Calculs!$C$52,0),0)</f>
        <v>0</v>
      </c>
      <c r="BO78" s="46" t="str">
        <f t="shared" si="34"/>
        <v/>
      </c>
      <c r="BP78" s="45">
        <f>SUMIF(Calculs!$B$32:$B$36,TRIM(BO78),Calculs!$C$32:$C$36)</f>
        <v>0</v>
      </c>
      <c r="BQ78" s="45">
        <f>IF(V78&lt;&gt;"",IF(LEFT(V78,1)="S", SUMIF(Calculs!$B$57:$B$61, TRIM(BO78), Calculs!$C$57:$C$61),0),0)</f>
        <v>0</v>
      </c>
      <c r="BR78" s="43" t="str">
        <f t="shared" si="7"/>
        <v>N</v>
      </c>
      <c r="BS78" s="241" t="str">
        <f t="shared" si="8"/>
        <v>N</v>
      </c>
      <c r="BT78" s="45">
        <f t="shared" si="9"/>
        <v>0</v>
      </c>
      <c r="BU78" s="45"/>
      <c r="BV78" s="45"/>
      <c r="BW78" s="45">
        <f>IF(C78="",0,IF(AND(BR78="S",AW78=1), VLOOKUP(C78,Calculs!$B$85:$D$90,3), 0) + IF(AND(BS78="S",BI78=1), VLOOKUP(C78,Calculs!$B$85:$F$90,5), 0))</f>
        <v>0</v>
      </c>
      <c r="BX78" s="43" t="str">
        <f t="shared" si="10"/>
        <v/>
      </c>
      <c r="BY78" s="241" t="str">
        <f t="shared" si="11"/>
        <v/>
      </c>
      <c r="BZ78" s="301" t="str">
        <f t="shared" si="12"/>
        <v/>
      </c>
      <c r="CA78" s="301" t="str">
        <f t="shared" si="13"/>
        <v/>
      </c>
    </row>
    <row r="79" spans="1:79" ht="12.75" customHeight="1">
      <c r="A79" s="273"/>
      <c r="B79" s="239" t="str">
        <f>IF(' Peticions ET'!B78="", "",' Peticions ET'!B78)</f>
        <v/>
      </c>
      <c r="C79" s="186" t="str">
        <f>IF(' Peticions ET'!C78="", "",' Peticions ET'!C78)</f>
        <v/>
      </c>
      <c r="D79" s="186" t="str">
        <f>IF(' Peticions ET'!D78="", "",' Peticions ET'!D78)</f>
        <v/>
      </c>
      <c r="E79" s="186" t="str">
        <f>IF(' Peticions ET'!E78="", "",' Peticions ET'!E78)</f>
        <v/>
      </c>
      <c r="F79" s="186" t="str">
        <f>IF(' Peticions ET'!F78="", "",' Peticions ET'!F78)</f>
        <v/>
      </c>
      <c r="G79" s="186" t="str">
        <f>IF(' Peticions ET'!G78="", "",' Peticions ET'!G78)</f>
        <v/>
      </c>
      <c r="H79" s="185" t="str">
        <f>IF(' Peticions ET'!H78="", "",' Peticions ET'!H78)</f>
        <v/>
      </c>
      <c r="I79" s="185" t="str">
        <f>IF(' Peticions ET'!I78="", "",' Peticions ET'!I78)</f>
        <v/>
      </c>
      <c r="J79" s="33" t="str">
        <f>IF(' Peticions ET'!J78="", "",' Peticions ET'!J78)</f>
        <v/>
      </c>
      <c r="K79" s="33" t="str">
        <f>IF(' Peticions ET'!K78="", "",' Peticions ET'!K78)</f>
        <v/>
      </c>
      <c r="L79" s="33" t="str">
        <f>IF(' Peticions ET'!L78="", "",' Peticions ET'!L78)</f>
        <v/>
      </c>
      <c r="M79" s="33" t="str">
        <f>IF(' Peticions ET'!M78="", "",' Peticions ET'!M78)</f>
        <v/>
      </c>
      <c r="N79" s="33" t="str">
        <f>IF(' Peticions ET'!N78="", "",' Peticions ET'!N78)</f>
        <v/>
      </c>
      <c r="O79" s="33" t="str">
        <f>IF(' Peticions ET'!O78="", "",' Peticions ET'!O78)</f>
        <v/>
      </c>
      <c r="P79" s="33" t="str">
        <f>IF(' Peticions ET'!P78="", "",' Peticions ET'!P78)</f>
        <v/>
      </c>
      <c r="Q79" s="33" t="str">
        <f>IF(' Peticions ET'!R78="", "",' Peticions ET'!R78)</f>
        <v/>
      </c>
      <c r="R79" s="1" t="str">
        <f>IF(' Peticions ET'!Q78="", "",' Peticions ET'!Q78)</f>
        <v/>
      </c>
      <c r="S79" s="34" t="str">
        <f>IF(' Peticions ET'!U78="", "",' Peticions ET'!U78)</f>
        <v/>
      </c>
      <c r="T79" s="34" t="str">
        <f>IF(' Peticions ET'!V78="", "",' Peticions ET'!V78)</f>
        <v/>
      </c>
      <c r="U79" t="str">
        <f>IF(' Peticions ET'!S78="", "",' Peticions ET'!S78)</f>
        <v/>
      </c>
      <c r="V79" t="str">
        <f>IF(' Peticions ET'!T78="", "",' Peticions ET'!T78)</f>
        <v/>
      </c>
      <c r="W79" s="33" t="str">
        <f>IF(' Peticions ET'!W78="", "",' Peticions ET'!W78)</f>
        <v/>
      </c>
      <c r="X79" s="33" t="str">
        <f>IF(' Peticions ET'!X78="", "",' Peticions ET'!X78)</f>
        <v/>
      </c>
      <c r="Y79" s="33" t="str">
        <f>IF(' Peticions ET'!Y78="", "",' Peticions ET'!Y78)</f>
        <v/>
      </c>
      <c r="Z79" s="1"/>
      <c r="AA79" s="1"/>
      <c r="AB79" s="3"/>
      <c r="AC79" s="34"/>
      <c r="AD79" s="34"/>
      <c r="AE79" s="34"/>
      <c r="AF79" s="35"/>
      <c r="AG79" s="36"/>
      <c r="AH79" s="36"/>
      <c r="AI79" s="36"/>
      <c r="AJ79" s="36"/>
      <c r="AK79" s="37"/>
      <c r="AL79" s="37"/>
      <c r="AM79" s="37"/>
      <c r="AN79" s="37"/>
      <c r="AO79" s="38" t="str">
        <f>IF(' Peticions ET'!AO78="", "",' Peticions ET'!AO78)</f>
        <v/>
      </c>
      <c r="AP79" s="154"/>
      <c r="AQ79" s="39"/>
      <c r="AR79" s="40" t="str">
        <f t="shared" si="2"/>
        <v/>
      </c>
      <c r="AS79" s="41" t="str">
        <f t="shared" si="3"/>
        <v/>
      </c>
      <c r="AT79" s="42" t="str">
        <f t="shared" si="29"/>
        <v/>
      </c>
      <c r="AU79" s="43" t="str">
        <f t="shared" si="30"/>
        <v/>
      </c>
      <c r="AV79" s="252" t="str">
        <f t="shared" si="4"/>
        <v/>
      </c>
      <c r="AW79" s="242">
        <f>IF(B79="",0,IF(BR79="S",COUNTIF($AV$17:AV79,AV79),0))</f>
        <v>0</v>
      </c>
      <c r="AX79" s="44" t="str">
        <f t="shared" si="31"/>
        <v/>
      </c>
      <c r="AY79" s="45">
        <f xml:space="preserve"> IF(AX79&lt;&gt;"",VLOOKUP(AX79,Calculs!$B$2:$C$34,2,FALSE),0)</f>
        <v>0</v>
      </c>
      <c r="AZ79" s="45">
        <f>IF(K79&lt;&gt;"",IF(LEFT(K79,1)="S", Calculs!$C$55,0),0)</f>
        <v>0</v>
      </c>
      <c r="BA79" s="45">
        <f>IF(L79&lt;&gt;"",IF(LEFT(L79,1)="S", Calculs!$C$51,0),0)</f>
        <v>0</v>
      </c>
      <c r="BB79" s="45">
        <f>IF(M79&lt;&gt;"",IF(LEFT(M79,1)="S", Calculs!$C$52,0),0)</f>
        <v>0</v>
      </c>
      <c r="BC79" s="46" t="str">
        <f t="shared" si="32"/>
        <v/>
      </c>
      <c r="BD79" s="46" t="str">
        <f t="shared" si="33"/>
        <v/>
      </c>
      <c r="BE79" s="46">
        <f>SUMIF(Calculs!$B$2:$B$34,BC79,Calculs!$C$2:$C$34)</f>
        <v>0</v>
      </c>
      <c r="BF79" s="45">
        <f>IF(Q79&lt;&gt;"",IF(LEFT(Q79,1)="S", Calculs!$C$52,0),0)</f>
        <v>0</v>
      </c>
      <c r="BG79" s="45">
        <f>IF(R79&lt;&gt;"",IF(LEFT(R79,1)="S", Calculs!$C$51,0),0)</f>
        <v>0</v>
      </c>
      <c r="BH79" s="252" t="str">
        <f t="shared" si="6"/>
        <v/>
      </c>
      <c r="BI79" s="242">
        <f>IF(B79="",0, IF(BS79="S",COUNTIF($BH$17:BH79,BH79),0))</f>
        <v>0</v>
      </c>
      <c r="BJ79" s="45">
        <f xml:space="preserve"> IF(S79&lt;&gt;"",IF(S79&lt;&gt;"Sense monitor",VLOOKUP(LEFT(S79,2),Calculs!$B$41:$C$46,2,FALSE),0),0)</f>
        <v>0</v>
      </c>
      <c r="BK79" s="45">
        <f>IF(T79&lt;&gt;"",IF(LEFT(T79,1)="S", Calculs!$C$48,0),0)</f>
        <v>0</v>
      </c>
      <c r="BL79" s="45">
        <f>IF(W79&lt;&gt;"",IF(LEFT(W79,3)="ETT", Calculs!$C$37,0),0)</f>
        <v>0</v>
      </c>
      <c r="BM79" s="45">
        <f>IF(X79&lt;&gt;"",IF(LEFT(X79,1)="S", Calculs!$C$51,0),0)</f>
        <v>0</v>
      </c>
      <c r="BN79" s="45">
        <f>IF(Y79&lt;&gt;"",IF(LEFT(Y79,1)="S", Calculs!$C$52,0),0)</f>
        <v>0</v>
      </c>
      <c r="BO79" s="46" t="str">
        <f t="shared" si="34"/>
        <v/>
      </c>
      <c r="BP79" s="45">
        <f>SUMIF(Calculs!$B$32:$B$36,TRIM(BO79),Calculs!$C$32:$C$36)</f>
        <v>0</v>
      </c>
      <c r="BQ79" s="45">
        <f>IF(V79&lt;&gt;"",IF(LEFT(V79,1)="S", SUMIF(Calculs!$B$57:$B$61, TRIM(BO79), Calculs!$C$57:$C$61),0),0)</f>
        <v>0</v>
      </c>
      <c r="BR79" s="43" t="str">
        <f t="shared" si="7"/>
        <v>N</v>
      </c>
      <c r="BS79" s="241" t="str">
        <f t="shared" si="8"/>
        <v>N</v>
      </c>
      <c r="BT79" s="45">
        <f t="shared" si="9"/>
        <v>0</v>
      </c>
      <c r="BU79" s="45"/>
      <c r="BV79" s="45"/>
      <c r="BW79" s="45">
        <f>IF(C79="",0,IF(AND(BR79="S",AW79=1), VLOOKUP(C79,Calculs!$B$85:$D$90,3), 0) + IF(AND(BS79="S",BI79=1), VLOOKUP(C79,Calculs!$B$85:$F$90,5), 0))</f>
        <v>0</v>
      </c>
      <c r="BX79" s="43" t="str">
        <f t="shared" si="10"/>
        <v/>
      </c>
      <c r="BY79" s="241" t="str">
        <f t="shared" si="11"/>
        <v/>
      </c>
      <c r="BZ79" s="301" t="str">
        <f t="shared" si="12"/>
        <v/>
      </c>
      <c r="CA79" s="301" t="str">
        <f t="shared" si="13"/>
        <v/>
      </c>
    </row>
    <row r="80" spans="1:79" ht="12.75" customHeight="1">
      <c r="A80" s="273"/>
      <c r="B80" s="239" t="str">
        <f>IF(' Peticions ET'!B79="", "",' Peticions ET'!B79)</f>
        <v/>
      </c>
      <c r="C80" s="186" t="str">
        <f>IF(' Peticions ET'!C79="", "",' Peticions ET'!C79)</f>
        <v/>
      </c>
      <c r="D80" s="186" t="str">
        <f>IF(' Peticions ET'!D79="", "",' Peticions ET'!D79)</f>
        <v/>
      </c>
      <c r="E80" s="186" t="str">
        <f>IF(' Peticions ET'!E79="", "",' Peticions ET'!E79)</f>
        <v/>
      </c>
      <c r="F80" s="186" t="str">
        <f>IF(' Peticions ET'!F79="", "",' Peticions ET'!F79)</f>
        <v/>
      </c>
      <c r="G80" s="186" t="str">
        <f>IF(' Peticions ET'!G79="", "",' Peticions ET'!G79)</f>
        <v/>
      </c>
      <c r="H80" s="185" t="str">
        <f>IF(' Peticions ET'!H79="", "",' Peticions ET'!H79)</f>
        <v/>
      </c>
      <c r="I80" s="185" t="str">
        <f>IF(' Peticions ET'!I79="", "",' Peticions ET'!I79)</f>
        <v/>
      </c>
      <c r="J80" s="33" t="str">
        <f>IF(' Peticions ET'!J79="", "",' Peticions ET'!J79)</f>
        <v/>
      </c>
      <c r="K80" s="33" t="str">
        <f>IF(' Peticions ET'!K79="", "",' Peticions ET'!K79)</f>
        <v/>
      </c>
      <c r="L80" s="33" t="str">
        <f>IF(' Peticions ET'!L79="", "",' Peticions ET'!L79)</f>
        <v/>
      </c>
      <c r="M80" s="33" t="str">
        <f>IF(' Peticions ET'!M79="", "",' Peticions ET'!M79)</f>
        <v/>
      </c>
      <c r="N80" s="33" t="str">
        <f>IF(' Peticions ET'!N79="", "",' Peticions ET'!N79)</f>
        <v/>
      </c>
      <c r="O80" s="33" t="str">
        <f>IF(' Peticions ET'!O79="", "",' Peticions ET'!O79)</f>
        <v/>
      </c>
      <c r="P80" s="33" t="str">
        <f>IF(' Peticions ET'!P79="", "",' Peticions ET'!P79)</f>
        <v/>
      </c>
      <c r="Q80" s="33" t="str">
        <f>IF(' Peticions ET'!R79="", "",' Peticions ET'!R79)</f>
        <v/>
      </c>
      <c r="R80" s="1" t="str">
        <f>IF(' Peticions ET'!Q79="", "",' Peticions ET'!Q79)</f>
        <v/>
      </c>
      <c r="S80" s="34" t="str">
        <f>IF(' Peticions ET'!U79="", "",' Peticions ET'!U79)</f>
        <v/>
      </c>
      <c r="T80" s="34" t="str">
        <f>IF(' Peticions ET'!V79="", "",' Peticions ET'!V79)</f>
        <v/>
      </c>
      <c r="U80" t="str">
        <f>IF(' Peticions ET'!S79="", "",' Peticions ET'!S79)</f>
        <v/>
      </c>
      <c r="V80" t="str">
        <f>IF(' Peticions ET'!T79="", "",' Peticions ET'!T79)</f>
        <v/>
      </c>
      <c r="W80" s="33" t="str">
        <f>IF(' Peticions ET'!W79="", "",' Peticions ET'!W79)</f>
        <v/>
      </c>
      <c r="X80" s="33" t="str">
        <f>IF(' Peticions ET'!X79="", "",' Peticions ET'!X79)</f>
        <v/>
      </c>
      <c r="Y80" s="33" t="str">
        <f>IF(' Peticions ET'!Y79="", "",' Peticions ET'!Y79)</f>
        <v/>
      </c>
      <c r="Z80" s="1"/>
      <c r="AA80" s="1"/>
      <c r="AB80" s="3"/>
      <c r="AC80" s="34"/>
      <c r="AD80" s="34"/>
      <c r="AE80" s="34"/>
      <c r="AF80" s="35"/>
      <c r="AG80" s="36"/>
      <c r="AH80" s="36"/>
      <c r="AI80" s="36"/>
      <c r="AJ80" s="36"/>
      <c r="AK80" s="37"/>
      <c r="AL80" s="37"/>
      <c r="AM80" s="37"/>
      <c r="AN80" s="37"/>
      <c r="AO80" s="38" t="str">
        <f>IF(' Peticions ET'!AO79="", "",' Peticions ET'!AO79)</f>
        <v/>
      </c>
      <c r="AP80" s="154"/>
      <c r="AQ80" s="39"/>
      <c r="AR80" s="40" t="str">
        <f t="shared" si="2"/>
        <v/>
      </c>
      <c r="AS80" s="41" t="str">
        <f t="shared" si="3"/>
        <v/>
      </c>
      <c r="AT80" s="42" t="str">
        <f t="shared" si="29"/>
        <v/>
      </c>
      <c r="AU80" s="43" t="str">
        <f t="shared" si="30"/>
        <v/>
      </c>
      <c r="AV80" s="252" t="str">
        <f t="shared" si="4"/>
        <v/>
      </c>
      <c r="AW80" s="242">
        <f>IF(B80="",0,IF(BR80="S",COUNTIF($AV$17:AV80,AV80),0))</f>
        <v>0</v>
      </c>
      <c r="AX80" s="44" t="str">
        <f t="shared" si="31"/>
        <v/>
      </c>
      <c r="AY80" s="45">
        <f xml:space="preserve"> IF(AX80&lt;&gt;"",VLOOKUP(AX80,Calculs!$B$2:$C$34,2,FALSE),0)</f>
        <v>0</v>
      </c>
      <c r="AZ80" s="45">
        <f>IF(K80&lt;&gt;"",IF(LEFT(K80,1)="S", Calculs!$C$55,0),0)</f>
        <v>0</v>
      </c>
      <c r="BA80" s="45">
        <f>IF(L80&lt;&gt;"",IF(LEFT(L80,1)="S", Calculs!$C$51,0),0)</f>
        <v>0</v>
      </c>
      <c r="BB80" s="45">
        <f>IF(M80&lt;&gt;"",IF(LEFT(M80,1)="S", Calculs!$C$52,0),0)</f>
        <v>0</v>
      </c>
      <c r="BC80" s="46" t="str">
        <f t="shared" si="32"/>
        <v/>
      </c>
      <c r="BD80" s="46" t="str">
        <f t="shared" si="33"/>
        <v/>
      </c>
      <c r="BE80" s="46">
        <f>SUMIF(Calculs!$B$2:$B$34,BC80,Calculs!$C$2:$C$34)</f>
        <v>0</v>
      </c>
      <c r="BF80" s="45">
        <f>IF(Q80&lt;&gt;"",IF(LEFT(Q80,1)="S", Calculs!$C$52,0),0)</f>
        <v>0</v>
      </c>
      <c r="BG80" s="45">
        <f>IF(R80&lt;&gt;"",IF(LEFT(R80,1)="S", Calculs!$C$51,0),0)</f>
        <v>0</v>
      </c>
      <c r="BH80" s="252" t="str">
        <f t="shared" si="6"/>
        <v/>
      </c>
      <c r="BI80" s="242">
        <f>IF(B80="",0, IF(BS80="S",COUNTIF($BH$17:BH80,BH80),0))</f>
        <v>0</v>
      </c>
      <c r="BJ80" s="45">
        <f xml:space="preserve"> IF(S80&lt;&gt;"",IF(S80&lt;&gt;"Sense monitor",VLOOKUP(LEFT(S80,2),Calculs!$B$41:$C$46,2,FALSE),0),0)</f>
        <v>0</v>
      </c>
      <c r="BK80" s="45">
        <f>IF(T80&lt;&gt;"",IF(LEFT(T80,1)="S", Calculs!$C$48,0),0)</f>
        <v>0</v>
      </c>
      <c r="BL80" s="45">
        <f>IF(W80&lt;&gt;"",IF(LEFT(W80,3)="ETT", Calculs!$C$37,0),0)</f>
        <v>0</v>
      </c>
      <c r="BM80" s="45">
        <f>IF(X80&lt;&gt;"",IF(LEFT(X80,1)="S", Calculs!$C$51,0),0)</f>
        <v>0</v>
      </c>
      <c r="BN80" s="45">
        <f>IF(Y80&lt;&gt;"",IF(LEFT(Y80,1)="S", Calculs!$C$52,0),0)</f>
        <v>0</v>
      </c>
      <c r="BO80" s="46" t="str">
        <f t="shared" si="34"/>
        <v/>
      </c>
      <c r="BP80" s="45">
        <f>SUMIF(Calculs!$B$32:$B$36,TRIM(BO80),Calculs!$C$32:$C$36)</f>
        <v>0</v>
      </c>
      <c r="BQ80" s="45">
        <f>IF(V80&lt;&gt;"",IF(LEFT(V80,1)="S", SUMIF(Calculs!$B$57:$B$61, TRIM(BO80), Calculs!$C$57:$C$61),0),0)</f>
        <v>0</v>
      </c>
      <c r="BR80" s="43" t="str">
        <f t="shared" si="7"/>
        <v>N</v>
      </c>
      <c r="BS80" s="241" t="str">
        <f t="shared" si="8"/>
        <v>N</v>
      </c>
      <c r="BT80" s="45">
        <f t="shared" si="9"/>
        <v>0</v>
      </c>
      <c r="BU80" s="45"/>
      <c r="BV80" s="45"/>
      <c r="BW80" s="45">
        <f>IF(C80="",0,IF(AND(BR80="S",AW80=1), VLOOKUP(C80,Calculs!$B$85:$D$90,3), 0) + IF(AND(BS80="S",BI80=1), VLOOKUP(C80,Calculs!$B$85:$F$90,5), 0))</f>
        <v>0</v>
      </c>
      <c r="BX80" s="43" t="str">
        <f t="shared" si="10"/>
        <v/>
      </c>
      <c r="BY80" s="241" t="str">
        <f t="shared" si="11"/>
        <v/>
      </c>
      <c r="BZ80" s="301" t="str">
        <f t="shared" si="12"/>
        <v/>
      </c>
      <c r="CA80" s="301" t="str">
        <f t="shared" si="13"/>
        <v/>
      </c>
    </row>
    <row r="81" spans="1:79" ht="12.75" customHeight="1">
      <c r="A81" s="273"/>
      <c r="B81" s="239" t="str">
        <f>IF(' Peticions ET'!B80="", "",' Peticions ET'!B80)</f>
        <v/>
      </c>
      <c r="C81" s="186" t="str">
        <f>IF(' Peticions ET'!C80="", "",' Peticions ET'!C80)</f>
        <v/>
      </c>
      <c r="D81" s="186" t="str">
        <f>IF(' Peticions ET'!D80="", "",' Peticions ET'!D80)</f>
        <v/>
      </c>
      <c r="E81" s="186" t="str">
        <f>IF(' Peticions ET'!E80="", "",' Peticions ET'!E80)</f>
        <v/>
      </c>
      <c r="F81" s="186" t="str">
        <f>IF(' Peticions ET'!F80="", "",' Peticions ET'!F80)</f>
        <v/>
      </c>
      <c r="G81" s="186" t="str">
        <f>IF(' Peticions ET'!G80="", "",' Peticions ET'!G80)</f>
        <v/>
      </c>
      <c r="H81" s="185" t="str">
        <f>IF(' Peticions ET'!H80="", "",' Peticions ET'!H80)</f>
        <v/>
      </c>
      <c r="I81" s="185" t="str">
        <f>IF(' Peticions ET'!I80="", "",' Peticions ET'!I80)</f>
        <v/>
      </c>
      <c r="J81" s="33" t="str">
        <f>IF(' Peticions ET'!J80="", "",' Peticions ET'!J80)</f>
        <v/>
      </c>
      <c r="K81" s="33" t="str">
        <f>IF(' Peticions ET'!K80="", "",' Peticions ET'!K80)</f>
        <v/>
      </c>
      <c r="L81" s="33" t="str">
        <f>IF(' Peticions ET'!L80="", "",' Peticions ET'!L80)</f>
        <v/>
      </c>
      <c r="M81" s="33" t="str">
        <f>IF(' Peticions ET'!M80="", "",' Peticions ET'!M80)</f>
        <v/>
      </c>
      <c r="N81" s="33" t="str">
        <f>IF(' Peticions ET'!N80="", "",' Peticions ET'!N80)</f>
        <v/>
      </c>
      <c r="O81" s="33" t="str">
        <f>IF(' Peticions ET'!O80="", "",' Peticions ET'!O80)</f>
        <v/>
      </c>
      <c r="P81" s="33" t="str">
        <f>IF(' Peticions ET'!P80="", "",' Peticions ET'!P80)</f>
        <v/>
      </c>
      <c r="Q81" s="33" t="str">
        <f>IF(' Peticions ET'!R80="", "",' Peticions ET'!R80)</f>
        <v/>
      </c>
      <c r="R81" s="1" t="str">
        <f>IF(' Peticions ET'!Q80="", "",' Peticions ET'!Q80)</f>
        <v/>
      </c>
      <c r="S81" s="34" t="str">
        <f>IF(' Peticions ET'!U80="", "",' Peticions ET'!U80)</f>
        <v/>
      </c>
      <c r="T81" s="34" t="str">
        <f>IF(' Peticions ET'!V80="", "",' Peticions ET'!V80)</f>
        <v/>
      </c>
      <c r="U81" t="str">
        <f>IF(' Peticions ET'!S80="", "",' Peticions ET'!S80)</f>
        <v/>
      </c>
      <c r="V81" t="str">
        <f>IF(' Peticions ET'!T80="", "",' Peticions ET'!T80)</f>
        <v/>
      </c>
      <c r="W81" s="33" t="str">
        <f>IF(' Peticions ET'!W80="", "",' Peticions ET'!W80)</f>
        <v/>
      </c>
      <c r="X81" s="33" t="str">
        <f>IF(' Peticions ET'!X80="", "",' Peticions ET'!X80)</f>
        <v/>
      </c>
      <c r="Y81" s="33" t="str">
        <f>IF(' Peticions ET'!Y80="", "",' Peticions ET'!Y80)</f>
        <v/>
      </c>
      <c r="Z81" s="1"/>
      <c r="AA81" s="1"/>
      <c r="AB81" s="3"/>
      <c r="AC81" s="34"/>
      <c r="AD81" s="34"/>
      <c r="AE81" s="34"/>
      <c r="AF81" s="35"/>
      <c r="AG81" s="36"/>
      <c r="AH81" s="36"/>
      <c r="AI81" s="36"/>
      <c r="AJ81" s="36"/>
      <c r="AK81" s="37"/>
      <c r="AL81" s="37"/>
      <c r="AM81" s="37"/>
      <c r="AN81" s="37"/>
      <c r="AO81" s="38" t="str">
        <f>IF(' Peticions ET'!AO80="", "",' Peticions ET'!AO80)</f>
        <v/>
      </c>
      <c r="AP81" s="154"/>
      <c r="AQ81" s="39"/>
      <c r="AR81" s="40" t="str">
        <f t="shared" si="2"/>
        <v/>
      </c>
      <c r="AS81" s="41" t="str">
        <f t="shared" si="3"/>
        <v/>
      </c>
      <c r="AT81" s="42" t="str">
        <f t="shared" si="29"/>
        <v/>
      </c>
      <c r="AU81" s="43" t="str">
        <f t="shared" si="30"/>
        <v/>
      </c>
      <c r="AV81" s="252" t="str">
        <f t="shared" ref="AV81:AV144" si="35">IF(BR81="S",CONCATENATE(B81,".",AU81,".",BR81),"")</f>
        <v/>
      </c>
      <c r="AW81" s="242">
        <f>IF(B81="",0,IF(BR81="S",COUNTIF($AV$17:AV81,AV81),0))</f>
        <v>0</v>
      </c>
      <c r="AX81" s="44" t="str">
        <f t="shared" si="31"/>
        <v/>
      </c>
      <c r="AY81" s="45">
        <f xml:space="preserve"> IF(AX81&lt;&gt;"",VLOOKUP(AX81,Calculs!$B$2:$C$34,2,FALSE),0)</f>
        <v>0</v>
      </c>
      <c r="AZ81" s="45">
        <f>IF(K81&lt;&gt;"",IF(LEFT(K81,1)="S", Calculs!$C$55,0),0)</f>
        <v>0</v>
      </c>
      <c r="BA81" s="45">
        <f>IF(L81&lt;&gt;"",IF(LEFT(L81,1)="S", Calculs!$C$51,0),0)</f>
        <v>0</v>
      </c>
      <c r="BB81" s="45">
        <f>IF(M81&lt;&gt;"",IF(LEFT(M81,1)="S", Calculs!$C$52,0),0)</f>
        <v>0</v>
      </c>
      <c r="BC81" s="46" t="str">
        <f t="shared" si="32"/>
        <v/>
      </c>
      <c r="BD81" s="46" t="str">
        <f t="shared" si="33"/>
        <v/>
      </c>
      <c r="BE81" s="46">
        <f>SUMIF(Calculs!$B$2:$B$34,BC81,Calculs!$C$2:$C$34)</f>
        <v>0</v>
      </c>
      <c r="BF81" s="45">
        <f>IF(Q81&lt;&gt;"",IF(LEFT(Q81,1)="S", Calculs!$C$52,0),0)</f>
        <v>0</v>
      </c>
      <c r="BG81" s="45">
        <f>IF(R81&lt;&gt;"",IF(LEFT(R81,1)="S", Calculs!$C$51,0),0)</f>
        <v>0</v>
      </c>
      <c r="BH81" s="252" t="str">
        <f t="shared" ref="BH81:BH144" si="36">IF(BS81="S",CONCATENATE(B81,".",AU81,".",BS81),"")</f>
        <v/>
      </c>
      <c r="BI81" s="242">
        <f>IF(B81="",0, IF(BS81="S",COUNTIF($BH$17:BH81,BH81),0))</f>
        <v>0</v>
      </c>
      <c r="BJ81" s="45">
        <f xml:space="preserve"> IF(S81&lt;&gt;"",IF(S81&lt;&gt;"Sense monitor",VLOOKUP(LEFT(S81,2),Calculs!$B$41:$C$46,2,FALSE),0),0)</f>
        <v>0</v>
      </c>
      <c r="BK81" s="45">
        <f>IF(T81&lt;&gt;"",IF(LEFT(T81,1)="S", Calculs!$C$48,0),0)</f>
        <v>0</v>
      </c>
      <c r="BL81" s="45">
        <f>IF(W81&lt;&gt;"",IF(LEFT(W81,3)="ETT", Calculs!$C$37,0),0)</f>
        <v>0</v>
      </c>
      <c r="BM81" s="45">
        <f>IF(X81&lt;&gt;"",IF(LEFT(X81,1)="S", Calculs!$C$51,0),0)</f>
        <v>0</v>
      </c>
      <c r="BN81" s="45">
        <f>IF(Y81&lt;&gt;"",IF(LEFT(Y81,1)="S", Calculs!$C$52,0),0)</f>
        <v>0</v>
      </c>
      <c r="BO81" s="46" t="str">
        <f t="shared" si="34"/>
        <v/>
      </c>
      <c r="BP81" s="45">
        <f>SUMIF(Calculs!$B$32:$B$36,TRIM(BO81),Calculs!$C$32:$C$36)</f>
        <v>0</v>
      </c>
      <c r="BQ81" s="45">
        <f>IF(V81&lt;&gt;"",IF(LEFT(V81,1)="S", SUMIF(Calculs!$B$57:$B$61, TRIM(BO81), Calculs!$C$57:$C$61),0),0)</f>
        <v>0</v>
      </c>
      <c r="BR81" s="43" t="str">
        <f t="shared" ref="BR81:BR144" si="37">IF(IF(AX81&lt;&gt;"",1,0) + IF(BC81&lt;&gt;"",1,0)+IF(BL81&lt;&gt;0,1,0)+IF(BO81&lt;&gt;"",1,0)&gt;0,"S","N")</f>
        <v>N</v>
      </c>
      <c r="BS81" s="241" t="str">
        <f t="shared" ref="BS81:BS144" si="38">IF(S81&lt;&gt;"",IF(LEFT(S81,1)="M","S","N"),"N")</f>
        <v>N</v>
      </c>
      <c r="BT81" s="45">
        <f t="shared" ref="BT81:BT144" si="39">AY81+AZ81+BA81+BB81+BE81+BF81+BG81+BK81+BL81+BM81+BN81+BQ81+BJ81+BP81</f>
        <v>0</v>
      </c>
      <c r="BU81" s="45"/>
      <c r="BV81" s="45"/>
      <c r="BW81" s="45">
        <f>IF(C81="",0,IF(AND(BR81="S",AW81=1), VLOOKUP(C81,Calculs!$B$85:$D$90,3), 0) + IF(AND(BS81="S",BI81=1), VLOOKUP(C81,Calculs!$B$85:$F$90,5), 0))</f>
        <v>0</v>
      </c>
      <c r="BX81" s="43" t="str">
        <f t="shared" ref="BX81:BX144" si="40">IF(AND(BR81="S",AW81=1 ),AU81,"")</f>
        <v/>
      </c>
      <c r="BY81" s="241" t="str">
        <f t="shared" ref="BY81:BY144" si="41">IF(AND(BS81="S",BI81=1),AU81,"")</f>
        <v/>
      </c>
      <c r="BZ81" s="301" t="str">
        <f t="shared" ref="BZ81:BZ144" si="42">IF(BR81="S",AU81,"")</f>
        <v/>
      </c>
      <c r="CA81" s="301" t="str">
        <f t="shared" ref="CA81:CA144" si="43">IF(BS81="S",AU81,"")</f>
        <v/>
      </c>
    </row>
    <row r="82" spans="1:79" ht="12.75" customHeight="1">
      <c r="A82" s="273"/>
      <c r="B82" s="239" t="str">
        <f>IF(' Peticions ET'!B81="", "",' Peticions ET'!B81)</f>
        <v/>
      </c>
      <c r="C82" s="186" t="str">
        <f>IF(' Peticions ET'!C81="", "",' Peticions ET'!C81)</f>
        <v/>
      </c>
      <c r="D82" s="186" t="str">
        <f>IF(' Peticions ET'!D81="", "",' Peticions ET'!D81)</f>
        <v/>
      </c>
      <c r="E82" s="186" t="str">
        <f>IF(' Peticions ET'!E81="", "",' Peticions ET'!E81)</f>
        <v/>
      </c>
      <c r="F82" s="186" t="str">
        <f>IF(' Peticions ET'!F81="", "",' Peticions ET'!F81)</f>
        <v/>
      </c>
      <c r="G82" s="186" t="str">
        <f>IF(' Peticions ET'!G81="", "",' Peticions ET'!G81)</f>
        <v/>
      </c>
      <c r="H82" s="185" t="str">
        <f>IF(' Peticions ET'!H81="", "",' Peticions ET'!H81)</f>
        <v/>
      </c>
      <c r="I82" s="185" t="str">
        <f>IF(' Peticions ET'!I81="", "",' Peticions ET'!I81)</f>
        <v/>
      </c>
      <c r="J82" s="33" t="str">
        <f>IF(' Peticions ET'!J81="", "",' Peticions ET'!J81)</f>
        <v/>
      </c>
      <c r="K82" s="33" t="str">
        <f>IF(' Peticions ET'!K81="", "",' Peticions ET'!K81)</f>
        <v/>
      </c>
      <c r="L82" s="33" t="str">
        <f>IF(' Peticions ET'!L81="", "",' Peticions ET'!L81)</f>
        <v/>
      </c>
      <c r="M82" s="33" t="str">
        <f>IF(' Peticions ET'!M81="", "",' Peticions ET'!M81)</f>
        <v/>
      </c>
      <c r="N82" s="33" t="str">
        <f>IF(' Peticions ET'!N81="", "",' Peticions ET'!N81)</f>
        <v/>
      </c>
      <c r="O82" s="33" t="str">
        <f>IF(' Peticions ET'!O81="", "",' Peticions ET'!O81)</f>
        <v/>
      </c>
      <c r="P82" s="33" t="str">
        <f>IF(' Peticions ET'!P81="", "",' Peticions ET'!P81)</f>
        <v/>
      </c>
      <c r="Q82" s="33" t="str">
        <f>IF(' Peticions ET'!R81="", "",' Peticions ET'!R81)</f>
        <v/>
      </c>
      <c r="R82" s="1" t="str">
        <f>IF(' Peticions ET'!Q81="", "",' Peticions ET'!Q81)</f>
        <v/>
      </c>
      <c r="S82" s="34" t="str">
        <f>IF(' Peticions ET'!U81="", "",' Peticions ET'!U81)</f>
        <v/>
      </c>
      <c r="T82" s="34" t="str">
        <f>IF(' Peticions ET'!V81="", "",' Peticions ET'!V81)</f>
        <v/>
      </c>
      <c r="U82" t="str">
        <f>IF(' Peticions ET'!S81="", "",' Peticions ET'!S81)</f>
        <v/>
      </c>
      <c r="V82" t="str">
        <f>IF(' Peticions ET'!T81="", "",' Peticions ET'!T81)</f>
        <v/>
      </c>
      <c r="W82" s="33" t="str">
        <f>IF(' Peticions ET'!W81="", "",' Peticions ET'!W81)</f>
        <v/>
      </c>
      <c r="X82" s="33" t="str">
        <f>IF(' Peticions ET'!X81="", "",' Peticions ET'!X81)</f>
        <v/>
      </c>
      <c r="Y82" s="33" t="str">
        <f>IF(' Peticions ET'!Y81="", "",' Peticions ET'!Y81)</f>
        <v/>
      </c>
      <c r="Z82" s="1"/>
      <c r="AA82" s="1"/>
      <c r="AB82" s="3"/>
      <c r="AC82" s="34"/>
      <c r="AD82" s="34"/>
      <c r="AE82" s="34"/>
      <c r="AF82" s="35"/>
      <c r="AG82" s="36"/>
      <c r="AH82" s="36"/>
      <c r="AI82" s="36"/>
      <c r="AJ82" s="36"/>
      <c r="AK82" s="37"/>
      <c r="AL82" s="37"/>
      <c r="AM82" s="37"/>
      <c r="AN82" s="37"/>
      <c r="AO82" s="38" t="str">
        <f>IF(' Peticions ET'!AO81="", "",' Peticions ET'!AO81)</f>
        <v/>
      </c>
      <c r="AP82" s="154"/>
      <c r="AQ82" s="39"/>
      <c r="AR82" s="40" t="str">
        <f t="shared" si="2"/>
        <v/>
      </c>
      <c r="AS82" s="41" t="str">
        <f t="shared" si="3"/>
        <v/>
      </c>
      <c r="AT82" s="42" t="str">
        <f t="shared" ref="AT82:AT145" si="44">IF(LEFT(C82,3)="Dir", "Sí","")</f>
        <v/>
      </c>
      <c r="AU82" s="43" t="str">
        <f t="shared" ref="AU82:AU145" si="45">IF(LEFT(C82,3)="Dir", "DIR"&amp;AS82, IF(LEFT(C82,3)="PDI", C82, IF(LEFT(C82,5)="PAS t", "PAST",C82)))</f>
        <v/>
      </c>
      <c r="AV82" s="252" t="str">
        <f t="shared" si="35"/>
        <v/>
      </c>
      <c r="AW82" s="242">
        <f>IF(B82="",0,IF(BR82="S",COUNTIF($AV$17:AV82,AV82),0))</f>
        <v>0</v>
      </c>
      <c r="AX82" s="44" t="str">
        <f t="shared" ref="AX82:AX145" si="46">IF(I82&lt;&gt;"",CONCATENATE(LEFT(I82,5),IF(J82="Linux",".L",".W")),"")</f>
        <v/>
      </c>
      <c r="AY82" s="45">
        <f xml:space="preserve"> IF(AX82&lt;&gt;"",VLOOKUP(AX82,Calculs!$B$2:$C$34,2,FALSE),0)</f>
        <v>0</v>
      </c>
      <c r="AZ82" s="45">
        <f>IF(K82&lt;&gt;"",IF(LEFT(K82,1)="S", Calculs!$C$55,0),0)</f>
        <v>0</v>
      </c>
      <c r="BA82" s="45">
        <f>IF(L82&lt;&gt;"",IF(LEFT(L82,1)="S", Calculs!$C$51,0),0)</f>
        <v>0</v>
      </c>
      <c r="BB82" s="45">
        <f>IF(M82&lt;&gt;"",IF(LEFT(M82,1)="S", Calculs!$C$52,0),0)</f>
        <v>0</v>
      </c>
      <c r="BC82" s="46" t="str">
        <f t="shared" ref="BC82:BC145" si="47">IF(N82&lt;&gt;"",CONCATENATE(LEFT(N82,3),IF(O82="Linux",".L",".W")),"")</f>
        <v/>
      </c>
      <c r="BD82" s="46" t="str">
        <f t="shared" si="33"/>
        <v/>
      </c>
      <c r="BE82" s="46">
        <f>SUMIF(Calculs!$B$2:$B$34,BC82,Calculs!$C$2:$C$34)</f>
        <v>0</v>
      </c>
      <c r="BF82" s="45">
        <f>IF(Q82&lt;&gt;"",IF(LEFT(Q82,1)="S", Calculs!$C$52,0),0)</f>
        <v>0</v>
      </c>
      <c r="BG82" s="45">
        <f>IF(R82&lt;&gt;"",IF(LEFT(R82,1)="S", Calculs!$C$51,0),0)</f>
        <v>0</v>
      </c>
      <c r="BH82" s="252" t="str">
        <f t="shared" si="36"/>
        <v/>
      </c>
      <c r="BI82" s="242">
        <f>IF(B82="",0, IF(BS82="S",COUNTIF($BH$17:BH82,BH82),0))</f>
        <v>0</v>
      </c>
      <c r="BJ82" s="45">
        <f xml:space="preserve"> IF(S82&lt;&gt;"",IF(S82&lt;&gt;"Sense monitor",VLOOKUP(LEFT(S82,2),Calculs!$B$41:$C$46,2,FALSE),0),0)</f>
        <v>0</v>
      </c>
      <c r="BK82" s="45">
        <f>IF(T82&lt;&gt;"",IF(LEFT(T82,1)="S", Calculs!$C$48,0),0)</f>
        <v>0</v>
      </c>
      <c r="BL82" s="45">
        <f>IF(W82&lt;&gt;"",IF(LEFT(W82,3)="ETT", Calculs!$C$37,0),0)</f>
        <v>0</v>
      </c>
      <c r="BM82" s="45">
        <f>IF(X82&lt;&gt;"",IF(LEFT(X82,1)="S", Calculs!$C$51,0),0)</f>
        <v>0</v>
      </c>
      <c r="BN82" s="45">
        <f>IF(Y82&lt;&gt;"",IF(LEFT(Y82,1)="S", Calculs!$C$52,0),0)</f>
        <v>0</v>
      </c>
      <c r="BO82" s="46" t="str">
        <f t="shared" ref="BO82:BO145" si="48">IF(U82&lt;&gt;"",IF(LEFT(U82,1)="A","Air",IF(LEFT(U82,1)="i","iMac", IF(LEFT(U82,1)="M","Mini", IF(LEFT(U82,5)="Pro13","Pro13", IF(LEFT(U82,5)="Pro14","Pro14"))))),"")</f>
        <v/>
      </c>
      <c r="BP82" s="45">
        <f>SUMIF(Calculs!$B$32:$B$36,TRIM(BO82),Calculs!$C$32:$C$36)</f>
        <v>0</v>
      </c>
      <c r="BQ82" s="45">
        <f>IF(V82&lt;&gt;"",IF(LEFT(V82,1)="S", SUMIF(Calculs!$B$57:$B$61, TRIM(BO82), Calculs!$C$57:$C$61),0),0)</f>
        <v>0</v>
      </c>
      <c r="BR82" s="43" t="str">
        <f t="shared" si="37"/>
        <v>N</v>
      </c>
      <c r="BS82" s="241" t="str">
        <f t="shared" si="38"/>
        <v>N</v>
      </c>
      <c r="BT82" s="45">
        <f t="shared" si="39"/>
        <v>0</v>
      </c>
      <c r="BU82" s="45"/>
      <c r="BV82" s="45"/>
      <c r="BW82" s="45">
        <f>IF(C82="",0,IF(AND(BR82="S",AW82=1), VLOOKUP(C82,Calculs!$B$85:$D$90,3), 0) + IF(AND(BS82="S",BI82=1), VLOOKUP(C82,Calculs!$B$85:$F$90,5), 0))</f>
        <v>0</v>
      </c>
      <c r="BX82" s="43" t="str">
        <f t="shared" si="40"/>
        <v/>
      </c>
      <c r="BY82" s="241" t="str">
        <f t="shared" si="41"/>
        <v/>
      </c>
      <c r="BZ82" s="301" t="str">
        <f t="shared" si="42"/>
        <v/>
      </c>
      <c r="CA82" s="301" t="str">
        <f t="shared" si="43"/>
        <v/>
      </c>
    </row>
    <row r="83" spans="1:79" ht="12.75" customHeight="1">
      <c r="A83" s="273"/>
      <c r="B83" s="239" t="str">
        <f>IF(' Peticions ET'!B82="", "",' Peticions ET'!B82)</f>
        <v/>
      </c>
      <c r="C83" s="186" t="str">
        <f>IF(' Peticions ET'!C82="", "",' Peticions ET'!C82)</f>
        <v/>
      </c>
      <c r="D83" s="186" t="str">
        <f>IF(' Peticions ET'!D82="", "",' Peticions ET'!D82)</f>
        <v/>
      </c>
      <c r="E83" s="186" t="str">
        <f>IF(' Peticions ET'!E82="", "",' Peticions ET'!E82)</f>
        <v/>
      </c>
      <c r="F83" s="186" t="str">
        <f>IF(' Peticions ET'!F82="", "",' Peticions ET'!F82)</f>
        <v/>
      </c>
      <c r="G83" s="186" t="str">
        <f>IF(' Peticions ET'!G82="", "",' Peticions ET'!G82)</f>
        <v/>
      </c>
      <c r="H83" s="185" t="str">
        <f>IF(' Peticions ET'!H82="", "",' Peticions ET'!H82)</f>
        <v/>
      </c>
      <c r="I83" s="185" t="str">
        <f>IF(' Peticions ET'!I82="", "",' Peticions ET'!I82)</f>
        <v/>
      </c>
      <c r="J83" s="33" t="str">
        <f>IF(' Peticions ET'!J82="", "",' Peticions ET'!J82)</f>
        <v/>
      </c>
      <c r="K83" s="33" t="str">
        <f>IF(' Peticions ET'!K82="", "",' Peticions ET'!K82)</f>
        <v/>
      </c>
      <c r="L83" s="33" t="str">
        <f>IF(' Peticions ET'!L82="", "",' Peticions ET'!L82)</f>
        <v/>
      </c>
      <c r="M83" s="33" t="str">
        <f>IF(' Peticions ET'!M82="", "",' Peticions ET'!M82)</f>
        <v/>
      </c>
      <c r="N83" s="33" t="str">
        <f>IF(' Peticions ET'!N82="", "",' Peticions ET'!N82)</f>
        <v/>
      </c>
      <c r="O83" s="33" t="str">
        <f>IF(' Peticions ET'!O82="", "",' Peticions ET'!O82)</f>
        <v/>
      </c>
      <c r="P83" s="33" t="str">
        <f>IF(' Peticions ET'!P82="", "",' Peticions ET'!P82)</f>
        <v/>
      </c>
      <c r="Q83" s="33" t="str">
        <f>IF(' Peticions ET'!R82="", "",' Peticions ET'!R82)</f>
        <v/>
      </c>
      <c r="R83" s="1" t="str">
        <f>IF(' Peticions ET'!Q82="", "",' Peticions ET'!Q82)</f>
        <v/>
      </c>
      <c r="S83" s="34" t="str">
        <f>IF(' Peticions ET'!U82="", "",' Peticions ET'!U82)</f>
        <v/>
      </c>
      <c r="T83" s="34" t="str">
        <f>IF(' Peticions ET'!V82="", "",' Peticions ET'!V82)</f>
        <v/>
      </c>
      <c r="U83" t="str">
        <f>IF(' Peticions ET'!S82="", "",' Peticions ET'!S82)</f>
        <v/>
      </c>
      <c r="V83" t="str">
        <f>IF(' Peticions ET'!T82="", "",' Peticions ET'!T82)</f>
        <v/>
      </c>
      <c r="W83" s="33" t="str">
        <f>IF(' Peticions ET'!W82="", "",' Peticions ET'!W82)</f>
        <v/>
      </c>
      <c r="X83" s="33" t="str">
        <f>IF(' Peticions ET'!X82="", "",' Peticions ET'!X82)</f>
        <v/>
      </c>
      <c r="Y83" s="33" t="str">
        <f>IF(' Peticions ET'!Y82="", "",' Peticions ET'!Y82)</f>
        <v/>
      </c>
      <c r="Z83" s="1"/>
      <c r="AA83" s="1"/>
      <c r="AB83" s="3"/>
      <c r="AC83" s="34"/>
      <c r="AD83" s="34"/>
      <c r="AE83" s="34"/>
      <c r="AF83" s="35"/>
      <c r="AG83" s="36"/>
      <c r="AH83" s="36"/>
      <c r="AI83" s="36"/>
      <c r="AJ83" s="36"/>
      <c r="AK83" s="37"/>
      <c r="AL83" s="37"/>
      <c r="AM83" s="37"/>
      <c r="AN83" s="37"/>
      <c r="AO83" s="38" t="str">
        <f>IF(' Peticions ET'!AO82="", "",' Peticions ET'!AO82)</f>
        <v/>
      </c>
      <c r="AP83" s="154"/>
      <c r="AQ83" s="39"/>
      <c r="AR83" s="40" t="str">
        <f t="shared" si="2"/>
        <v/>
      </c>
      <c r="AS83" s="41" t="str">
        <f t="shared" si="3"/>
        <v/>
      </c>
      <c r="AT83" s="42" t="str">
        <f t="shared" si="44"/>
        <v/>
      </c>
      <c r="AU83" s="43" t="str">
        <f t="shared" si="45"/>
        <v/>
      </c>
      <c r="AV83" s="252" t="str">
        <f t="shared" si="35"/>
        <v/>
      </c>
      <c r="AW83" s="242">
        <f>IF(B83="",0,IF(BR83="S",COUNTIF($AV$17:AV83,AV83),0))</f>
        <v>0</v>
      </c>
      <c r="AX83" s="44" t="str">
        <f t="shared" si="46"/>
        <v/>
      </c>
      <c r="AY83" s="45">
        <f xml:space="preserve"> IF(AX83&lt;&gt;"",VLOOKUP(AX83,Calculs!$B$2:$C$34,2,FALSE),0)</f>
        <v>0</v>
      </c>
      <c r="AZ83" s="45">
        <f>IF(K83&lt;&gt;"",IF(LEFT(K83,1)="S", Calculs!$C$55,0),0)</f>
        <v>0</v>
      </c>
      <c r="BA83" s="45">
        <f>IF(L83&lt;&gt;"",IF(LEFT(L83,1)="S", Calculs!$C$51,0),0)</f>
        <v>0</v>
      </c>
      <c r="BB83" s="45">
        <f>IF(M83&lt;&gt;"",IF(LEFT(M83,1)="S", Calculs!$C$52,0),0)</f>
        <v>0</v>
      </c>
      <c r="BC83" s="46" t="str">
        <f t="shared" si="47"/>
        <v/>
      </c>
      <c r="BD83" s="46" t="str">
        <f t="shared" si="33"/>
        <v/>
      </c>
      <c r="BE83" s="46">
        <f>SUMIF(Calculs!$B$2:$B$34,BC83,Calculs!$C$2:$C$34)</f>
        <v>0</v>
      </c>
      <c r="BF83" s="45">
        <f>IF(Q83&lt;&gt;"",IF(LEFT(Q83,1)="S", Calculs!$C$52,0),0)</f>
        <v>0</v>
      </c>
      <c r="BG83" s="45">
        <f>IF(R83&lt;&gt;"",IF(LEFT(R83,1)="S", Calculs!$C$51,0),0)</f>
        <v>0</v>
      </c>
      <c r="BH83" s="252" t="str">
        <f t="shared" si="36"/>
        <v/>
      </c>
      <c r="BI83" s="242">
        <f>IF(B83="",0, IF(BS83="S",COUNTIF($BH$17:BH83,BH83),0))</f>
        <v>0</v>
      </c>
      <c r="BJ83" s="45">
        <f xml:space="preserve"> IF(S83&lt;&gt;"",IF(S83&lt;&gt;"Sense monitor",VLOOKUP(LEFT(S83,2),Calculs!$B$41:$C$46,2,FALSE),0),0)</f>
        <v>0</v>
      </c>
      <c r="BK83" s="45">
        <f>IF(T83&lt;&gt;"",IF(LEFT(T83,1)="S", Calculs!$C$48,0),0)</f>
        <v>0</v>
      </c>
      <c r="BL83" s="45">
        <f>IF(W83&lt;&gt;"",IF(LEFT(W83,3)="ETT", Calculs!$C$37,0),0)</f>
        <v>0</v>
      </c>
      <c r="BM83" s="45">
        <f>IF(X83&lt;&gt;"",IF(LEFT(X83,1)="S", Calculs!$C$51,0),0)</f>
        <v>0</v>
      </c>
      <c r="BN83" s="45">
        <f>IF(Y83&lt;&gt;"",IF(LEFT(Y83,1)="S", Calculs!$C$52,0),0)</f>
        <v>0</v>
      </c>
      <c r="BO83" s="46" t="str">
        <f t="shared" si="48"/>
        <v/>
      </c>
      <c r="BP83" s="45">
        <f>SUMIF(Calculs!$B$32:$B$36,TRIM(BO83),Calculs!$C$32:$C$36)</f>
        <v>0</v>
      </c>
      <c r="BQ83" s="45">
        <f>IF(V83&lt;&gt;"",IF(LEFT(V83,1)="S", SUMIF(Calculs!$B$57:$B$61, TRIM(BO83), Calculs!$C$57:$C$61),0),0)</f>
        <v>0</v>
      </c>
      <c r="BR83" s="43" t="str">
        <f t="shared" si="37"/>
        <v>N</v>
      </c>
      <c r="BS83" s="241" t="str">
        <f t="shared" si="38"/>
        <v>N</v>
      </c>
      <c r="BT83" s="45">
        <f t="shared" si="39"/>
        <v>0</v>
      </c>
      <c r="BU83" s="45"/>
      <c r="BV83" s="45"/>
      <c r="BW83" s="45">
        <f>IF(C83="",0,IF(AND(BR83="S",AW83=1), VLOOKUP(C83,Calculs!$B$85:$D$90,3), 0) + IF(AND(BS83="S",BI83=1), VLOOKUP(C83,Calculs!$B$85:$F$90,5), 0))</f>
        <v>0</v>
      </c>
      <c r="BX83" s="43" t="str">
        <f t="shared" si="40"/>
        <v/>
      </c>
      <c r="BY83" s="241" t="str">
        <f t="shared" si="41"/>
        <v/>
      </c>
      <c r="BZ83" s="301" t="str">
        <f t="shared" si="42"/>
        <v/>
      </c>
      <c r="CA83" s="301" t="str">
        <f t="shared" si="43"/>
        <v/>
      </c>
    </row>
    <row r="84" spans="1:79" ht="12.75" customHeight="1">
      <c r="A84" s="273"/>
      <c r="B84" s="239" t="str">
        <f>IF(' Peticions ET'!B83="", "",' Peticions ET'!B83)</f>
        <v/>
      </c>
      <c r="C84" s="186" t="str">
        <f>IF(' Peticions ET'!C83="", "",' Peticions ET'!C83)</f>
        <v/>
      </c>
      <c r="D84" s="186" t="str">
        <f>IF(' Peticions ET'!D83="", "",' Peticions ET'!D83)</f>
        <v/>
      </c>
      <c r="E84" s="186" t="str">
        <f>IF(' Peticions ET'!E83="", "",' Peticions ET'!E83)</f>
        <v/>
      </c>
      <c r="F84" s="186" t="str">
        <f>IF(' Peticions ET'!F83="", "",' Peticions ET'!F83)</f>
        <v/>
      </c>
      <c r="G84" s="186" t="str">
        <f>IF(' Peticions ET'!G83="", "",' Peticions ET'!G83)</f>
        <v/>
      </c>
      <c r="H84" s="185" t="str">
        <f>IF(' Peticions ET'!H83="", "",' Peticions ET'!H83)</f>
        <v/>
      </c>
      <c r="I84" s="185" t="str">
        <f>IF(' Peticions ET'!I83="", "",' Peticions ET'!I83)</f>
        <v/>
      </c>
      <c r="J84" s="33" t="str">
        <f>IF(' Peticions ET'!J83="", "",' Peticions ET'!J83)</f>
        <v/>
      </c>
      <c r="K84" s="33" t="str">
        <f>IF(' Peticions ET'!K83="", "",' Peticions ET'!K83)</f>
        <v/>
      </c>
      <c r="L84" s="33" t="str">
        <f>IF(' Peticions ET'!L83="", "",' Peticions ET'!L83)</f>
        <v/>
      </c>
      <c r="M84" s="33" t="str">
        <f>IF(' Peticions ET'!M83="", "",' Peticions ET'!M83)</f>
        <v/>
      </c>
      <c r="N84" s="33" t="str">
        <f>IF(' Peticions ET'!N83="", "",' Peticions ET'!N83)</f>
        <v/>
      </c>
      <c r="O84" s="33" t="str">
        <f>IF(' Peticions ET'!O83="", "",' Peticions ET'!O83)</f>
        <v/>
      </c>
      <c r="P84" s="33" t="str">
        <f>IF(' Peticions ET'!P83="", "",' Peticions ET'!P83)</f>
        <v/>
      </c>
      <c r="Q84" s="33" t="str">
        <f>IF(' Peticions ET'!R83="", "",' Peticions ET'!R83)</f>
        <v/>
      </c>
      <c r="R84" s="1" t="str">
        <f>IF(' Peticions ET'!Q83="", "",' Peticions ET'!Q83)</f>
        <v/>
      </c>
      <c r="S84" s="34" t="str">
        <f>IF(' Peticions ET'!U83="", "",' Peticions ET'!U83)</f>
        <v/>
      </c>
      <c r="T84" s="34" t="str">
        <f>IF(' Peticions ET'!V83="", "",' Peticions ET'!V83)</f>
        <v/>
      </c>
      <c r="U84" t="str">
        <f>IF(' Peticions ET'!S83="", "",' Peticions ET'!S83)</f>
        <v/>
      </c>
      <c r="V84" t="str">
        <f>IF(' Peticions ET'!T83="", "",' Peticions ET'!T83)</f>
        <v/>
      </c>
      <c r="W84" s="33" t="str">
        <f>IF(' Peticions ET'!W83="", "",' Peticions ET'!W83)</f>
        <v/>
      </c>
      <c r="X84" s="33" t="str">
        <f>IF(' Peticions ET'!X83="", "",' Peticions ET'!X83)</f>
        <v/>
      </c>
      <c r="Y84" s="33" t="str">
        <f>IF(' Peticions ET'!Y83="", "",' Peticions ET'!Y83)</f>
        <v/>
      </c>
      <c r="Z84" s="1"/>
      <c r="AA84" s="1"/>
      <c r="AB84" s="3"/>
      <c r="AC84" s="34"/>
      <c r="AD84" s="34"/>
      <c r="AE84" s="34"/>
      <c r="AF84" s="35"/>
      <c r="AG84" s="36"/>
      <c r="AH84" s="36"/>
      <c r="AI84" s="36"/>
      <c r="AJ84" s="36"/>
      <c r="AK84" s="37"/>
      <c r="AL84" s="37"/>
      <c r="AM84" s="37"/>
      <c r="AN84" s="37"/>
      <c r="AO84" s="38" t="str">
        <f>IF(' Peticions ET'!AO83="", "",' Peticions ET'!AO83)</f>
        <v/>
      </c>
      <c r="AP84" s="154"/>
      <c r="AQ84" s="39"/>
      <c r="AR84" s="40" t="str">
        <f t="shared" si="2"/>
        <v/>
      </c>
      <c r="AS84" s="41" t="str">
        <f t="shared" si="3"/>
        <v/>
      </c>
      <c r="AT84" s="42" t="str">
        <f t="shared" si="44"/>
        <v/>
      </c>
      <c r="AU84" s="43" t="str">
        <f t="shared" si="45"/>
        <v/>
      </c>
      <c r="AV84" s="252" t="str">
        <f t="shared" si="35"/>
        <v/>
      </c>
      <c r="AW84" s="242">
        <f>IF(B84="",0,IF(BR84="S",COUNTIF($AV$17:AV84,AV84),0))</f>
        <v>0</v>
      </c>
      <c r="AX84" s="44" t="str">
        <f t="shared" si="46"/>
        <v/>
      </c>
      <c r="AY84" s="45">
        <f xml:space="preserve"> IF(AX84&lt;&gt;"",VLOOKUP(AX84,Calculs!$B$2:$C$34,2,FALSE),0)</f>
        <v>0</v>
      </c>
      <c r="AZ84" s="45">
        <f>IF(K84&lt;&gt;"",IF(LEFT(K84,1)="S", Calculs!$C$55,0),0)</f>
        <v>0</v>
      </c>
      <c r="BA84" s="45">
        <f>IF(L84&lt;&gt;"",IF(LEFT(L84,1)="S", Calculs!$C$51,0),0)</f>
        <v>0</v>
      </c>
      <c r="BB84" s="45">
        <f>IF(M84&lt;&gt;"",IF(LEFT(M84,1)="S", Calculs!$C$52,0),0)</f>
        <v>0</v>
      </c>
      <c r="BC84" s="46" t="str">
        <f t="shared" si="47"/>
        <v/>
      </c>
      <c r="BD84" s="46" t="str">
        <f t="shared" si="33"/>
        <v/>
      </c>
      <c r="BE84" s="46">
        <f>SUMIF(Calculs!$B$2:$B$34,BC84,Calculs!$C$2:$C$34)</f>
        <v>0</v>
      </c>
      <c r="BF84" s="45">
        <f>IF(Q84&lt;&gt;"",IF(LEFT(Q84,1)="S", Calculs!$C$52,0),0)</f>
        <v>0</v>
      </c>
      <c r="BG84" s="45">
        <f>IF(R84&lt;&gt;"",IF(LEFT(R84,1)="S", Calculs!$C$51,0),0)</f>
        <v>0</v>
      </c>
      <c r="BH84" s="252" t="str">
        <f t="shared" si="36"/>
        <v/>
      </c>
      <c r="BI84" s="242">
        <f>IF(B84="",0, IF(BS84="S",COUNTIF($BH$17:BH84,BH84),0))</f>
        <v>0</v>
      </c>
      <c r="BJ84" s="45">
        <f xml:space="preserve"> IF(S84&lt;&gt;"",IF(S84&lt;&gt;"Sense monitor",VLOOKUP(LEFT(S84,2),Calculs!$B$41:$C$46,2,FALSE),0),0)</f>
        <v>0</v>
      </c>
      <c r="BK84" s="45">
        <f>IF(T84&lt;&gt;"",IF(LEFT(T84,1)="S", Calculs!$C$48,0),0)</f>
        <v>0</v>
      </c>
      <c r="BL84" s="45">
        <f>IF(W84&lt;&gt;"",IF(LEFT(W84,3)="ETT", Calculs!$C$37,0),0)</f>
        <v>0</v>
      </c>
      <c r="BM84" s="45">
        <f>IF(X84&lt;&gt;"",IF(LEFT(X84,1)="S", Calculs!$C$51,0),0)</f>
        <v>0</v>
      </c>
      <c r="BN84" s="45">
        <f>IF(Y84&lt;&gt;"",IF(LEFT(Y84,1)="S", Calculs!$C$52,0),0)</f>
        <v>0</v>
      </c>
      <c r="BO84" s="46" t="str">
        <f t="shared" si="48"/>
        <v/>
      </c>
      <c r="BP84" s="45">
        <f>SUMIF(Calculs!$B$32:$B$36,TRIM(BO84),Calculs!$C$32:$C$36)</f>
        <v>0</v>
      </c>
      <c r="BQ84" s="45">
        <f>IF(V84&lt;&gt;"",IF(LEFT(V84,1)="S", SUMIF(Calculs!$B$57:$B$61, TRIM(BO84), Calculs!$C$57:$C$61),0),0)</f>
        <v>0</v>
      </c>
      <c r="BR84" s="43" t="str">
        <f t="shared" si="37"/>
        <v>N</v>
      </c>
      <c r="BS84" s="241" t="str">
        <f t="shared" si="38"/>
        <v>N</v>
      </c>
      <c r="BT84" s="45">
        <f t="shared" si="39"/>
        <v>0</v>
      </c>
      <c r="BU84" s="45"/>
      <c r="BV84" s="45"/>
      <c r="BW84" s="45">
        <f>IF(C84="",0,IF(AND(BR84="S",AW84=1), VLOOKUP(C84,Calculs!$B$85:$D$90,3), 0) + IF(AND(BS84="S",BI84=1), VLOOKUP(C84,Calculs!$B$85:$F$90,5), 0))</f>
        <v>0</v>
      </c>
      <c r="BX84" s="43" t="str">
        <f t="shared" si="40"/>
        <v/>
      </c>
      <c r="BY84" s="241" t="str">
        <f t="shared" si="41"/>
        <v/>
      </c>
      <c r="BZ84" s="301" t="str">
        <f t="shared" si="42"/>
        <v/>
      </c>
      <c r="CA84" s="301" t="str">
        <f t="shared" si="43"/>
        <v/>
      </c>
    </row>
    <row r="85" spans="1:79" ht="12.75" customHeight="1">
      <c r="A85" s="273"/>
      <c r="B85" s="239" t="str">
        <f>IF(' Peticions ET'!B84="", "",' Peticions ET'!B84)</f>
        <v/>
      </c>
      <c r="C85" s="186" t="str">
        <f>IF(' Peticions ET'!C84="", "",' Peticions ET'!C84)</f>
        <v/>
      </c>
      <c r="D85" s="186" t="str">
        <f>IF(' Peticions ET'!D84="", "",' Peticions ET'!D84)</f>
        <v/>
      </c>
      <c r="E85" s="186" t="str">
        <f>IF(' Peticions ET'!E84="", "",' Peticions ET'!E84)</f>
        <v/>
      </c>
      <c r="F85" s="186" t="str">
        <f>IF(' Peticions ET'!F84="", "",' Peticions ET'!F84)</f>
        <v/>
      </c>
      <c r="G85" s="186" t="str">
        <f>IF(' Peticions ET'!G84="", "",' Peticions ET'!G84)</f>
        <v/>
      </c>
      <c r="H85" s="185" t="str">
        <f>IF(' Peticions ET'!H84="", "",' Peticions ET'!H84)</f>
        <v/>
      </c>
      <c r="I85" s="185" t="str">
        <f>IF(' Peticions ET'!I84="", "",' Peticions ET'!I84)</f>
        <v/>
      </c>
      <c r="J85" s="33" t="str">
        <f>IF(' Peticions ET'!J84="", "",' Peticions ET'!J84)</f>
        <v/>
      </c>
      <c r="K85" s="33" t="str">
        <f>IF(' Peticions ET'!K84="", "",' Peticions ET'!K84)</f>
        <v/>
      </c>
      <c r="L85" s="33" t="str">
        <f>IF(' Peticions ET'!L84="", "",' Peticions ET'!L84)</f>
        <v/>
      </c>
      <c r="M85" s="33" t="str">
        <f>IF(' Peticions ET'!M84="", "",' Peticions ET'!M84)</f>
        <v/>
      </c>
      <c r="N85" s="33" t="str">
        <f>IF(' Peticions ET'!N84="", "",' Peticions ET'!N84)</f>
        <v/>
      </c>
      <c r="O85" s="33" t="str">
        <f>IF(' Peticions ET'!O84="", "",' Peticions ET'!O84)</f>
        <v/>
      </c>
      <c r="P85" s="33" t="str">
        <f>IF(' Peticions ET'!P84="", "",' Peticions ET'!P84)</f>
        <v/>
      </c>
      <c r="Q85" s="33" t="str">
        <f>IF(' Peticions ET'!R84="", "",' Peticions ET'!R84)</f>
        <v/>
      </c>
      <c r="R85" s="1" t="str">
        <f>IF(' Peticions ET'!Q84="", "",' Peticions ET'!Q84)</f>
        <v/>
      </c>
      <c r="S85" s="34" t="str">
        <f>IF(' Peticions ET'!U84="", "",' Peticions ET'!U84)</f>
        <v/>
      </c>
      <c r="T85" s="34" t="str">
        <f>IF(' Peticions ET'!V84="", "",' Peticions ET'!V84)</f>
        <v/>
      </c>
      <c r="U85" t="str">
        <f>IF(' Peticions ET'!S84="", "",' Peticions ET'!S84)</f>
        <v/>
      </c>
      <c r="V85" t="str">
        <f>IF(' Peticions ET'!T84="", "",' Peticions ET'!T84)</f>
        <v/>
      </c>
      <c r="W85" s="33" t="str">
        <f>IF(' Peticions ET'!W84="", "",' Peticions ET'!W84)</f>
        <v/>
      </c>
      <c r="X85" s="33" t="str">
        <f>IF(' Peticions ET'!X84="", "",' Peticions ET'!X84)</f>
        <v/>
      </c>
      <c r="Y85" s="33" t="str">
        <f>IF(' Peticions ET'!Y84="", "",' Peticions ET'!Y84)</f>
        <v/>
      </c>
      <c r="Z85" s="1"/>
      <c r="AA85" s="1"/>
      <c r="AB85" s="3"/>
      <c r="AC85" s="34"/>
      <c r="AD85" s="34"/>
      <c r="AE85" s="34"/>
      <c r="AF85" s="35"/>
      <c r="AG85" s="36"/>
      <c r="AH85" s="36"/>
      <c r="AI85" s="36"/>
      <c r="AJ85" s="36"/>
      <c r="AK85" s="37"/>
      <c r="AL85" s="37"/>
      <c r="AM85" s="37"/>
      <c r="AN85" s="37"/>
      <c r="AO85" s="38" t="str">
        <f>IF(' Peticions ET'!AO84="", "",' Peticions ET'!AO84)</f>
        <v/>
      </c>
      <c r="AP85" s="154"/>
      <c r="AQ85" s="39"/>
      <c r="AR85" s="40" t="str">
        <f t="shared" si="2"/>
        <v/>
      </c>
      <c r="AS85" s="41" t="str">
        <f t="shared" si="3"/>
        <v/>
      </c>
      <c r="AT85" s="42" t="str">
        <f t="shared" si="44"/>
        <v/>
      </c>
      <c r="AU85" s="43" t="str">
        <f t="shared" si="45"/>
        <v/>
      </c>
      <c r="AV85" s="252" t="str">
        <f t="shared" si="35"/>
        <v/>
      </c>
      <c r="AW85" s="242">
        <f>IF(B85="",0,IF(BR85="S",COUNTIF($AV$17:AV85,AV85),0))</f>
        <v>0</v>
      </c>
      <c r="AX85" s="44" t="str">
        <f t="shared" si="46"/>
        <v/>
      </c>
      <c r="AY85" s="45">
        <f xml:space="preserve"> IF(AX85&lt;&gt;"",VLOOKUP(AX85,Calculs!$B$2:$C$34,2,FALSE),0)</f>
        <v>0</v>
      </c>
      <c r="AZ85" s="45">
        <f>IF(K85&lt;&gt;"",IF(LEFT(K85,1)="S", Calculs!$C$55,0),0)</f>
        <v>0</v>
      </c>
      <c r="BA85" s="45">
        <f>IF(L85&lt;&gt;"",IF(LEFT(L85,1)="S", Calculs!$C$51,0),0)</f>
        <v>0</v>
      </c>
      <c r="BB85" s="45">
        <f>IF(M85&lt;&gt;"",IF(LEFT(M85,1)="S", Calculs!$C$52,0),0)</f>
        <v>0</v>
      </c>
      <c r="BC85" s="46" t="str">
        <f t="shared" si="47"/>
        <v/>
      </c>
      <c r="BD85" s="46" t="str">
        <f t="shared" si="33"/>
        <v/>
      </c>
      <c r="BE85" s="46">
        <f>SUMIF(Calculs!$B$2:$B$34,BC85,Calculs!$C$2:$C$34)</f>
        <v>0</v>
      </c>
      <c r="BF85" s="45">
        <f>IF(Q85&lt;&gt;"",IF(LEFT(Q85,1)="S", Calculs!$C$52,0),0)</f>
        <v>0</v>
      </c>
      <c r="BG85" s="45">
        <f>IF(R85&lt;&gt;"",IF(LEFT(R85,1)="S", Calculs!$C$51,0),0)</f>
        <v>0</v>
      </c>
      <c r="BH85" s="252" t="str">
        <f t="shared" si="36"/>
        <v/>
      </c>
      <c r="BI85" s="242">
        <f>IF(B85="",0, IF(BS85="S",COUNTIF($BH$17:BH85,BH85),0))</f>
        <v>0</v>
      </c>
      <c r="BJ85" s="45">
        <f xml:space="preserve"> IF(S85&lt;&gt;"",IF(S85&lt;&gt;"Sense monitor",VLOOKUP(LEFT(S85,2),Calculs!$B$41:$C$46,2,FALSE),0),0)</f>
        <v>0</v>
      </c>
      <c r="BK85" s="45">
        <f>IF(T85&lt;&gt;"",IF(LEFT(T85,1)="S", Calculs!$C$48,0),0)</f>
        <v>0</v>
      </c>
      <c r="BL85" s="45">
        <f>IF(W85&lt;&gt;"",IF(LEFT(W85,3)="ETT", Calculs!$C$37,0),0)</f>
        <v>0</v>
      </c>
      <c r="BM85" s="45">
        <f>IF(X85&lt;&gt;"",IF(LEFT(X85,1)="S", Calculs!$C$51,0),0)</f>
        <v>0</v>
      </c>
      <c r="BN85" s="45">
        <f>IF(Y85&lt;&gt;"",IF(LEFT(Y85,1)="S", Calculs!$C$52,0),0)</f>
        <v>0</v>
      </c>
      <c r="BO85" s="46" t="str">
        <f t="shared" si="48"/>
        <v/>
      </c>
      <c r="BP85" s="45">
        <f>SUMIF(Calculs!$B$32:$B$36,TRIM(BO85),Calculs!$C$32:$C$36)</f>
        <v>0</v>
      </c>
      <c r="BQ85" s="45">
        <f>IF(V85&lt;&gt;"",IF(LEFT(V85,1)="S", SUMIF(Calculs!$B$57:$B$61, TRIM(BO85), Calculs!$C$57:$C$61),0),0)</f>
        <v>0</v>
      </c>
      <c r="BR85" s="43" t="str">
        <f t="shared" si="37"/>
        <v>N</v>
      </c>
      <c r="BS85" s="241" t="str">
        <f t="shared" si="38"/>
        <v>N</v>
      </c>
      <c r="BT85" s="45">
        <f t="shared" si="39"/>
        <v>0</v>
      </c>
      <c r="BU85" s="45"/>
      <c r="BV85" s="45"/>
      <c r="BW85" s="45">
        <f>IF(C85="",0,IF(AND(BR85="S",AW85=1), VLOOKUP(C85,Calculs!$B$85:$D$90,3), 0) + IF(AND(BS85="S",BI85=1), VLOOKUP(C85,Calculs!$B$85:$F$90,5), 0))</f>
        <v>0</v>
      </c>
      <c r="BX85" s="43" t="str">
        <f t="shared" si="40"/>
        <v/>
      </c>
      <c r="BY85" s="241" t="str">
        <f t="shared" si="41"/>
        <v/>
      </c>
      <c r="BZ85" s="301" t="str">
        <f t="shared" si="42"/>
        <v/>
      </c>
      <c r="CA85" s="301" t="str">
        <f t="shared" si="43"/>
        <v/>
      </c>
    </row>
    <row r="86" spans="1:79" ht="12.75" customHeight="1">
      <c r="A86" s="273"/>
      <c r="B86" s="239" t="str">
        <f>IF(' Peticions ET'!B85="", "",' Peticions ET'!B85)</f>
        <v/>
      </c>
      <c r="C86" s="186" t="str">
        <f>IF(' Peticions ET'!C85="", "",' Peticions ET'!C85)</f>
        <v/>
      </c>
      <c r="D86" s="186" t="str">
        <f>IF(' Peticions ET'!D85="", "",' Peticions ET'!D85)</f>
        <v/>
      </c>
      <c r="E86" s="186" t="str">
        <f>IF(' Peticions ET'!E85="", "",' Peticions ET'!E85)</f>
        <v/>
      </c>
      <c r="F86" s="186" t="str">
        <f>IF(' Peticions ET'!F85="", "",' Peticions ET'!F85)</f>
        <v/>
      </c>
      <c r="G86" s="186" t="str">
        <f>IF(' Peticions ET'!G85="", "",' Peticions ET'!G85)</f>
        <v/>
      </c>
      <c r="H86" s="185" t="str">
        <f>IF(' Peticions ET'!H85="", "",' Peticions ET'!H85)</f>
        <v/>
      </c>
      <c r="I86" s="185" t="str">
        <f>IF(' Peticions ET'!I85="", "",' Peticions ET'!I85)</f>
        <v/>
      </c>
      <c r="J86" s="33" t="str">
        <f>IF(' Peticions ET'!J85="", "",' Peticions ET'!J85)</f>
        <v/>
      </c>
      <c r="K86" s="33" t="str">
        <f>IF(' Peticions ET'!K85="", "",' Peticions ET'!K85)</f>
        <v/>
      </c>
      <c r="L86" s="33" t="str">
        <f>IF(' Peticions ET'!L85="", "",' Peticions ET'!L85)</f>
        <v/>
      </c>
      <c r="M86" s="33" t="str">
        <f>IF(' Peticions ET'!M85="", "",' Peticions ET'!M85)</f>
        <v/>
      </c>
      <c r="N86" s="33" t="str">
        <f>IF(' Peticions ET'!N85="", "",' Peticions ET'!N85)</f>
        <v/>
      </c>
      <c r="O86" s="33" t="str">
        <f>IF(' Peticions ET'!O85="", "",' Peticions ET'!O85)</f>
        <v/>
      </c>
      <c r="P86" s="33" t="str">
        <f>IF(' Peticions ET'!P85="", "",' Peticions ET'!P85)</f>
        <v/>
      </c>
      <c r="Q86" s="33" t="str">
        <f>IF(' Peticions ET'!R85="", "",' Peticions ET'!R85)</f>
        <v/>
      </c>
      <c r="R86" s="1" t="str">
        <f>IF(' Peticions ET'!Q85="", "",' Peticions ET'!Q85)</f>
        <v/>
      </c>
      <c r="S86" s="34" t="str">
        <f>IF(' Peticions ET'!U85="", "",' Peticions ET'!U85)</f>
        <v/>
      </c>
      <c r="T86" s="34" t="str">
        <f>IF(' Peticions ET'!V85="", "",' Peticions ET'!V85)</f>
        <v/>
      </c>
      <c r="U86" t="str">
        <f>IF(' Peticions ET'!S85="", "",' Peticions ET'!S85)</f>
        <v/>
      </c>
      <c r="V86" t="str">
        <f>IF(' Peticions ET'!T85="", "",' Peticions ET'!T85)</f>
        <v/>
      </c>
      <c r="W86" s="33" t="str">
        <f>IF(' Peticions ET'!W85="", "",' Peticions ET'!W85)</f>
        <v/>
      </c>
      <c r="X86" s="33" t="str">
        <f>IF(' Peticions ET'!X85="", "",' Peticions ET'!X85)</f>
        <v/>
      </c>
      <c r="Y86" s="33" t="str">
        <f>IF(' Peticions ET'!Y85="", "",' Peticions ET'!Y85)</f>
        <v/>
      </c>
      <c r="Z86" s="1"/>
      <c r="AA86" s="1"/>
      <c r="AB86" s="3"/>
      <c r="AC86" s="34"/>
      <c r="AD86" s="34"/>
      <c r="AE86" s="34"/>
      <c r="AF86" s="35"/>
      <c r="AG86" s="36"/>
      <c r="AH86" s="36"/>
      <c r="AI86" s="36"/>
      <c r="AJ86" s="36"/>
      <c r="AK86" s="37"/>
      <c r="AL86" s="37"/>
      <c r="AM86" s="37"/>
      <c r="AN86" s="37"/>
      <c r="AO86" s="38" t="str">
        <f>IF(' Peticions ET'!AO85="", "",' Peticions ET'!AO85)</f>
        <v/>
      </c>
      <c r="AP86" s="154"/>
      <c r="AQ86" s="39"/>
      <c r="AR86" s="40" t="str">
        <f t="shared" si="2"/>
        <v/>
      </c>
      <c r="AS86" s="41" t="str">
        <f t="shared" si="3"/>
        <v/>
      </c>
      <c r="AT86" s="42" t="str">
        <f t="shared" si="44"/>
        <v/>
      </c>
      <c r="AU86" s="43" t="str">
        <f t="shared" si="45"/>
        <v/>
      </c>
      <c r="AV86" s="252" t="str">
        <f t="shared" si="35"/>
        <v/>
      </c>
      <c r="AW86" s="242">
        <f>IF(B86="",0,IF(BR86="S",COUNTIF($AV$17:AV86,AV86),0))</f>
        <v>0</v>
      </c>
      <c r="AX86" s="44" t="str">
        <f t="shared" si="46"/>
        <v/>
      </c>
      <c r="AY86" s="45">
        <f xml:space="preserve"> IF(AX86&lt;&gt;"",VLOOKUP(AX86,Calculs!$B$2:$C$34,2,FALSE),0)</f>
        <v>0</v>
      </c>
      <c r="AZ86" s="45">
        <f>IF(K86&lt;&gt;"",IF(LEFT(K86,1)="S", Calculs!$C$55,0),0)</f>
        <v>0</v>
      </c>
      <c r="BA86" s="45">
        <f>IF(L86&lt;&gt;"",IF(LEFT(L86,1)="S", Calculs!$C$51,0),0)</f>
        <v>0</v>
      </c>
      <c r="BB86" s="45">
        <f>IF(M86&lt;&gt;"",IF(LEFT(M86,1)="S", Calculs!$C$52,0),0)</f>
        <v>0</v>
      </c>
      <c r="BC86" s="46" t="str">
        <f t="shared" si="47"/>
        <v/>
      </c>
      <c r="BD86" s="46" t="str">
        <f t="shared" si="33"/>
        <v/>
      </c>
      <c r="BE86" s="46">
        <f>SUMIF(Calculs!$B$2:$B$34,BC86,Calculs!$C$2:$C$34)</f>
        <v>0</v>
      </c>
      <c r="BF86" s="45">
        <f>IF(Q86&lt;&gt;"",IF(LEFT(Q86,1)="S", Calculs!$C$52,0),0)</f>
        <v>0</v>
      </c>
      <c r="BG86" s="45">
        <f>IF(R86&lt;&gt;"",IF(LEFT(R86,1)="S", Calculs!$C$51,0),0)</f>
        <v>0</v>
      </c>
      <c r="BH86" s="252" t="str">
        <f t="shared" si="36"/>
        <v/>
      </c>
      <c r="BI86" s="242">
        <f>IF(B86="",0, IF(BS86="S",COUNTIF($BH$17:BH86,BH86),0))</f>
        <v>0</v>
      </c>
      <c r="BJ86" s="45">
        <f xml:space="preserve"> IF(S86&lt;&gt;"",IF(S86&lt;&gt;"Sense monitor",VLOOKUP(LEFT(S86,2),Calculs!$B$41:$C$46,2,FALSE),0),0)</f>
        <v>0</v>
      </c>
      <c r="BK86" s="45">
        <f>IF(T86&lt;&gt;"",IF(LEFT(T86,1)="S", Calculs!$C$48,0),0)</f>
        <v>0</v>
      </c>
      <c r="BL86" s="45">
        <f>IF(W86&lt;&gt;"",IF(LEFT(W86,3)="ETT", Calculs!$C$37,0),0)</f>
        <v>0</v>
      </c>
      <c r="BM86" s="45">
        <f>IF(X86&lt;&gt;"",IF(LEFT(X86,1)="S", Calculs!$C$51,0),0)</f>
        <v>0</v>
      </c>
      <c r="BN86" s="45">
        <f>IF(Y86&lt;&gt;"",IF(LEFT(Y86,1)="S", Calculs!$C$52,0),0)</f>
        <v>0</v>
      </c>
      <c r="BO86" s="46" t="str">
        <f t="shared" si="48"/>
        <v/>
      </c>
      <c r="BP86" s="45">
        <f>SUMIF(Calculs!$B$32:$B$36,TRIM(BO86),Calculs!$C$32:$C$36)</f>
        <v>0</v>
      </c>
      <c r="BQ86" s="45">
        <f>IF(V86&lt;&gt;"",IF(LEFT(V86,1)="S", SUMIF(Calculs!$B$57:$B$61, TRIM(BO86), Calculs!$C$57:$C$61),0),0)</f>
        <v>0</v>
      </c>
      <c r="BR86" s="43" t="str">
        <f t="shared" si="37"/>
        <v>N</v>
      </c>
      <c r="BS86" s="241" t="str">
        <f t="shared" si="38"/>
        <v>N</v>
      </c>
      <c r="BT86" s="45">
        <f t="shared" si="39"/>
        <v>0</v>
      </c>
      <c r="BU86" s="45"/>
      <c r="BV86" s="45"/>
      <c r="BW86" s="45">
        <f>IF(C86="",0,IF(AND(BR86="S",AW86=1), VLOOKUP(C86,Calculs!$B$85:$D$90,3), 0) + IF(AND(BS86="S",BI86=1), VLOOKUP(C86,Calculs!$B$85:$F$90,5), 0))</f>
        <v>0</v>
      </c>
      <c r="BX86" s="43" t="str">
        <f t="shared" si="40"/>
        <v/>
      </c>
      <c r="BY86" s="241" t="str">
        <f t="shared" si="41"/>
        <v/>
      </c>
      <c r="BZ86" s="301" t="str">
        <f t="shared" si="42"/>
        <v/>
      </c>
      <c r="CA86" s="301" t="str">
        <f t="shared" si="43"/>
        <v/>
      </c>
    </row>
    <row r="87" spans="1:79" ht="12.75" customHeight="1">
      <c r="A87" s="273"/>
      <c r="B87" s="239" t="str">
        <f>IF(' Peticions ET'!B86="", "",' Peticions ET'!B86)</f>
        <v/>
      </c>
      <c r="C87" s="186" t="str">
        <f>IF(' Peticions ET'!C86="", "",' Peticions ET'!C86)</f>
        <v/>
      </c>
      <c r="D87" s="186" t="str">
        <f>IF(' Peticions ET'!D86="", "",' Peticions ET'!D86)</f>
        <v/>
      </c>
      <c r="E87" s="186" t="str">
        <f>IF(' Peticions ET'!E86="", "",' Peticions ET'!E86)</f>
        <v/>
      </c>
      <c r="F87" s="186" t="str">
        <f>IF(' Peticions ET'!F86="", "",' Peticions ET'!F86)</f>
        <v/>
      </c>
      <c r="G87" s="186" t="str">
        <f>IF(' Peticions ET'!G86="", "",' Peticions ET'!G86)</f>
        <v/>
      </c>
      <c r="H87" s="185" t="str">
        <f>IF(' Peticions ET'!H86="", "",' Peticions ET'!H86)</f>
        <v/>
      </c>
      <c r="I87" s="185" t="str">
        <f>IF(' Peticions ET'!I86="", "",' Peticions ET'!I86)</f>
        <v/>
      </c>
      <c r="J87" s="33" t="str">
        <f>IF(' Peticions ET'!J86="", "",' Peticions ET'!J86)</f>
        <v/>
      </c>
      <c r="K87" s="33" t="str">
        <f>IF(' Peticions ET'!K86="", "",' Peticions ET'!K86)</f>
        <v/>
      </c>
      <c r="L87" s="33" t="str">
        <f>IF(' Peticions ET'!L86="", "",' Peticions ET'!L86)</f>
        <v/>
      </c>
      <c r="M87" s="33" t="str">
        <f>IF(' Peticions ET'!M86="", "",' Peticions ET'!M86)</f>
        <v/>
      </c>
      <c r="N87" s="33" t="str">
        <f>IF(' Peticions ET'!N86="", "",' Peticions ET'!N86)</f>
        <v/>
      </c>
      <c r="O87" s="33" t="str">
        <f>IF(' Peticions ET'!O86="", "",' Peticions ET'!O86)</f>
        <v/>
      </c>
      <c r="P87" s="33" t="str">
        <f>IF(' Peticions ET'!P86="", "",' Peticions ET'!P86)</f>
        <v/>
      </c>
      <c r="Q87" s="33" t="str">
        <f>IF(' Peticions ET'!R86="", "",' Peticions ET'!R86)</f>
        <v/>
      </c>
      <c r="R87" s="1" t="str">
        <f>IF(' Peticions ET'!Q86="", "",' Peticions ET'!Q86)</f>
        <v/>
      </c>
      <c r="S87" s="34" t="str">
        <f>IF(' Peticions ET'!U86="", "",' Peticions ET'!U86)</f>
        <v/>
      </c>
      <c r="T87" s="34" t="str">
        <f>IF(' Peticions ET'!V86="", "",' Peticions ET'!V86)</f>
        <v/>
      </c>
      <c r="U87" t="str">
        <f>IF(' Peticions ET'!S86="", "",' Peticions ET'!S86)</f>
        <v/>
      </c>
      <c r="V87" t="str">
        <f>IF(' Peticions ET'!T86="", "",' Peticions ET'!T86)</f>
        <v/>
      </c>
      <c r="W87" s="33" t="str">
        <f>IF(' Peticions ET'!W86="", "",' Peticions ET'!W86)</f>
        <v/>
      </c>
      <c r="X87" s="33" t="str">
        <f>IF(' Peticions ET'!X86="", "",' Peticions ET'!X86)</f>
        <v/>
      </c>
      <c r="Y87" s="33" t="str">
        <f>IF(' Peticions ET'!Y86="", "",' Peticions ET'!Y86)</f>
        <v/>
      </c>
      <c r="Z87" s="1"/>
      <c r="AA87" s="1"/>
      <c r="AB87" s="3"/>
      <c r="AC87" s="34"/>
      <c r="AD87" s="34"/>
      <c r="AE87" s="34"/>
      <c r="AF87" s="35"/>
      <c r="AG87" s="36"/>
      <c r="AH87" s="36"/>
      <c r="AI87" s="36"/>
      <c r="AJ87" s="36"/>
      <c r="AK87" s="37"/>
      <c r="AL87" s="37"/>
      <c r="AM87" s="37"/>
      <c r="AN87" s="37"/>
      <c r="AO87" s="38" t="str">
        <f>IF(' Peticions ET'!AO86="", "",' Peticions ET'!AO86)</f>
        <v/>
      </c>
      <c r="AP87" s="154"/>
      <c r="AQ87" s="39"/>
      <c r="AR87" s="40" t="str">
        <f t="shared" si="2"/>
        <v/>
      </c>
      <c r="AS87" s="41" t="str">
        <f t="shared" si="3"/>
        <v/>
      </c>
      <c r="AT87" s="42" t="str">
        <f t="shared" si="44"/>
        <v/>
      </c>
      <c r="AU87" s="43" t="str">
        <f t="shared" si="45"/>
        <v/>
      </c>
      <c r="AV87" s="252" t="str">
        <f t="shared" si="35"/>
        <v/>
      </c>
      <c r="AW87" s="242">
        <f>IF(B87="",0,IF(BR87="S",COUNTIF($AV$17:AV87,AV87),0))</f>
        <v>0</v>
      </c>
      <c r="AX87" s="44" t="str">
        <f t="shared" si="46"/>
        <v/>
      </c>
      <c r="AY87" s="45">
        <f xml:space="preserve"> IF(AX87&lt;&gt;"",VLOOKUP(AX87,Calculs!$B$2:$C$34,2,FALSE),0)</f>
        <v>0</v>
      </c>
      <c r="AZ87" s="45">
        <f>IF(K87&lt;&gt;"",IF(LEFT(K87,1)="S", Calculs!$C$55,0),0)</f>
        <v>0</v>
      </c>
      <c r="BA87" s="45">
        <f>IF(L87&lt;&gt;"",IF(LEFT(L87,1)="S", Calculs!$C$51,0),0)</f>
        <v>0</v>
      </c>
      <c r="BB87" s="45">
        <f>IF(M87&lt;&gt;"",IF(LEFT(M87,1)="S", Calculs!$C$52,0),0)</f>
        <v>0</v>
      </c>
      <c r="BC87" s="46" t="str">
        <f t="shared" si="47"/>
        <v/>
      </c>
      <c r="BD87" s="46" t="str">
        <f t="shared" si="33"/>
        <v/>
      </c>
      <c r="BE87" s="46">
        <f>SUMIF(Calculs!$B$2:$B$34,BC87,Calculs!$C$2:$C$34)</f>
        <v>0</v>
      </c>
      <c r="BF87" s="45">
        <f>IF(Q87&lt;&gt;"",IF(LEFT(Q87,1)="S", Calculs!$C$52,0),0)</f>
        <v>0</v>
      </c>
      <c r="BG87" s="45">
        <f>IF(R87&lt;&gt;"",IF(LEFT(R87,1)="S", Calculs!$C$51,0),0)</f>
        <v>0</v>
      </c>
      <c r="BH87" s="252" t="str">
        <f t="shared" si="36"/>
        <v/>
      </c>
      <c r="BI87" s="242">
        <f>IF(B87="",0, IF(BS87="S",COUNTIF($BH$17:BH87,BH87),0))</f>
        <v>0</v>
      </c>
      <c r="BJ87" s="45">
        <f xml:space="preserve"> IF(S87&lt;&gt;"",IF(S87&lt;&gt;"Sense monitor",VLOOKUP(LEFT(S87,2),Calculs!$B$41:$C$46,2,FALSE),0),0)</f>
        <v>0</v>
      </c>
      <c r="BK87" s="45">
        <f>IF(T87&lt;&gt;"",IF(LEFT(T87,1)="S", Calculs!$C$48,0),0)</f>
        <v>0</v>
      </c>
      <c r="BL87" s="45">
        <f>IF(W87&lt;&gt;"",IF(LEFT(W87,3)="ETT", Calculs!$C$37,0),0)</f>
        <v>0</v>
      </c>
      <c r="BM87" s="45">
        <f>IF(X87&lt;&gt;"",IF(LEFT(X87,1)="S", Calculs!$C$51,0),0)</f>
        <v>0</v>
      </c>
      <c r="BN87" s="45">
        <f>IF(Y87&lt;&gt;"",IF(LEFT(Y87,1)="S", Calculs!$C$52,0),0)</f>
        <v>0</v>
      </c>
      <c r="BO87" s="46" t="str">
        <f t="shared" si="48"/>
        <v/>
      </c>
      <c r="BP87" s="45">
        <f>SUMIF(Calculs!$B$32:$B$36,TRIM(BO87),Calculs!$C$32:$C$36)</f>
        <v>0</v>
      </c>
      <c r="BQ87" s="45">
        <f>IF(V87&lt;&gt;"",IF(LEFT(V87,1)="S", SUMIF(Calculs!$B$57:$B$61, TRIM(BO87), Calculs!$C$57:$C$61),0),0)</f>
        <v>0</v>
      </c>
      <c r="BR87" s="43" t="str">
        <f t="shared" si="37"/>
        <v>N</v>
      </c>
      <c r="BS87" s="241" t="str">
        <f t="shared" si="38"/>
        <v>N</v>
      </c>
      <c r="BT87" s="45">
        <f t="shared" si="39"/>
        <v>0</v>
      </c>
      <c r="BU87" s="45"/>
      <c r="BV87" s="45"/>
      <c r="BW87" s="45">
        <f>IF(C87="",0,IF(AND(BR87="S",AW87=1), VLOOKUP(C87,Calculs!$B$85:$D$90,3), 0) + IF(AND(BS87="S",BI87=1), VLOOKUP(C87,Calculs!$B$85:$F$90,5), 0))</f>
        <v>0</v>
      </c>
      <c r="BX87" s="43" t="str">
        <f t="shared" si="40"/>
        <v/>
      </c>
      <c r="BY87" s="241" t="str">
        <f t="shared" si="41"/>
        <v/>
      </c>
      <c r="BZ87" s="301" t="str">
        <f t="shared" si="42"/>
        <v/>
      </c>
      <c r="CA87" s="301" t="str">
        <f t="shared" si="43"/>
        <v/>
      </c>
    </row>
    <row r="88" spans="1:79" ht="12.75" customHeight="1">
      <c r="A88" s="273"/>
      <c r="B88" s="239" t="str">
        <f>IF(' Peticions ET'!B87="", "",' Peticions ET'!B87)</f>
        <v/>
      </c>
      <c r="C88" s="186" t="str">
        <f>IF(' Peticions ET'!C87="", "",' Peticions ET'!C87)</f>
        <v/>
      </c>
      <c r="D88" s="186" t="str">
        <f>IF(' Peticions ET'!D87="", "",' Peticions ET'!D87)</f>
        <v/>
      </c>
      <c r="E88" s="186" t="str">
        <f>IF(' Peticions ET'!E87="", "",' Peticions ET'!E87)</f>
        <v/>
      </c>
      <c r="F88" s="186" t="str">
        <f>IF(' Peticions ET'!F87="", "",' Peticions ET'!F87)</f>
        <v/>
      </c>
      <c r="G88" s="186" t="str">
        <f>IF(' Peticions ET'!G87="", "",' Peticions ET'!G87)</f>
        <v/>
      </c>
      <c r="H88" s="185" t="str">
        <f>IF(' Peticions ET'!H87="", "",' Peticions ET'!H87)</f>
        <v/>
      </c>
      <c r="I88" s="185" t="str">
        <f>IF(' Peticions ET'!I87="", "",' Peticions ET'!I87)</f>
        <v/>
      </c>
      <c r="J88" s="33" t="str">
        <f>IF(' Peticions ET'!J87="", "",' Peticions ET'!J87)</f>
        <v/>
      </c>
      <c r="K88" s="33" t="str">
        <f>IF(' Peticions ET'!K87="", "",' Peticions ET'!K87)</f>
        <v/>
      </c>
      <c r="L88" s="33" t="str">
        <f>IF(' Peticions ET'!L87="", "",' Peticions ET'!L87)</f>
        <v/>
      </c>
      <c r="M88" s="33" t="str">
        <f>IF(' Peticions ET'!M87="", "",' Peticions ET'!M87)</f>
        <v/>
      </c>
      <c r="N88" s="33" t="str">
        <f>IF(' Peticions ET'!N87="", "",' Peticions ET'!N87)</f>
        <v/>
      </c>
      <c r="O88" s="33" t="str">
        <f>IF(' Peticions ET'!O87="", "",' Peticions ET'!O87)</f>
        <v/>
      </c>
      <c r="P88" s="33" t="str">
        <f>IF(' Peticions ET'!P87="", "",' Peticions ET'!P87)</f>
        <v/>
      </c>
      <c r="Q88" s="33" t="str">
        <f>IF(' Peticions ET'!R87="", "",' Peticions ET'!R87)</f>
        <v/>
      </c>
      <c r="R88" s="1" t="str">
        <f>IF(' Peticions ET'!Q87="", "",' Peticions ET'!Q87)</f>
        <v/>
      </c>
      <c r="S88" s="34" t="str">
        <f>IF(' Peticions ET'!U87="", "",' Peticions ET'!U87)</f>
        <v/>
      </c>
      <c r="T88" s="34" t="str">
        <f>IF(' Peticions ET'!V87="", "",' Peticions ET'!V87)</f>
        <v/>
      </c>
      <c r="U88" t="str">
        <f>IF(' Peticions ET'!S87="", "",' Peticions ET'!S87)</f>
        <v/>
      </c>
      <c r="V88" t="str">
        <f>IF(' Peticions ET'!T87="", "",' Peticions ET'!T87)</f>
        <v/>
      </c>
      <c r="W88" s="33" t="str">
        <f>IF(' Peticions ET'!W87="", "",' Peticions ET'!W87)</f>
        <v/>
      </c>
      <c r="X88" s="33" t="str">
        <f>IF(' Peticions ET'!X87="", "",' Peticions ET'!X87)</f>
        <v/>
      </c>
      <c r="Y88" s="33" t="str">
        <f>IF(' Peticions ET'!Y87="", "",' Peticions ET'!Y87)</f>
        <v/>
      </c>
      <c r="Z88" s="1"/>
      <c r="AA88" s="1"/>
      <c r="AB88" s="3"/>
      <c r="AC88" s="34"/>
      <c r="AD88" s="34"/>
      <c r="AE88" s="34"/>
      <c r="AF88" s="35"/>
      <c r="AG88" s="36"/>
      <c r="AH88" s="36"/>
      <c r="AI88" s="36"/>
      <c r="AJ88" s="36"/>
      <c r="AK88" s="37"/>
      <c r="AL88" s="37"/>
      <c r="AM88" s="37"/>
      <c r="AN88" s="37"/>
      <c r="AO88" s="38" t="str">
        <f>IF(' Peticions ET'!AO87="", "",' Peticions ET'!AO87)</f>
        <v/>
      </c>
      <c r="AP88" s="154"/>
      <c r="AQ88" s="39"/>
      <c r="AR88" s="40" t="str">
        <f t="shared" si="2"/>
        <v/>
      </c>
      <c r="AS88" s="41" t="str">
        <f t="shared" si="3"/>
        <v/>
      </c>
      <c r="AT88" s="42" t="str">
        <f t="shared" si="44"/>
        <v/>
      </c>
      <c r="AU88" s="43" t="str">
        <f t="shared" si="45"/>
        <v/>
      </c>
      <c r="AV88" s="252" t="str">
        <f t="shared" si="35"/>
        <v/>
      </c>
      <c r="AW88" s="242">
        <f>IF(B88="",0,IF(BR88="S",COUNTIF($AV$17:AV88,AV88),0))</f>
        <v>0</v>
      </c>
      <c r="AX88" s="44" t="str">
        <f t="shared" si="46"/>
        <v/>
      </c>
      <c r="AY88" s="45">
        <f xml:space="preserve"> IF(AX88&lt;&gt;"",VLOOKUP(AX88,Calculs!$B$2:$C$34,2,FALSE),0)</f>
        <v>0</v>
      </c>
      <c r="AZ88" s="45">
        <f>IF(K88&lt;&gt;"",IF(LEFT(K88,1)="S", Calculs!$C$55,0),0)</f>
        <v>0</v>
      </c>
      <c r="BA88" s="45">
        <f>IF(L88&lt;&gt;"",IF(LEFT(L88,1)="S", Calculs!$C$51,0),0)</f>
        <v>0</v>
      </c>
      <c r="BB88" s="45">
        <f>IF(M88&lt;&gt;"",IF(LEFT(M88,1)="S", Calculs!$C$52,0),0)</f>
        <v>0</v>
      </c>
      <c r="BC88" s="46" t="str">
        <f t="shared" si="47"/>
        <v/>
      </c>
      <c r="BD88" s="46" t="str">
        <f t="shared" ref="BD88:BD151" si="49">IF(BC88&lt;&gt;"",IF(LEFT(P88,3)="Com","Compacte",IF(LEFT(P88,3)="Min","Minitorre","?")),"")</f>
        <v/>
      </c>
      <c r="BE88" s="46">
        <f>SUMIF(Calculs!$B$2:$B$34,BC88,Calculs!$C$2:$C$34)</f>
        <v>0</v>
      </c>
      <c r="BF88" s="45">
        <f>IF(Q88&lt;&gt;"",IF(LEFT(Q88,1)="S", Calculs!$C$52,0),0)</f>
        <v>0</v>
      </c>
      <c r="BG88" s="45">
        <f>IF(R88&lt;&gt;"",IF(LEFT(R88,1)="S", Calculs!$C$51,0),0)</f>
        <v>0</v>
      </c>
      <c r="BH88" s="252" t="str">
        <f t="shared" si="36"/>
        <v/>
      </c>
      <c r="BI88" s="242">
        <f>IF(B88="",0, IF(BS88="S",COUNTIF($BH$17:BH88,BH88),0))</f>
        <v>0</v>
      </c>
      <c r="BJ88" s="45">
        <f xml:space="preserve"> IF(S88&lt;&gt;"",IF(S88&lt;&gt;"Sense monitor",VLOOKUP(LEFT(S88,2),Calculs!$B$41:$C$46,2,FALSE),0),0)</f>
        <v>0</v>
      </c>
      <c r="BK88" s="45">
        <f>IF(T88&lt;&gt;"",IF(LEFT(T88,1)="S", Calculs!$C$48,0),0)</f>
        <v>0</v>
      </c>
      <c r="BL88" s="45">
        <f>IF(W88&lt;&gt;"",IF(LEFT(W88,3)="ETT", Calculs!$C$37,0),0)</f>
        <v>0</v>
      </c>
      <c r="BM88" s="45">
        <f>IF(X88&lt;&gt;"",IF(LEFT(X88,1)="S", Calculs!$C$51,0),0)</f>
        <v>0</v>
      </c>
      <c r="BN88" s="45">
        <f>IF(Y88&lt;&gt;"",IF(LEFT(Y88,1)="S", Calculs!$C$52,0),0)</f>
        <v>0</v>
      </c>
      <c r="BO88" s="46" t="str">
        <f t="shared" si="48"/>
        <v/>
      </c>
      <c r="BP88" s="45">
        <f>SUMIF(Calculs!$B$32:$B$36,TRIM(BO88),Calculs!$C$32:$C$36)</f>
        <v>0</v>
      </c>
      <c r="BQ88" s="45">
        <f>IF(V88&lt;&gt;"",IF(LEFT(V88,1)="S", SUMIF(Calculs!$B$57:$B$61, TRIM(BO88), Calculs!$C$57:$C$61),0),0)</f>
        <v>0</v>
      </c>
      <c r="BR88" s="43" t="str">
        <f t="shared" si="37"/>
        <v>N</v>
      </c>
      <c r="BS88" s="241" t="str">
        <f t="shared" si="38"/>
        <v>N</v>
      </c>
      <c r="BT88" s="45">
        <f t="shared" si="39"/>
        <v>0</v>
      </c>
      <c r="BU88" s="45"/>
      <c r="BV88" s="45"/>
      <c r="BW88" s="45">
        <f>IF(C88="",0,IF(AND(BR88="S",AW88=1), VLOOKUP(C88,Calculs!$B$85:$D$90,3), 0) + IF(AND(BS88="S",BI88=1), VLOOKUP(C88,Calculs!$B$85:$F$90,5), 0))</f>
        <v>0</v>
      </c>
      <c r="BX88" s="43" t="str">
        <f t="shared" si="40"/>
        <v/>
      </c>
      <c r="BY88" s="241" t="str">
        <f t="shared" si="41"/>
        <v/>
      </c>
      <c r="BZ88" s="301" t="str">
        <f t="shared" si="42"/>
        <v/>
      </c>
      <c r="CA88" s="301" t="str">
        <f t="shared" si="43"/>
        <v/>
      </c>
    </row>
    <row r="89" spans="1:79" ht="12.75" customHeight="1">
      <c r="A89" s="273"/>
      <c r="B89" s="239" t="str">
        <f>IF(' Peticions ET'!B88="", "",' Peticions ET'!B88)</f>
        <v/>
      </c>
      <c r="C89" s="186" t="str">
        <f>IF(' Peticions ET'!C88="", "",' Peticions ET'!C88)</f>
        <v/>
      </c>
      <c r="D89" s="186" t="str">
        <f>IF(' Peticions ET'!D88="", "",' Peticions ET'!D88)</f>
        <v/>
      </c>
      <c r="E89" s="186" t="str">
        <f>IF(' Peticions ET'!E88="", "",' Peticions ET'!E88)</f>
        <v/>
      </c>
      <c r="F89" s="186" t="str">
        <f>IF(' Peticions ET'!F88="", "",' Peticions ET'!F88)</f>
        <v/>
      </c>
      <c r="G89" s="186" t="str">
        <f>IF(' Peticions ET'!G88="", "",' Peticions ET'!G88)</f>
        <v/>
      </c>
      <c r="H89" s="185" t="str">
        <f>IF(' Peticions ET'!H88="", "",' Peticions ET'!H88)</f>
        <v/>
      </c>
      <c r="I89" s="185" t="str">
        <f>IF(' Peticions ET'!I88="", "",' Peticions ET'!I88)</f>
        <v/>
      </c>
      <c r="J89" s="33" t="str">
        <f>IF(' Peticions ET'!J88="", "",' Peticions ET'!J88)</f>
        <v/>
      </c>
      <c r="K89" s="33" t="str">
        <f>IF(' Peticions ET'!K88="", "",' Peticions ET'!K88)</f>
        <v/>
      </c>
      <c r="L89" s="33" t="str">
        <f>IF(' Peticions ET'!L88="", "",' Peticions ET'!L88)</f>
        <v/>
      </c>
      <c r="M89" s="33" t="str">
        <f>IF(' Peticions ET'!M88="", "",' Peticions ET'!M88)</f>
        <v/>
      </c>
      <c r="N89" s="33" t="str">
        <f>IF(' Peticions ET'!N88="", "",' Peticions ET'!N88)</f>
        <v/>
      </c>
      <c r="O89" s="33" t="str">
        <f>IF(' Peticions ET'!O88="", "",' Peticions ET'!O88)</f>
        <v/>
      </c>
      <c r="P89" s="33" t="str">
        <f>IF(' Peticions ET'!P88="", "",' Peticions ET'!P88)</f>
        <v/>
      </c>
      <c r="Q89" s="33" t="str">
        <f>IF(' Peticions ET'!R88="", "",' Peticions ET'!R88)</f>
        <v/>
      </c>
      <c r="R89" s="1" t="str">
        <f>IF(' Peticions ET'!Q88="", "",' Peticions ET'!Q88)</f>
        <v/>
      </c>
      <c r="S89" s="34" t="str">
        <f>IF(' Peticions ET'!U88="", "",' Peticions ET'!U88)</f>
        <v/>
      </c>
      <c r="T89" s="34" t="str">
        <f>IF(' Peticions ET'!V88="", "",' Peticions ET'!V88)</f>
        <v/>
      </c>
      <c r="U89" t="str">
        <f>IF(' Peticions ET'!S88="", "",' Peticions ET'!S88)</f>
        <v/>
      </c>
      <c r="V89" t="str">
        <f>IF(' Peticions ET'!T88="", "",' Peticions ET'!T88)</f>
        <v/>
      </c>
      <c r="W89" s="33" t="str">
        <f>IF(' Peticions ET'!W88="", "",' Peticions ET'!W88)</f>
        <v/>
      </c>
      <c r="X89" s="33" t="str">
        <f>IF(' Peticions ET'!X88="", "",' Peticions ET'!X88)</f>
        <v/>
      </c>
      <c r="Y89" s="33" t="str">
        <f>IF(' Peticions ET'!Y88="", "",' Peticions ET'!Y88)</f>
        <v/>
      </c>
      <c r="Z89" s="1"/>
      <c r="AA89" s="1"/>
      <c r="AB89" s="3"/>
      <c r="AC89" s="34"/>
      <c r="AD89" s="34"/>
      <c r="AE89" s="34"/>
      <c r="AF89" s="35"/>
      <c r="AG89" s="36"/>
      <c r="AH89" s="36"/>
      <c r="AI89" s="36"/>
      <c r="AJ89" s="36"/>
      <c r="AK89" s="37"/>
      <c r="AL89" s="37"/>
      <c r="AM89" s="37"/>
      <c r="AN89" s="37"/>
      <c r="AO89" s="38" t="str">
        <f>IF(' Peticions ET'!AO88="", "",' Peticions ET'!AO88)</f>
        <v/>
      </c>
      <c r="AP89" s="154"/>
      <c r="AQ89" s="39"/>
      <c r="AR89" s="40" t="str">
        <f t="shared" si="2"/>
        <v/>
      </c>
      <c r="AS89" s="41" t="str">
        <f t="shared" si="3"/>
        <v/>
      </c>
      <c r="AT89" s="42" t="str">
        <f t="shared" si="44"/>
        <v/>
      </c>
      <c r="AU89" s="43" t="str">
        <f t="shared" si="45"/>
        <v/>
      </c>
      <c r="AV89" s="252" t="str">
        <f t="shared" si="35"/>
        <v/>
      </c>
      <c r="AW89" s="242">
        <f>IF(B89="",0,IF(BR89="S",COUNTIF($AV$17:AV89,AV89),0))</f>
        <v>0</v>
      </c>
      <c r="AX89" s="44" t="str">
        <f t="shared" si="46"/>
        <v/>
      </c>
      <c r="AY89" s="45">
        <f xml:space="preserve"> IF(AX89&lt;&gt;"",VLOOKUP(AX89,Calculs!$B$2:$C$34,2,FALSE),0)</f>
        <v>0</v>
      </c>
      <c r="AZ89" s="45">
        <f>IF(K89&lt;&gt;"",IF(LEFT(K89,1)="S", Calculs!$C$55,0),0)</f>
        <v>0</v>
      </c>
      <c r="BA89" s="45">
        <f>IF(L89&lt;&gt;"",IF(LEFT(L89,1)="S", Calculs!$C$51,0),0)</f>
        <v>0</v>
      </c>
      <c r="BB89" s="45">
        <f>IF(M89&lt;&gt;"",IF(LEFT(M89,1)="S", Calculs!$C$52,0),0)</f>
        <v>0</v>
      </c>
      <c r="BC89" s="46" t="str">
        <f t="shared" si="47"/>
        <v/>
      </c>
      <c r="BD89" s="46" t="str">
        <f t="shared" si="49"/>
        <v/>
      </c>
      <c r="BE89" s="46">
        <f>SUMIF(Calculs!$B$2:$B$34,BC89,Calculs!$C$2:$C$34)</f>
        <v>0</v>
      </c>
      <c r="BF89" s="45">
        <f>IF(Q89&lt;&gt;"",IF(LEFT(Q89,1)="S", Calculs!$C$52,0),0)</f>
        <v>0</v>
      </c>
      <c r="BG89" s="45">
        <f>IF(R89&lt;&gt;"",IF(LEFT(R89,1)="S", Calculs!$C$51,0),0)</f>
        <v>0</v>
      </c>
      <c r="BH89" s="252" t="str">
        <f t="shared" si="36"/>
        <v/>
      </c>
      <c r="BI89" s="242">
        <f>IF(B89="",0, IF(BS89="S",COUNTIF($BH$17:BH89,BH89),0))</f>
        <v>0</v>
      </c>
      <c r="BJ89" s="45">
        <f xml:space="preserve"> IF(S89&lt;&gt;"",IF(S89&lt;&gt;"Sense monitor",VLOOKUP(LEFT(S89,2),Calculs!$B$41:$C$46,2,FALSE),0),0)</f>
        <v>0</v>
      </c>
      <c r="BK89" s="45">
        <f>IF(T89&lt;&gt;"",IF(LEFT(T89,1)="S", Calculs!$C$48,0),0)</f>
        <v>0</v>
      </c>
      <c r="BL89" s="45">
        <f>IF(W89&lt;&gt;"",IF(LEFT(W89,3)="ETT", Calculs!$C$37,0),0)</f>
        <v>0</v>
      </c>
      <c r="BM89" s="45">
        <f>IF(X89&lt;&gt;"",IF(LEFT(X89,1)="S", Calculs!$C$51,0),0)</f>
        <v>0</v>
      </c>
      <c r="BN89" s="45">
        <f>IF(Y89&lt;&gt;"",IF(LEFT(Y89,1)="S", Calculs!$C$52,0),0)</f>
        <v>0</v>
      </c>
      <c r="BO89" s="46" t="str">
        <f t="shared" si="48"/>
        <v/>
      </c>
      <c r="BP89" s="45">
        <f>SUMIF(Calculs!$B$32:$B$36,TRIM(BO89),Calculs!$C$32:$C$36)</f>
        <v>0</v>
      </c>
      <c r="BQ89" s="45">
        <f>IF(V89&lt;&gt;"",IF(LEFT(V89,1)="S", SUMIF(Calculs!$B$57:$B$61, TRIM(BO89), Calculs!$C$57:$C$61),0),0)</f>
        <v>0</v>
      </c>
      <c r="BR89" s="43" t="str">
        <f t="shared" si="37"/>
        <v>N</v>
      </c>
      <c r="BS89" s="241" t="str">
        <f t="shared" si="38"/>
        <v>N</v>
      </c>
      <c r="BT89" s="45">
        <f t="shared" si="39"/>
        <v>0</v>
      </c>
      <c r="BU89" s="45"/>
      <c r="BV89" s="45"/>
      <c r="BW89" s="45">
        <f>IF(C89="",0,IF(AND(BR89="S",AW89=1), VLOOKUP(C89,Calculs!$B$85:$D$90,3), 0) + IF(AND(BS89="S",BI89=1), VLOOKUP(C89,Calculs!$B$85:$F$90,5), 0))</f>
        <v>0</v>
      </c>
      <c r="BX89" s="43" t="str">
        <f t="shared" si="40"/>
        <v/>
      </c>
      <c r="BY89" s="241" t="str">
        <f t="shared" si="41"/>
        <v/>
      </c>
      <c r="BZ89" s="301" t="str">
        <f t="shared" si="42"/>
        <v/>
      </c>
      <c r="CA89" s="301" t="str">
        <f t="shared" si="43"/>
        <v/>
      </c>
    </row>
    <row r="90" spans="1:79" ht="12.75" customHeight="1">
      <c r="A90" s="273"/>
      <c r="B90" s="239" t="str">
        <f>IF(' Peticions ET'!B89="", "",' Peticions ET'!B89)</f>
        <v/>
      </c>
      <c r="C90" s="186" t="str">
        <f>IF(' Peticions ET'!C89="", "",' Peticions ET'!C89)</f>
        <v/>
      </c>
      <c r="D90" s="186" t="str">
        <f>IF(' Peticions ET'!D89="", "",' Peticions ET'!D89)</f>
        <v/>
      </c>
      <c r="E90" s="186" t="str">
        <f>IF(' Peticions ET'!E89="", "",' Peticions ET'!E89)</f>
        <v/>
      </c>
      <c r="F90" s="186" t="str">
        <f>IF(' Peticions ET'!F89="", "",' Peticions ET'!F89)</f>
        <v/>
      </c>
      <c r="G90" s="186" t="str">
        <f>IF(' Peticions ET'!G89="", "",' Peticions ET'!G89)</f>
        <v/>
      </c>
      <c r="H90" s="185" t="str">
        <f>IF(' Peticions ET'!H89="", "",' Peticions ET'!H89)</f>
        <v/>
      </c>
      <c r="I90" s="185" t="str">
        <f>IF(' Peticions ET'!I89="", "",' Peticions ET'!I89)</f>
        <v/>
      </c>
      <c r="J90" s="33" t="str">
        <f>IF(' Peticions ET'!J89="", "",' Peticions ET'!J89)</f>
        <v/>
      </c>
      <c r="K90" s="33" t="str">
        <f>IF(' Peticions ET'!K89="", "",' Peticions ET'!K89)</f>
        <v/>
      </c>
      <c r="L90" s="33" t="str">
        <f>IF(' Peticions ET'!L89="", "",' Peticions ET'!L89)</f>
        <v/>
      </c>
      <c r="M90" s="33" t="str">
        <f>IF(' Peticions ET'!M89="", "",' Peticions ET'!M89)</f>
        <v/>
      </c>
      <c r="N90" s="33" t="str">
        <f>IF(' Peticions ET'!N89="", "",' Peticions ET'!N89)</f>
        <v/>
      </c>
      <c r="O90" s="33" t="str">
        <f>IF(' Peticions ET'!O89="", "",' Peticions ET'!O89)</f>
        <v/>
      </c>
      <c r="P90" s="33" t="str">
        <f>IF(' Peticions ET'!P89="", "",' Peticions ET'!P89)</f>
        <v/>
      </c>
      <c r="Q90" s="33" t="str">
        <f>IF(' Peticions ET'!R89="", "",' Peticions ET'!R89)</f>
        <v/>
      </c>
      <c r="R90" s="1" t="str">
        <f>IF(' Peticions ET'!Q89="", "",' Peticions ET'!Q89)</f>
        <v/>
      </c>
      <c r="S90" s="34" t="str">
        <f>IF(' Peticions ET'!U89="", "",' Peticions ET'!U89)</f>
        <v/>
      </c>
      <c r="T90" s="34" t="str">
        <f>IF(' Peticions ET'!V89="", "",' Peticions ET'!V89)</f>
        <v/>
      </c>
      <c r="U90" t="str">
        <f>IF(' Peticions ET'!S89="", "",' Peticions ET'!S89)</f>
        <v/>
      </c>
      <c r="V90" t="str">
        <f>IF(' Peticions ET'!T89="", "",' Peticions ET'!T89)</f>
        <v/>
      </c>
      <c r="W90" s="33" t="str">
        <f>IF(' Peticions ET'!W89="", "",' Peticions ET'!W89)</f>
        <v/>
      </c>
      <c r="X90" s="33" t="str">
        <f>IF(' Peticions ET'!X89="", "",' Peticions ET'!X89)</f>
        <v/>
      </c>
      <c r="Y90" s="33" t="str">
        <f>IF(' Peticions ET'!Y89="", "",' Peticions ET'!Y89)</f>
        <v/>
      </c>
      <c r="Z90" s="1"/>
      <c r="AA90" s="1"/>
      <c r="AB90" s="3"/>
      <c r="AC90" s="34"/>
      <c r="AD90" s="34"/>
      <c r="AE90" s="34"/>
      <c r="AF90" s="35"/>
      <c r="AG90" s="36"/>
      <c r="AH90" s="36"/>
      <c r="AI90" s="36"/>
      <c r="AJ90" s="36"/>
      <c r="AK90" s="37"/>
      <c r="AL90" s="37"/>
      <c r="AM90" s="37"/>
      <c r="AN90" s="37"/>
      <c r="AO90" s="38" t="str">
        <f>IF(' Peticions ET'!AO89="", "",' Peticions ET'!AO89)</f>
        <v/>
      </c>
      <c r="AP90" s="154"/>
      <c r="AQ90" s="39"/>
      <c r="AR90" s="40" t="str">
        <f t="shared" si="2"/>
        <v/>
      </c>
      <c r="AS90" s="41" t="str">
        <f t="shared" si="3"/>
        <v/>
      </c>
      <c r="AT90" s="42" t="str">
        <f t="shared" si="44"/>
        <v/>
      </c>
      <c r="AU90" s="43" t="str">
        <f t="shared" si="45"/>
        <v/>
      </c>
      <c r="AV90" s="252" t="str">
        <f t="shared" si="35"/>
        <v/>
      </c>
      <c r="AW90" s="242">
        <f>IF(B90="",0,IF(BR90="S",COUNTIF($AV$17:AV90,AV90),0))</f>
        <v>0</v>
      </c>
      <c r="AX90" s="44" t="str">
        <f t="shared" si="46"/>
        <v/>
      </c>
      <c r="AY90" s="45">
        <f xml:space="preserve"> IF(AX90&lt;&gt;"",VLOOKUP(AX90,Calculs!$B$2:$C$34,2,FALSE),0)</f>
        <v>0</v>
      </c>
      <c r="AZ90" s="45">
        <f>IF(K90&lt;&gt;"",IF(LEFT(K90,1)="S", Calculs!$C$55,0),0)</f>
        <v>0</v>
      </c>
      <c r="BA90" s="45">
        <f>IF(L90&lt;&gt;"",IF(LEFT(L90,1)="S", Calculs!$C$51,0),0)</f>
        <v>0</v>
      </c>
      <c r="BB90" s="45">
        <f>IF(M90&lt;&gt;"",IF(LEFT(M90,1)="S", Calculs!$C$52,0),0)</f>
        <v>0</v>
      </c>
      <c r="BC90" s="46" t="str">
        <f t="shared" si="47"/>
        <v/>
      </c>
      <c r="BD90" s="46" t="str">
        <f t="shared" si="49"/>
        <v/>
      </c>
      <c r="BE90" s="46">
        <f>SUMIF(Calculs!$B$2:$B$34,BC90,Calculs!$C$2:$C$34)</f>
        <v>0</v>
      </c>
      <c r="BF90" s="45">
        <f>IF(Q90&lt;&gt;"",IF(LEFT(Q90,1)="S", Calculs!$C$52,0),0)</f>
        <v>0</v>
      </c>
      <c r="BG90" s="45">
        <f>IF(R90&lt;&gt;"",IF(LEFT(R90,1)="S", Calculs!$C$51,0),0)</f>
        <v>0</v>
      </c>
      <c r="BH90" s="252" t="str">
        <f t="shared" si="36"/>
        <v/>
      </c>
      <c r="BI90" s="242">
        <f>IF(B90="",0, IF(BS90="S",COUNTIF($BH$17:BH90,BH90),0))</f>
        <v>0</v>
      </c>
      <c r="BJ90" s="45">
        <f xml:space="preserve"> IF(S90&lt;&gt;"",IF(S90&lt;&gt;"Sense monitor",VLOOKUP(LEFT(S90,2),Calculs!$B$41:$C$46,2,FALSE),0),0)</f>
        <v>0</v>
      </c>
      <c r="BK90" s="45">
        <f>IF(T90&lt;&gt;"",IF(LEFT(T90,1)="S", Calculs!$C$48,0),0)</f>
        <v>0</v>
      </c>
      <c r="BL90" s="45">
        <f>IF(W90&lt;&gt;"",IF(LEFT(W90,3)="ETT", Calculs!$C$37,0),0)</f>
        <v>0</v>
      </c>
      <c r="BM90" s="45">
        <f>IF(X90&lt;&gt;"",IF(LEFT(X90,1)="S", Calculs!$C$51,0),0)</f>
        <v>0</v>
      </c>
      <c r="BN90" s="45">
        <f>IF(Y90&lt;&gt;"",IF(LEFT(Y90,1)="S", Calculs!$C$52,0),0)</f>
        <v>0</v>
      </c>
      <c r="BO90" s="46" t="str">
        <f t="shared" si="48"/>
        <v/>
      </c>
      <c r="BP90" s="45">
        <f>SUMIF(Calculs!$B$32:$B$36,TRIM(BO90),Calculs!$C$32:$C$36)</f>
        <v>0</v>
      </c>
      <c r="BQ90" s="45">
        <f>IF(V90&lt;&gt;"",IF(LEFT(V90,1)="S", SUMIF(Calculs!$B$57:$B$61, TRIM(BO90), Calculs!$C$57:$C$61),0),0)</f>
        <v>0</v>
      </c>
      <c r="BR90" s="43" t="str">
        <f t="shared" si="37"/>
        <v>N</v>
      </c>
      <c r="BS90" s="241" t="str">
        <f t="shared" si="38"/>
        <v>N</v>
      </c>
      <c r="BT90" s="45">
        <f t="shared" si="39"/>
        <v>0</v>
      </c>
      <c r="BU90" s="45"/>
      <c r="BV90" s="45"/>
      <c r="BW90" s="45">
        <f>IF(C90="",0,IF(AND(BR90="S",AW90=1), VLOOKUP(C90,Calculs!$B$85:$D$90,3), 0) + IF(AND(BS90="S",BI90=1), VLOOKUP(C90,Calculs!$B$85:$F$90,5), 0))</f>
        <v>0</v>
      </c>
      <c r="BX90" s="43" t="str">
        <f t="shared" si="40"/>
        <v/>
      </c>
      <c r="BY90" s="241" t="str">
        <f t="shared" si="41"/>
        <v/>
      </c>
      <c r="BZ90" s="301" t="str">
        <f t="shared" si="42"/>
        <v/>
      </c>
      <c r="CA90" s="301" t="str">
        <f t="shared" si="43"/>
        <v/>
      </c>
    </row>
    <row r="91" spans="1:79" ht="12.75" customHeight="1">
      <c r="A91" s="273"/>
      <c r="B91" s="239" t="str">
        <f>IF(' Peticions ET'!B90="", "",' Peticions ET'!B90)</f>
        <v/>
      </c>
      <c r="C91" s="186" t="str">
        <f>IF(' Peticions ET'!C90="", "",' Peticions ET'!C90)</f>
        <v/>
      </c>
      <c r="D91" s="186" t="str">
        <f>IF(' Peticions ET'!D90="", "",' Peticions ET'!D90)</f>
        <v/>
      </c>
      <c r="E91" s="186" t="str">
        <f>IF(' Peticions ET'!E90="", "",' Peticions ET'!E90)</f>
        <v/>
      </c>
      <c r="F91" s="186" t="str">
        <f>IF(' Peticions ET'!F90="", "",' Peticions ET'!F90)</f>
        <v/>
      </c>
      <c r="G91" s="186" t="str">
        <f>IF(' Peticions ET'!G90="", "",' Peticions ET'!G90)</f>
        <v/>
      </c>
      <c r="H91" s="185" t="str">
        <f>IF(' Peticions ET'!H90="", "",' Peticions ET'!H90)</f>
        <v/>
      </c>
      <c r="I91" s="185" t="str">
        <f>IF(' Peticions ET'!I90="", "",' Peticions ET'!I90)</f>
        <v/>
      </c>
      <c r="J91" s="33" t="str">
        <f>IF(' Peticions ET'!J90="", "",' Peticions ET'!J90)</f>
        <v/>
      </c>
      <c r="K91" s="33" t="str">
        <f>IF(' Peticions ET'!K90="", "",' Peticions ET'!K90)</f>
        <v/>
      </c>
      <c r="L91" s="33" t="str">
        <f>IF(' Peticions ET'!L90="", "",' Peticions ET'!L90)</f>
        <v/>
      </c>
      <c r="M91" s="33" t="str">
        <f>IF(' Peticions ET'!M90="", "",' Peticions ET'!M90)</f>
        <v/>
      </c>
      <c r="N91" s="33" t="str">
        <f>IF(' Peticions ET'!N90="", "",' Peticions ET'!N90)</f>
        <v/>
      </c>
      <c r="O91" s="33" t="str">
        <f>IF(' Peticions ET'!O90="", "",' Peticions ET'!O90)</f>
        <v/>
      </c>
      <c r="P91" s="33" t="str">
        <f>IF(' Peticions ET'!P90="", "",' Peticions ET'!P90)</f>
        <v/>
      </c>
      <c r="Q91" s="33" t="str">
        <f>IF(' Peticions ET'!R90="", "",' Peticions ET'!R90)</f>
        <v/>
      </c>
      <c r="R91" s="1" t="str">
        <f>IF(' Peticions ET'!Q90="", "",' Peticions ET'!Q90)</f>
        <v/>
      </c>
      <c r="S91" s="34" t="str">
        <f>IF(' Peticions ET'!U90="", "",' Peticions ET'!U90)</f>
        <v/>
      </c>
      <c r="T91" s="34" t="str">
        <f>IF(' Peticions ET'!V90="", "",' Peticions ET'!V90)</f>
        <v/>
      </c>
      <c r="U91" t="str">
        <f>IF(' Peticions ET'!S90="", "",' Peticions ET'!S90)</f>
        <v/>
      </c>
      <c r="V91" t="str">
        <f>IF(' Peticions ET'!T90="", "",' Peticions ET'!T90)</f>
        <v/>
      </c>
      <c r="W91" s="33" t="str">
        <f>IF(' Peticions ET'!W90="", "",' Peticions ET'!W90)</f>
        <v/>
      </c>
      <c r="X91" s="33" t="str">
        <f>IF(' Peticions ET'!X90="", "",' Peticions ET'!X90)</f>
        <v/>
      </c>
      <c r="Y91" s="33" t="str">
        <f>IF(' Peticions ET'!Y90="", "",' Peticions ET'!Y90)</f>
        <v/>
      </c>
      <c r="Z91" s="1"/>
      <c r="AA91" s="1"/>
      <c r="AB91" s="3"/>
      <c r="AC91" s="34"/>
      <c r="AD91" s="34"/>
      <c r="AE91" s="34"/>
      <c r="AF91" s="35"/>
      <c r="AG91" s="36"/>
      <c r="AH91" s="36"/>
      <c r="AI91" s="36"/>
      <c r="AJ91" s="36"/>
      <c r="AK91" s="37"/>
      <c r="AL91" s="37"/>
      <c r="AM91" s="37"/>
      <c r="AN91" s="37"/>
      <c r="AO91" s="38" t="str">
        <f>IF(' Peticions ET'!AO90="", "",' Peticions ET'!AO90)</f>
        <v/>
      </c>
      <c r="AP91" s="154"/>
      <c r="AQ91" s="39"/>
      <c r="AR91" s="40" t="str">
        <f t="shared" si="2"/>
        <v/>
      </c>
      <c r="AS91" s="41" t="str">
        <f t="shared" si="3"/>
        <v/>
      </c>
      <c r="AT91" s="42" t="str">
        <f t="shared" si="44"/>
        <v/>
      </c>
      <c r="AU91" s="43" t="str">
        <f t="shared" si="45"/>
        <v/>
      </c>
      <c r="AV91" s="252" t="str">
        <f t="shared" si="35"/>
        <v/>
      </c>
      <c r="AW91" s="242">
        <f>IF(B91="",0,IF(BR91="S",COUNTIF($AV$17:AV91,AV91),0))</f>
        <v>0</v>
      </c>
      <c r="AX91" s="44" t="str">
        <f t="shared" si="46"/>
        <v/>
      </c>
      <c r="AY91" s="45">
        <f xml:space="preserve"> IF(AX91&lt;&gt;"",VLOOKUP(AX91,Calculs!$B$2:$C$34,2,FALSE),0)</f>
        <v>0</v>
      </c>
      <c r="AZ91" s="45">
        <f>IF(K91&lt;&gt;"",IF(LEFT(K91,1)="S", Calculs!$C$55,0),0)</f>
        <v>0</v>
      </c>
      <c r="BA91" s="45">
        <f>IF(L91&lt;&gt;"",IF(LEFT(L91,1)="S", Calculs!$C$51,0),0)</f>
        <v>0</v>
      </c>
      <c r="BB91" s="45">
        <f>IF(M91&lt;&gt;"",IF(LEFT(M91,1)="S", Calculs!$C$52,0),0)</f>
        <v>0</v>
      </c>
      <c r="BC91" s="46" t="str">
        <f t="shared" si="47"/>
        <v/>
      </c>
      <c r="BD91" s="46" t="str">
        <f t="shared" si="49"/>
        <v/>
      </c>
      <c r="BE91" s="46">
        <f>SUMIF(Calculs!$B$2:$B$34,BC91,Calculs!$C$2:$C$34)</f>
        <v>0</v>
      </c>
      <c r="BF91" s="45">
        <f>IF(Q91&lt;&gt;"",IF(LEFT(Q91,1)="S", Calculs!$C$52,0),0)</f>
        <v>0</v>
      </c>
      <c r="BG91" s="45">
        <f>IF(R91&lt;&gt;"",IF(LEFT(R91,1)="S", Calculs!$C$51,0),0)</f>
        <v>0</v>
      </c>
      <c r="BH91" s="252" t="str">
        <f t="shared" si="36"/>
        <v/>
      </c>
      <c r="BI91" s="242">
        <f>IF(B91="",0, IF(BS91="S",COUNTIF($BH$17:BH91,BH91),0))</f>
        <v>0</v>
      </c>
      <c r="BJ91" s="45">
        <f xml:space="preserve"> IF(S91&lt;&gt;"",IF(S91&lt;&gt;"Sense monitor",VLOOKUP(LEFT(S91,2),Calculs!$B$41:$C$46,2,FALSE),0),0)</f>
        <v>0</v>
      </c>
      <c r="BK91" s="45">
        <f>IF(T91&lt;&gt;"",IF(LEFT(T91,1)="S", Calculs!$C$48,0),0)</f>
        <v>0</v>
      </c>
      <c r="BL91" s="45">
        <f>IF(W91&lt;&gt;"",IF(LEFT(W91,3)="ETT", Calculs!$C$37,0),0)</f>
        <v>0</v>
      </c>
      <c r="BM91" s="45">
        <f>IF(X91&lt;&gt;"",IF(LEFT(X91,1)="S", Calculs!$C$51,0),0)</f>
        <v>0</v>
      </c>
      <c r="BN91" s="45">
        <f>IF(Y91&lt;&gt;"",IF(LEFT(Y91,1)="S", Calculs!$C$52,0),0)</f>
        <v>0</v>
      </c>
      <c r="BO91" s="46" t="str">
        <f t="shared" si="48"/>
        <v/>
      </c>
      <c r="BP91" s="45">
        <f>SUMIF(Calculs!$B$32:$B$36,TRIM(BO91),Calculs!$C$32:$C$36)</f>
        <v>0</v>
      </c>
      <c r="BQ91" s="45">
        <f>IF(V91&lt;&gt;"",IF(LEFT(V91,1)="S", SUMIF(Calculs!$B$57:$B$61, TRIM(BO91), Calculs!$C$57:$C$61),0),0)</f>
        <v>0</v>
      </c>
      <c r="BR91" s="43" t="str">
        <f t="shared" si="37"/>
        <v>N</v>
      </c>
      <c r="BS91" s="241" t="str">
        <f t="shared" si="38"/>
        <v>N</v>
      </c>
      <c r="BT91" s="45">
        <f t="shared" si="39"/>
        <v>0</v>
      </c>
      <c r="BU91" s="45"/>
      <c r="BV91" s="45"/>
      <c r="BW91" s="45">
        <f>IF(C91="",0,IF(AND(BR91="S",AW91=1), VLOOKUP(C91,Calculs!$B$85:$D$90,3), 0) + IF(AND(BS91="S",BI91=1), VLOOKUP(C91,Calculs!$B$85:$F$90,5), 0))</f>
        <v>0</v>
      </c>
      <c r="BX91" s="43" t="str">
        <f t="shared" si="40"/>
        <v/>
      </c>
      <c r="BY91" s="241" t="str">
        <f t="shared" si="41"/>
        <v/>
      </c>
      <c r="BZ91" s="301" t="str">
        <f t="shared" si="42"/>
        <v/>
      </c>
      <c r="CA91" s="301" t="str">
        <f t="shared" si="43"/>
        <v/>
      </c>
    </row>
    <row r="92" spans="1:79" ht="12.75" customHeight="1">
      <c r="A92" s="273"/>
      <c r="B92" s="239" t="str">
        <f>IF(' Peticions ET'!B91="", "",' Peticions ET'!B91)</f>
        <v/>
      </c>
      <c r="C92" s="186" t="str">
        <f>IF(' Peticions ET'!C91="", "",' Peticions ET'!C91)</f>
        <v/>
      </c>
      <c r="D92" s="186" t="str">
        <f>IF(' Peticions ET'!D91="", "",' Peticions ET'!D91)</f>
        <v/>
      </c>
      <c r="E92" s="186" t="str">
        <f>IF(' Peticions ET'!E91="", "",' Peticions ET'!E91)</f>
        <v/>
      </c>
      <c r="F92" s="186" t="str">
        <f>IF(' Peticions ET'!F91="", "",' Peticions ET'!F91)</f>
        <v/>
      </c>
      <c r="G92" s="186" t="str">
        <f>IF(' Peticions ET'!G91="", "",' Peticions ET'!G91)</f>
        <v/>
      </c>
      <c r="H92" s="185" t="str">
        <f>IF(' Peticions ET'!H91="", "",' Peticions ET'!H91)</f>
        <v/>
      </c>
      <c r="I92" s="185" t="str">
        <f>IF(' Peticions ET'!I91="", "",' Peticions ET'!I91)</f>
        <v/>
      </c>
      <c r="J92" s="33" t="str">
        <f>IF(' Peticions ET'!J91="", "",' Peticions ET'!J91)</f>
        <v/>
      </c>
      <c r="K92" s="33" t="str">
        <f>IF(' Peticions ET'!K91="", "",' Peticions ET'!K91)</f>
        <v/>
      </c>
      <c r="L92" s="33" t="str">
        <f>IF(' Peticions ET'!L91="", "",' Peticions ET'!L91)</f>
        <v/>
      </c>
      <c r="M92" s="33" t="str">
        <f>IF(' Peticions ET'!M91="", "",' Peticions ET'!M91)</f>
        <v/>
      </c>
      <c r="N92" s="33" t="str">
        <f>IF(' Peticions ET'!N91="", "",' Peticions ET'!N91)</f>
        <v/>
      </c>
      <c r="O92" s="33" t="str">
        <f>IF(' Peticions ET'!O91="", "",' Peticions ET'!O91)</f>
        <v/>
      </c>
      <c r="P92" s="33" t="str">
        <f>IF(' Peticions ET'!P91="", "",' Peticions ET'!P91)</f>
        <v/>
      </c>
      <c r="Q92" s="33" t="str">
        <f>IF(' Peticions ET'!R91="", "",' Peticions ET'!R91)</f>
        <v/>
      </c>
      <c r="R92" s="1" t="str">
        <f>IF(' Peticions ET'!Q91="", "",' Peticions ET'!Q91)</f>
        <v/>
      </c>
      <c r="S92" s="34" t="str">
        <f>IF(' Peticions ET'!U91="", "",' Peticions ET'!U91)</f>
        <v/>
      </c>
      <c r="T92" s="34" t="str">
        <f>IF(' Peticions ET'!V91="", "",' Peticions ET'!V91)</f>
        <v/>
      </c>
      <c r="U92" t="str">
        <f>IF(' Peticions ET'!S91="", "",' Peticions ET'!S91)</f>
        <v/>
      </c>
      <c r="V92" t="str">
        <f>IF(' Peticions ET'!T91="", "",' Peticions ET'!T91)</f>
        <v/>
      </c>
      <c r="W92" s="33" t="str">
        <f>IF(' Peticions ET'!W91="", "",' Peticions ET'!W91)</f>
        <v/>
      </c>
      <c r="X92" s="33" t="str">
        <f>IF(' Peticions ET'!X91="", "",' Peticions ET'!X91)</f>
        <v/>
      </c>
      <c r="Y92" s="33" t="str">
        <f>IF(' Peticions ET'!Y91="", "",' Peticions ET'!Y91)</f>
        <v/>
      </c>
      <c r="Z92" s="1"/>
      <c r="AA92" s="1"/>
      <c r="AB92" s="3"/>
      <c r="AC92" s="34"/>
      <c r="AD92" s="34"/>
      <c r="AE92" s="34"/>
      <c r="AF92" s="35"/>
      <c r="AG92" s="36"/>
      <c r="AH92" s="36"/>
      <c r="AI92" s="36"/>
      <c r="AJ92" s="36"/>
      <c r="AK92" s="37"/>
      <c r="AL92" s="37"/>
      <c r="AM92" s="37"/>
      <c r="AN92" s="37"/>
      <c r="AO92" s="38" t="str">
        <f>IF(' Peticions ET'!AO91="", "",' Peticions ET'!AO91)</f>
        <v/>
      </c>
      <c r="AP92" s="154"/>
      <c r="AQ92" s="39"/>
      <c r="AR92" s="40" t="str">
        <f t="shared" si="2"/>
        <v/>
      </c>
      <c r="AS92" s="41" t="str">
        <f t="shared" si="3"/>
        <v/>
      </c>
      <c r="AT92" s="42" t="str">
        <f t="shared" si="44"/>
        <v/>
      </c>
      <c r="AU92" s="43" t="str">
        <f t="shared" si="45"/>
        <v/>
      </c>
      <c r="AV92" s="252" t="str">
        <f t="shared" si="35"/>
        <v/>
      </c>
      <c r="AW92" s="242">
        <f>IF(B92="",0,IF(BR92="S",COUNTIF($AV$17:AV92,AV92),0))</f>
        <v>0</v>
      </c>
      <c r="AX92" s="44" t="str">
        <f t="shared" si="46"/>
        <v/>
      </c>
      <c r="AY92" s="45">
        <f xml:space="preserve"> IF(AX92&lt;&gt;"",VLOOKUP(AX92,Calculs!$B$2:$C$34,2,FALSE),0)</f>
        <v>0</v>
      </c>
      <c r="AZ92" s="45">
        <f>IF(K92&lt;&gt;"",IF(LEFT(K92,1)="S", Calculs!$C$55,0),0)</f>
        <v>0</v>
      </c>
      <c r="BA92" s="45">
        <f>IF(L92&lt;&gt;"",IF(LEFT(L92,1)="S", Calculs!$C$51,0),0)</f>
        <v>0</v>
      </c>
      <c r="BB92" s="45">
        <f>IF(M92&lt;&gt;"",IF(LEFT(M92,1)="S", Calculs!$C$52,0),0)</f>
        <v>0</v>
      </c>
      <c r="BC92" s="46" t="str">
        <f t="shared" si="47"/>
        <v/>
      </c>
      <c r="BD92" s="46" t="str">
        <f t="shared" si="49"/>
        <v/>
      </c>
      <c r="BE92" s="46">
        <f>SUMIF(Calculs!$B$2:$B$34,BC92,Calculs!$C$2:$C$34)</f>
        <v>0</v>
      </c>
      <c r="BF92" s="45">
        <f>IF(Q92&lt;&gt;"",IF(LEFT(Q92,1)="S", Calculs!$C$52,0),0)</f>
        <v>0</v>
      </c>
      <c r="BG92" s="45">
        <f>IF(R92&lt;&gt;"",IF(LEFT(R92,1)="S", Calculs!$C$51,0),0)</f>
        <v>0</v>
      </c>
      <c r="BH92" s="252" t="str">
        <f t="shared" si="36"/>
        <v/>
      </c>
      <c r="BI92" s="242">
        <f>IF(B92="",0, IF(BS92="S",COUNTIF($BH$17:BH92,BH92),0))</f>
        <v>0</v>
      </c>
      <c r="BJ92" s="45">
        <f xml:space="preserve"> IF(S92&lt;&gt;"",IF(S92&lt;&gt;"Sense monitor",VLOOKUP(LEFT(S92,2),Calculs!$B$41:$C$46,2,FALSE),0),0)</f>
        <v>0</v>
      </c>
      <c r="BK92" s="45">
        <f>IF(T92&lt;&gt;"",IF(LEFT(T92,1)="S", Calculs!$C$48,0),0)</f>
        <v>0</v>
      </c>
      <c r="BL92" s="45">
        <f>IF(W92&lt;&gt;"",IF(LEFT(W92,3)="ETT", Calculs!$C$37,0),0)</f>
        <v>0</v>
      </c>
      <c r="BM92" s="45">
        <f>IF(X92&lt;&gt;"",IF(LEFT(X92,1)="S", Calculs!$C$51,0),0)</f>
        <v>0</v>
      </c>
      <c r="BN92" s="45">
        <f>IF(Y92&lt;&gt;"",IF(LEFT(Y92,1)="S", Calculs!$C$52,0),0)</f>
        <v>0</v>
      </c>
      <c r="BO92" s="46" t="str">
        <f t="shared" si="48"/>
        <v/>
      </c>
      <c r="BP92" s="45">
        <f>SUMIF(Calculs!$B$32:$B$36,TRIM(BO92),Calculs!$C$32:$C$36)</f>
        <v>0</v>
      </c>
      <c r="BQ92" s="45">
        <f>IF(V92&lt;&gt;"",IF(LEFT(V92,1)="S", SUMIF(Calculs!$B$57:$B$61, TRIM(BO92), Calculs!$C$57:$C$61),0),0)</f>
        <v>0</v>
      </c>
      <c r="BR92" s="43" t="str">
        <f t="shared" si="37"/>
        <v>N</v>
      </c>
      <c r="BS92" s="241" t="str">
        <f t="shared" si="38"/>
        <v>N</v>
      </c>
      <c r="BT92" s="45">
        <f t="shared" si="39"/>
        <v>0</v>
      </c>
      <c r="BU92" s="45"/>
      <c r="BV92" s="45"/>
      <c r="BW92" s="45">
        <f>IF(C92="",0,IF(AND(BR92="S",AW92=1), VLOOKUP(C92,Calculs!$B$85:$D$90,3), 0) + IF(AND(BS92="S",BI92=1), VLOOKUP(C92,Calculs!$B$85:$F$90,5), 0))</f>
        <v>0</v>
      </c>
      <c r="BX92" s="43" t="str">
        <f t="shared" si="40"/>
        <v/>
      </c>
      <c r="BY92" s="241" t="str">
        <f t="shared" si="41"/>
        <v/>
      </c>
      <c r="BZ92" s="301" t="str">
        <f t="shared" si="42"/>
        <v/>
      </c>
      <c r="CA92" s="301" t="str">
        <f t="shared" si="43"/>
        <v/>
      </c>
    </row>
    <row r="93" spans="1:79" ht="12.75" customHeight="1">
      <c r="A93" s="273"/>
      <c r="B93" s="239" t="str">
        <f>IF(' Peticions ET'!B92="", "",' Peticions ET'!B92)</f>
        <v/>
      </c>
      <c r="C93" s="186" t="str">
        <f>IF(' Peticions ET'!C92="", "",' Peticions ET'!C92)</f>
        <v/>
      </c>
      <c r="D93" s="186" t="str">
        <f>IF(' Peticions ET'!D92="", "",' Peticions ET'!D92)</f>
        <v/>
      </c>
      <c r="E93" s="186" t="str">
        <f>IF(' Peticions ET'!E92="", "",' Peticions ET'!E92)</f>
        <v/>
      </c>
      <c r="F93" s="186" t="str">
        <f>IF(' Peticions ET'!F92="", "",' Peticions ET'!F92)</f>
        <v/>
      </c>
      <c r="G93" s="186" t="str">
        <f>IF(' Peticions ET'!G92="", "",' Peticions ET'!G92)</f>
        <v/>
      </c>
      <c r="H93" s="185" t="str">
        <f>IF(' Peticions ET'!H92="", "",' Peticions ET'!H92)</f>
        <v/>
      </c>
      <c r="I93" s="185" t="str">
        <f>IF(' Peticions ET'!I92="", "",' Peticions ET'!I92)</f>
        <v/>
      </c>
      <c r="J93" s="33" t="str">
        <f>IF(' Peticions ET'!J92="", "",' Peticions ET'!J92)</f>
        <v/>
      </c>
      <c r="K93" s="33" t="str">
        <f>IF(' Peticions ET'!K92="", "",' Peticions ET'!K92)</f>
        <v/>
      </c>
      <c r="L93" s="33" t="str">
        <f>IF(' Peticions ET'!L92="", "",' Peticions ET'!L92)</f>
        <v/>
      </c>
      <c r="M93" s="33" t="str">
        <f>IF(' Peticions ET'!M92="", "",' Peticions ET'!M92)</f>
        <v/>
      </c>
      <c r="N93" s="33" t="str">
        <f>IF(' Peticions ET'!N92="", "",' Peticions ET'!N92)</f>
        <v/>
      </c>
      <c r="O93" s="33" t="str">
        <f>IF(' Peticions ET'!O92="", "",' Peticions ET'!O92)</f>
        <v/>
      </c>
      <c r="P93" s="33" t="str">
        <f>IF(' Peticions ET'!P92="", "",' Peticions ET'!P92)</f>
        <v/>
      </c>
      <c r="Q93" s="33" t="str">
        <f>IF(' Peticions ET'!R92="", "",' Peticions ET'!R92)</f>
        <v/>
      </c>
      <c r="R93" s="1" t="str">
        <f>IF(' Peticions ET'!Q92="", "",' Peticions ET'!Q92)</f>
        <v/>
      </c>
      <c r="S93" s="34" t="str">
        <f>IF(' Peticions ET'!U92="", "",' Peticions ET'!U92)</f>
        <v/>
      </c>
      <c r="T93" s="34" t="str">
        <f>IF(' Peticions ET'!V92="", "",' Peticions ET'!V92)</f>
        <v/>
      </c>
      <c r="U93" t="str">
        <f>IF(' Peticions ET'!S92="", "",' Peticions ET'!S92)</f>
        <v/>
      </c>
      <c r="V93" t="str">
        <f>IF(' Peticions ET'!T92="", "",' Peticions ET'!T92)</f>
        <v/>
      </c>
      <c r="W93" s="33" t="str">
        <f>IF(' Peticions ET'!W92="", "",' Peticions ET'!W92)</f>
        <v/>
      </c>
      <c r="X93" s="33" t="str">
        <f>IF(' Peticions ET'!X92="", "",' Peticions ET'!X92)</f>
        <v/>
      </c>
      <c r="Y93" s="33" t="str">
        <f>IF(' Peticions ET'!Y92="", "",' Peticions ET'!Y92)</f>
        <v/>
      </c>
      <c r="Z93" s="1"/>
      <c r="AA93" s="1"/>
      <c r="AB93" s="3"/>
      <c r="AC93" s="34"/>
      <c r="AD93" s="34"/>
      <c r="AE93" s="34"/>
      <c r="AF93" s="35"/>
      <c r="AG93" s="36"/>
      <c r="AH93" s="36"/>
      <c r="AI93" s="36"/>
      <c r="AJ93" s="36"/>
      <c r="AK93" s="37"/>
      <c r="AL93" s="37"/>
      <c r="AM93" s="37"/>
      <c r="AN93" s="37"/>
      <c r="AO93" s="38" t="str">
        <f>IF(' Peticions ET'!AO92="", "",' Peticions ET'!AO92)</f>
        <v/>
      </c>
      <c r="AP93" s="154"/>
      <c r="AQ93" s="39"/>
      <c r="AR93" s="40" t="str">
        <f t="shared" si="2"/>
        <v/>
      </c>
      <c r="AS93" s="41" t="str">
        <f t="shared" si="3"/>
        <v/>
      </c>
      <c r="AT93" s="42" t="str">
        <f t="shared" si="44"/>
        <v/>
      </c>
      <c r="AU93" s="43" t="str">
        <f t="shared" si="45"/>
        <v/>
      </c>
      <c r="AV93" s="252" t="str">
        <f t="shared" si="35"/>
        <v/>
      </c>
      <c r="AW93" s="242">
        <f>IF(B93="",0,IF(BR93="S",COUNTIF($AV$17:AV93,AV93),0))</f>
        <v>0</v>
      </c>
      <c r="AX93" s="44" t="str">
        <f t="shared" si="46"/>
        <v/>
      </c>
      <c r="AY93" s="45">
        <f xml:space="preserve"> IF(AX93&lt;&gt;"",VLOOKUP(AX93,Calculs!$B$2:$C$34,2,FALSE),0)</f>
        <v>0</v>
      </c>
      <c r="AZ93" s="45">
        <f>IF(K93&lt;&gt;"",IF(LEFT(K93,1)="S", Calculs!$C$55,0),0)</f>
        <v>0</v>
      </c>
      <c r="BA93" s="45">
        <f>IF(L93&lt;&gt;"",IF(LEFT(L93,1)="S", Calculs!$C$51,0),0)</f>
        <v>0</v>
      </c>
      <c r="BB93" s="45">
        <f>IF(M93&lt;&gt;"",IF(LEFT(M93,1)="S", Calculs!$C$52,0),0)</f>
        <v>0</v>
      </c>
      <c r="BC93" s="46" t="str">
        <f t="shared" si="47"/>
        <v/>
      </c>
      <c r="BD93" s="46" t="str">
        <f t="shared" si="49"/>
        <v/>
      </c>
      <c r="BE93" s="46">
        <f>SUMIF(Calculs!$B$2:$B$34,BC93,Calculs!$C$2:$C$34)</f>
        <v>0</v>
      </c>
      <c r="BF93" s="45">
        <f>IF(Q93&lt;&gt;"",IF(LEFT(Q93,1)="S", Calculs!$C$52,0),0)</f>
        <v>0</v>
      </c>
      <c r="BG93" s="45">
        <f>IF(R93&lt;&gt;"",IF(LEFT(R93,1)="S", Calculs!$C$51,0),0)</f>
        <v>0</v>
      </c>
      <c r="BH93" s="252" t="str">
        <f t="shared" si="36"/>
        <v/>
      </c>
      <c r="BI93" s="242">
        <f>IF(B93="",0, IF(BS93="S",COUNTIF($BH$17:BH93,BH93),0))</f>
        <v>0</v>
      </c>
      <c r="BJ93" s="45">
        <f xml:space="preserve"> IF(S93&lt;&gt;"",IF(S93&lt;&gt;"Sense monitor",VLOOKUP(LEFT(S93,2),Calculs!$B$41:$C$46,2,FALSE),0),0)</f>
        <v>0</v>
      </c>
      <c r="BK93" s="45">
        <f>IF(T93&lt;&gt;"",IF(LEFT(T93,1)="S", Calculs!$C$48,0),0)</f>
        <v>0</v>
      </c>
      <c r="BL93" s="45">
        <f>IF(W93&lt;&gt;"",IF(LEFT(W93,3)="ETT", Calculs!$C$37,0),0)</f>
        <v>0</v>
      </c>
      <c r="BM93" s="45">
        <f>IF(X93&lt;&gt;"",IF(LEFT(X93,1)="S", Calculs!$C$51,0),0)</f>
        <v>0</v>
      </c>
      <c r="BN93" s="45">
        <f>IF(Y93&lt;&gt;"",IF(LEFT(Y93,1)="S", Calculs!$C$52,0),0)</f>
        <v>0</v>
      </c>
      <c r="BO93" s="46" t="str">
        <f t="shared" si="48"/>
        <v/>
      </c>
      <c r="BP93" s="45">
        <f>SUMIF(Calculs!$B$32:$B$36,TRIM(BO93),Calculs!$C$32:$C$36)</f>
        <v>0</v>
      </c>
      <c r="BQ93" s="45">
        <f>IF(V93&lt;&gt;"",IF(LEFT(V93,1)="S", SUMIF(Calculs!$B$57:$B$61, TRIM(BO93), Calculs!$C$57:$C$61),0),0)</f>
        <v>0</v>
      </c>
      <c r="BR93" s="43" t="str">
        <f t="shared" si="37"/>
        <v>N</v>
      </c>
      <c r="BS93" s="241" t="str">
        <f t="shared" si="38"/>
        <v>N</v>
      </c>
      <c r="BT93" s="45">
        <f t="shared" si="39"/>
        <v>0</v>
      </c>
      <c r="BU93" s="45"/>
      <c r="BV93" s="45"/>
      <c r="BW93" s="45">
        <f>IF(C93="",0,IF(AND(BR93="S",AW93=1), VLOOKUP(C93,Calculs!$B$85:$D$90,3), 0) + IF(AND(BS93="S",BI93=1), VLOOKUP(C93,Calculs!$B$85:$F$90,5), 0))</f>
        <v>0</v>
      </c>
      <c r="BX93" s="43" t="str">
        <f t="shared" si="40"/>
        <v/>
      </c>
      <c r="BY93" s="241" t="str">
        <f t="shared" si="41"/>
        <v/>
      </c>
      <c r="BZ93" s="301" t="str">
        <f t="shared" si="42"/>
        <v/>
      </c>
      <c r="CA93" s="301" t="str">
        <f t="shared" si="43"/>
        <v/>
      </c>
    </row>
    <row r="94" spans="1:79" ht="12.75" customHeight="1">
      <c r="A94" s="273"/>
      <c r="B94" s="239" t="str">
        <f>IF(' Peticions ET'!B93="", "",' Peticions ET'!B93)</f>
        <v/>
      </c>
      <c r="C94" s="186" t="str">
        <f>IF(' Peticions ET'!C93="", "",' Peticions ET'!C93)</f>
        <v/>
      </c>
      <c r="D94" s="186" t="str">
        <f>IF(' Peticions ET'!D93="", "",' Peticions ET'!D93)</f>
        <v/>
      </c>
      <c r="E94" s="186" t="str">
        <f>IF(' Peticions ET'!E93="", "",' Peticions ET'!E93)</f>
        <v/>
      </c>
      <c r="F94" s="186" t="str">
        <f>IF(' Peticions ET'!F93="", "",' Peticions ET'!F93)</f>
        <v/>
      </c>
      <c r="G94" s="186" t="str">
        <f>IF(' Peticions ET'!G93="", "",' Peticions ET'!G93)</f>
        <v/>
      </c>
      <c r="H94" s="185" t="str">
        <f>IF(' Peticions ET'!H93="", "",' Peticions ET'!H93)</f>
        <v/>
      </c>
      <c r="I94" s="185" t="str">
        <f>IF(' Peticions ET'!I93="", "",' Peticions ET'!I93)</f>
        <v/>
      </c>
      <c r="J94" s="33" t="str">
        <f>IF(' Peticions ET'!J93="", "",' Peticions ET'!J93)</f>
        <v/>
      </c>
      <c r="K94" s="33" t="str">
        <f>IF(' Peticions ET'!K93="", "",' Peticions ET'!K93)</f>
        <v/>
      </c>
      <c r="L94" s="33" t="str">
        <f>IF(' Peticions ET'!L93="", "",' Peticions ET'!L93)</f>
        <v/>
      </c>
      <c r="M94" s="33" t="str">
        <f>IF(' Peticions ET'!M93="", "",' Peticions ET'!M93)</f>
        <v/>
      </c>
      <c r="N94" s="33" t="str">
        <f>IF(' Peticions ET'!N93="", "",' Peticions ET'!N93)</f>
        <v/>
      </c>
      <c r="O94" s="33" t="str">
        <f>IF(' Peticions ET'!O93="", "",' Peticions ET'!O93)</f>
        <v/>
      </c>
      <c r="P94" s="33" t="str">
        <f>IF(' Peticions ET'!P93="", "",' Peticions ET'!P93)</f>
        <v/>
      </c>
      <c r="Q94" s="33" t="str">
        <f>IF(' Peticions ET'!R93="", "",' Peticions ET'!R93)</f>
        <v/>
      </c>
      <c r="R94" s="1" t="str">
        <f>IF(' Peticions ET'!Q93="", "",' Peticions ET'!Q93)</f>
        <v/>
      </c>
      <c r="S94" s="34" t="str">
        <f>IF(' Peticions ET'!U93="", "",' Peticions ET'!U93)</f>
        <v/>
      </c>
      <c r="T94" s="34" t="str">
        <f>IF(' Peticions ET'!V93="", "",' Peticions ET'!V93)</f>
        <v/>
      </c>
      <c r="U94" t="str">
        <f>IF(' Peticions ET'!S93="", "",' Peticions ET'!S93)</f>
        <v/>
      </c>
      <c r="V94" t="str">
        <f>IF(' Peticions ET'!T93="", "",' Peticions ET'!T93)</f>
        <v/>
      </c>
      <c r="W94" s="33" t="str">
        <f>IF(' Peticions ET'!W93="", "",' Peticions ET'!W93)</f>
        <v/>
      </c>
      <c r="X94" s="33" t="str">
        <f>IF(' Peticions ET'!X93="", "",' Peticions ET'!X93)</f>
        <v/>
      </c>
      <c r="Y94" s="33" t="str">
        <f>IF(' Peticions ET'!Y93="", "",' Peticions ET'!Y93)</f>
        <v/>
      </c>
      <c r="Z94" s="1"/>
      <c r="AA94" s="1"/>
      <c r="AB94" s="3"/>
      <c r="AC94" s="34"/>
      <c r="AD94" s="34"/>
      <c r="AE94" s="34"/>
      <c r="AF94" s="35"/>
      <c r="AG94" s="36"/>
      <c r="AH94" s="36"/>
      <c r="AI94" s="36"/>
      <c r="AJ94" s="36"/>
      <c r="AK94" s="37"/>
      <c r="AL94" s="37"/>
      <c r="AM94" s="37"/>
      <c r="AN94" s="37"/>
      <c r="AO94" s="38" t="str">
        <f>IF(' Peticions ET'!AO93="", "",' Peticions ET'!AO93)</f>
        <v/>
      </c>
      <c r="AP94" s="154"/>
      <c r="AQ94" s="39"/>
      <c r="AR94" s="40" t="str">
        <f t="shared" si="2"/>
        <v/>
      </c>
      <c r="AS94" s="41" t="str">
        <f t="shared" si="3"/>
        <v/>
      </c>
      <c r="AT94" s="42" t="str">
        <f t="shared" si="44"/>
        <v/>
      </c>
      <c r="AU94" s="43" t="str">
        <f t="shared" si="45"/>
        <v/>
      </c>
      <c r="AV94" s="252" t="str">
        <f t="shared" si="35"/>
        <v/>
      </c>
      <c r="AW94" s="242">
        <f>IF(B94="",0,IF(BR94="S",COUNTIF($AV$17:AV94,AV94),0))</f>
        <v>0</v>
      </c>
      <c r="AX94" s="44" t="str">
        <f t="shared" si="46"/>
        <v/>
      </c>
      <c r="AY94" s="45">
        <f xml:space="preserve"> IF(AX94&lt;&gt;"",VLOOKUP(AX94,Calculs!$B$2:$C$34,2,FALSE),0)</f>
        <v>0</v>
      </c>
      <c r="AZ94" s="45">
        <f>IF(K94&lt;&gt;"",IF(LEFT(K94,1)="S", Calculs!$C$55,0),0)</f>
        <v>0</v>
      </c>
      <c r="BA94" s="45">
        <f>IF(L94&lt;&gt;"",IF(LEFT(L94,1)="S", Calculs!$C$51,0),0)</f>
        <v>0</v>
      </c>
      <c r="BB94" s="45">
        <f>IF(M94&lt;&gt;"",IF(LEFT(M94,1)="S", Calculs!$C$52,0),0)</f>
        <v>0</v>
      </c>
      <c r="BC94" s="46" t="str">
        <f t="shared" si="47"/>
        <v/>
      </c>
      <c r="BD94" s="46" t="str">
        <f t="shared" si="49"/>
        <v/>
      </c>
      <c r="BE94" s="46">
        <f>SUMIF(Calculs!$B$2:$B$34,BC94,Calculs!$C$2:$C$34)</f>
        <v>0</v>
      </c>
      <c r="BF94" s="45">
        <f>IF(Q94&lt;&gt;"",IF(LEFT(Q94,1)="S", Calculs!$C$52,0),0)</f>
        <v>0</v>
      </c>
      <c r="BG94" s="45">
        <f>IF(R94&lt;&gt;"",IF(LEFT(R94,1)="S", Calculs!$C$51,0),0)</f>
        <v>0</v>
      </c>
      <c r="BH94" s="252" t="str">
        <f t="shared" si="36"/>
        <v/>
      </c>
      <c r="BI94" s="242">
        <f>IF(B94="",0, IF(BS94="S",COUNTIF($BH$17:BH94,BH94),0))</f>
        <v>0</v>
      </c>
      <c r="BJ94" s="45">
        <f xml:space="preserve"> IF(S94&lt;&gt;"",IF(S94&lt;&gt;"Sense monitor",VLOOKUP(LEFT(S94,2),Calculs!$B$41:$C$46,2,FALSE),0),0)</f>
        <v>0</v>
      </c>
      <c r="BK94" s="45">
        <f>IF(T94&lt;&gt;"",IF(LEFT(T94,1)="S", Calculs!$C$48,0),0)</f>
        <v>0</v>
      </c>
      <c r="BL94" s="45">
        <f>IF(W94&lt;&gt;"",IF(LEFT(W94,3)="ETT", Calculs!$C$37,0),0)</f>
        <v>0</v>
      </c>
      <c r="BM94" s="45">
        <f>IF(X94&lt;&gt;"",IF(LEFT(X94,1)="S", Calculs!$C$51,0),0)</f>
        <v>0</v>
      </c>
      <c r="BN94" s="45">
        <f>IF(Y94&lt;&gt;"",IF(LEFT(Y94,1)="S", Calculs!$C$52,0),0)</f>
        <v>0</v>
      </c>
      <c r="BO94" s="46" t="str">
        <f t="shared" si="48"/>
        <v/>
      </c>
      <c r="BP94" s="45">
        <f>SUMIF(Calculs!$B$32:$B$36,TRIM(BO94),Calculs!$C$32:$C$36)</f>
        <v>0</v>
      </c>
      <c r="BQ94" s="45">
        <f>IF(V94&lt;&gt;"",IF(LEFT(V94,1)="S", SUMIF(Calculs!$B$57:$B$61, TRIM(BO94), Calculs!$C$57:$C$61),0),0)</f>
        <v>0</v>
      </c>
      <c r="BR94" s="43" t="str">
        <f t="shared" si="37"/>
        <v>N</v>
      </c>
      <c r="BS94" s="241" t="str">
        <f t="shared" si="38"/>
        <v>N</v>
      </c>
      <c r="BT94" s="45">
        <f t="shared" si="39"/>
        <v>0</v>
      </c>
      <c r="BU94" s="45"/>
      <c r="BV94" s="45"/>
      <c r="BW94" s="45">
        <f>IF(C94="",0,IF(AND(BR94="S",AW94=1), VLOOKUP(C94,Calculs!$B$85:$D$90,3), 0) + IF(AND(BS94="S",BI94=1), VLOOKUP(C94,Calculs!$B$85:$F$90,5), 0))</f>
        <v>0</v>
      </c>
      <c r="BX94" s="43" t="str">
        <f t="shared" si="40"/>
        <v/>
      </c>
      <c r="BY94" s="241" t="str">
        <f t="shared" si="41"/>
        <v/>
      </c>
      <c r="BZ94" s="301" t="str">
        <f t="shared" si="42"/>
        <v/>
      </c>
      <c r="CA94" s="301" t="str">
        <f t="shared" si="43"/>
        <v/>
      </c>
    </row>
    <row r="95" spans="1:79" ht="12.75" customHeight="1">
      <c r="A95" s="273"/>
      <c r="B95" s="239" t="str">
        <f>IF(' Peticions ET'!B94="", "",' Peticions ET'!B94)</f>
        <v/>
      </c>
      <c r="C95" s="186" t="str">
        <f>IF(' Peticions ET'!C94="", "",' Peticions ET'!C94)</f>
        <v/>
      </c>
      <c r="D95" s="186" t="str">
        <f>IF(' Peticions ET'!D94="", "",' Peticions ET'!D94)</f>
        <v/>
      </c>
      <c r="E95" s="186" t="str">
        <f>IF(' Peticions ET'!E94="", "",' Peticions ET'!E94)</f>
        <v/>
      </c>
      <c r="F95" s="186" t="str">
        <f>IF(' Peticions ET'!F94="", "",' Peticions ET'!F94)</f>
        <v/>
      </c>
      <c r="G95" s="186" t="str">
        <f>IF(' Peticions ET'!G94="", "",' Peticions ET'!G94)</f>
        <v/>
      </c>
      <c r="H95" s="185" t="str">
        <f>IF(' Peticions ET'!H94="", "",' Peticions ET'!H94)</f>
        <v/>
      </c>
      <c r="I95" s="185" t="str">
        <f>IF(' Peticions ET'!I94="", "",' Peticions ET'!I94)</f>
        <v/>
      </c>
      <c r="J95" s="33" t="str">
        <f>IF(' Peticions ET'!J94="", "",' Peticions ET'!J94)</f>
        <v/>
      </c>
      <c r="K95" s="33" t="str">
        <f>IF(' Peticions ET'!K94="", "",' Peticions ET'!K94)</f>
        <v/>
      </c>
      <c r="L95" s="33" t="str">
        <f>IF(' Peticions ET'!L94="", "",' Peticions ET'!L94)</f>
        <v/>
      </c>
      <c r="M95" s="33" t="str">
        <f>IF(' Peticions ET'!M94="", "",' Peticions ET'!M94)</f>
        <v/>
      </c>
      <c r="N95" s="33" t="str">
        <f>IF(' Peticions ET'!N94="", "",' Peticions ET'!N94)</f>
        <v/>
      </c>
      <c r="O95" s="33" t="str">
        <f>IF(' Peticions ET'!O94="", "",' Peticions ET'!O94)</f>
        <v/>
      </c>
      <c r="P95" s="33" t="str">
        <f>IF(' Peticions ET'!P94="", "",' Peticions ET'!P94)</f>
        <v/>
      </c>
      <c r="Q95" s="33" t="str">
        <f>IF(' Peticions ET'!R94="", "",' Peticions ET'!R94)</f>
        <v/>
      </c>
      <c r="R95" s="1" t="str">
        <f>IF(' Peticions ET'!Q94="", "",' Peticions ET'!Q94)</f>
        <v/>
      </c>
      <c r="S95" s="34" t="str">
        <f>IF(' Peticions ET'!U94="", "",' Peticions ET'!U94)</f>
        <v/>
      </c>
      <c r="T95" s="34" t="str">
        <f>IF(' Peticions ET'!V94="", "",' Peticions ET'!V94)</f>
        <v/>
      </c>
      <c r="U95" t="str">
        <f>IF(' Peticions ET'!S94="", "",' Peticions ET'!S94)</f>
        <v/>
      </c>
      <c r="V95" t="str">
        <f>IF(' Peticions ET'!T94="", "",' Peticions ET'!T94)</f>
        <v/>
      </c>
      <c r="W95" s="33" t="str">
        <f>IF(' Peticions ET'!W94="", "",' Peticions ET'!W94)</f>
        <v/>
      </c>
      <c r="X95" s="33" t="str">
        <f>IF(' Peticions ET'!X94="", "",' Peticions ET'!X94)</f>
        <v/>
      </c>
      <c r="Y95" s="33" t="str">
        <f>IF(' Peticions ET'!Y94="", "",' Peticions ET'!Y94)</f>
        <v/>
      </c>
      <c r="Z95" s="1"/>
      <c r="AA95" s="1"/>
      <c r="AB95" s="3"/>
      <c r="AC95" s="34"/>
      <c r="AD95" s="34"/>
      <c r="AE95" s="34"/>
      <c r="AF95" s="35"/>
      <c r="AG95" s="36"/>
      <c r="AH95" s="36"/>
      <c r="AI95" s="36"/>
      <c r="AJ95" s="36"/>
      <c r="AK95" s="37"/>
      <c r="AL95" s="37"/>
      <c r="AM95" s="37"/>
      <c r="AN95" s="37"/>
      <c r="AO95" s="38" t="str">
        <f>IF(' Peticions ET'!AO94="", "",' Peticions ET'!AO94)</f>
        <v/>
      </c>
      <c r="AP95" s="154"/>
      <c r="AQ95" s="39"/>
      <c r="AR95" s="40" t="str">
        <f t="shared" si="2"/>
        <v/>
      </c>
      <c r="AS95" s="41" t="str">
        <f t="shared" si="3"/>
        <v/>
      </c>
      <c r="AT95" s="42" t="str">
        <f t="shared" si="44"/>
        <v/>
      </c>
      <c r="AU95" s="43" t="str">
        <f t="shared" si="45"/>
        <v/>
      </c>
      <c r="AV95" s="252" t="str">
        <f t="shared" si="35"/>
        <v/>
      </c>
      <c r="AW95" s="242">
        <f>IF(B95="",0,IF(BR95="S",COUNTIF($AV$17:AV95,AV95),0))</f>
        <v>0</v>
      </c>
      <c r="AX95" s="44" t="str">
        <f t="shared" si="46"/>
        <v/>
      </c>
      <c r="AY95" s="45">
        <f xml:space="preserve"> IF(AX95&lt;&gt;"",VLOOKUP(AX95,Calculs!$B$2:$C$34,2,FALSE),0)</f>
        <v>0</v>
      </c>
      <c r="AZ95" s="45">
        <f>IF(K95&lt;&gt;"",IF(LEFT(K95,1)="S", Calculs!$C$55,0),0)</f>
        <v>0</v>
      </c>
      <c r="BA95" s="45">
        <f>IF(L95&lt;&gt;"",IF(LEFT(L95,1)="S", Calculs!$C$51,0),0)</f>
        <v>0</v>
      </c>
      <c r="BB95" s="45">
        <f>IF(M95&lt;&gt;"",IF(LEFT(M95,1)="S", Calculs!$C$52,0),0)</f>
        <v>0</v>
      </c>
      <c r="BC95" s="46" t="str">
        <f t="shared" si="47"/>
        <v/>
      </c>
      <c r="BD95" s="46" t="str">
        <f t="shared" si="49"/>
        <v/>
      </c>
      <c r="BE95" s="46">
        <f>SUMIF(Calculs!$B$2:$B$34,BC95,Calculs!$C$2:$C$34)</f>
        <v>0</v>
      </c>
      <c r="BF95" s="45">
        <f>IF(Q95&lt;&gt;"",IF(LEFT(Q95,1)="S", Calculs!$C$52,0),0)</f>
        <v>0</v>
      </c>
      <c r="BG95" s="45">
        <f>IF(R95&lt;&gt;"",IF(LEFT(R95,1)="S", Calculs!$C$51,0),0)</f>
        <v>0</v>
      </c>
      <c r="BH95" s="252" t="str">
        <f t="shared" si="36"/>
        <v/>
      </c>
      <c r="BI95" s="242">
        <f>IF(B95="",0, IF(BS95="S",COUNTIF($BH$17:BH95,BH95),0))</f>
        <v>0</v>
      </c>
      <c r="BJ95" s="45">
        <f xml:space="preserve"> IF(S95&lt;&gt;"",IF(S95&lt;&gt;"Sense monitor",VLOOKUP(LEFT(S95,2),Calculs!$B$41:$C$46,2,FALSE),0),0)</f>
        <v>0</v>
      </c>
      <c r="BK95" s="45">
        <f>IF(T95&lt;&gt;"",IF(LEFT(T95,1)="S", Calculs!$C$48,0),0)</f>
        <v>0</v>
      </c>
      <c r="BL95" s="45">
        <f>IF(W95&lt;&gt;"",IF(LEFT(W95,3)="ETT", Calculs!$C$37,0),0)</f>
        <v>0</v>
      </c>
      <c r="BM95" s="45">
        <f>IF(X95&lt;&gt;"",IF(LEFT(X95,1)="S", Calculs!$C$51,0),0)</f>
        <v>0</v>
      </c>
      <c r="BN95" s="45">
        <f>IF(Y95&lt;&gt;"",IF(LEFT(Y95,1)="S", Calculs!$C$52,0),0)</f>
        <v>0</v>
      </c>
      <c r="BO95" s="46" t="str">
        <f t="shared" si="48"/>
        <v/>
      </c>
      <c r="BP95" s="45">
        <f>SUMIF(Calculs!$B$32:$B$36,TRIM(BO95),Calculs!$C$32:$C$36)</f>
        <v>0</v>
      </c>
      <c r="BQ95" s="45">
        <f>IF(V95&lt;&gt;"",IF(LEFT(V95,1)="S", SUMIF(Calculs!$B$57:$B$61, TRIM(BO95), Calculs!$C$57:$C$61),0),0)</f>
        <v>0</v>
      </c>
      <c r="BR95" s="43" t="str">
        <f t="shared" si="37"/>
        <v>N</v>
      </c>
      <c r="BS95" s="241" t="str">
        <f t="shared" si="38"/>
        <v>N</v>
      </c>
      <c r="BT95" s="45">
        <f t="shared" si="39"/>
        <v>0</v>
      </c>
      <c r="BU95" s="45"/>
      <c r="BV95" s="45"/>
      <c r="BW95" s="45">
        <f>IF(C95="",0,IF(AND(BR95="S",AW95=1), VLOOKUP(C95,Calculs!$B$85:$D$90,3), 0) + IF(AND(BS95="S",BI95=1), VLOOKUP(C95,Calculs!$B$85:$F$90,5), 0))</f>
        <v>0</v>
      </c>
      <c r="BX95" s="43" t="str">
        <f t="shared" si="40"/>
        <v/>
      </c>
      <c r="BY95" s="241" t="str">
        <f t="shared" si="41"/>
        <v/>
      </c>
      <c r="BZ95" s="301" t="str">
        <f t="shared" si="42"/>
        <v/>
      </c>
      <c r="CA95" s="301" t="str">
        <f t="shared" si="43"/>
        <v/>
      </c>
    </row>
    <row r="96" spans="1:79" ht="12.75" customHeight="1">
      <c r="A96" s="273"/>
      <c r="B96" s="239" t="str">
        <f>IF(' Peticions ET'!B95="", "",' Peticions ET'!B95)</f>
        <v/>
      </c>
      <c r="C96" s="186" t="str">
        <f>IF(' Peticions ET'!C95="", "",' Peticions ET'!C95)</f>
        <v/>
      </c>
      <c r="D96" s="186" t="str">
        <f>IF(' Peticions ET'!D95="", "",' Peticions ET'!D95)</f>
        <v/>
      </c>
      <c r="E96" s="186" t="str">
        <f>IF(' Peticions ET'!E95="", "",' Peticions ET'!E95)</f>
        <v/>
      </c>
      <c r="F96" s="186" t="str">
        <f>IF(' Peticions ET'!F95="", "",' Peticions ET'!F95)</f>
        <v/>
      </c>
      <c r="G96" s="186" t="str">
        <f>IF(' Peticions ET'!G95="", "",' Peticions ET'!G95)</f>
        <v/>
      </c>
      <c r="H96" s="185" t="str">
        <f>IF(' Peticions ET'!H95="", "",' Peticions ET'!H95)</f>
        <v/>
      </c>
      <c r="I96" s="185" t="str">
        <f>IF(' Peticions ET'!I95="", "",' Peticions ET'!I95)</f>
        <v/>
      </c>
      <c r="J96" s="33" t="str">
        <f>IF(' Peticions ET'!J95="", "",' Peticions ET'!J95)</f>
        <v/>
      </c>
      <c r="K96" s="33" t="str">
        <f>IF(' Peticions ET'!K95="", "",' Peticions ET'!K95)</f>
        <v/>
      </c>
      <c r="L96" s="33" t="str">
        <f>IF(' Peticions ET'!L95="", "",' Peticions ET'!L95)</f>
        <v/>
      </c>
      <c r="M96" s="33" t="str">
        <f>IF(' Peticions ET'!M95="", "",' Peticions ET'!M95)</f>
        <v/>
      </c>
      <c r="N96" s="33" t="str">
        <f>IF(' Peticions ET'!N95="", "",' Peticions ET'!N95)</f>
        <v/>
      </c>
      <c r="O96" s="33" t="str">
        <f>IF(' Peticions ET'!O95="", "",' Peticions ET'!O95)</f>
        <v/>
      </c>
      <c r="P96" s="33" t="str">
        <f>IF(' Peticions ET'!P95="", "",' Peticions ET'!P95)</f>
        <v/>
      </c>
      <c r="Q96" s="33" t="str">
        <f>IF(' Peticions ET'!R95="", "",' Peticions ET'!R95)</f>
        <v/>
      </c>
      <c r="R96" s="1" t="str">
        <f>IF(' Peticions ET'!Q95="", "",' Peticions ET'!Q95)</f>
        <v/>
      </c>
      <c r="S96" s="34" t="str">
        <f>IF(' Peticions ET'!U95="", "",' Peticions ET'!U95)</f>
        <v/>
      </c>
      <c r="T96" s="34" t="str">
        <f>IF(' Peticions ET'!V95="", "",' Peticions ET'!V95)</f>
        <v/>
      </c>
      <c r="U96" t="str">
        <f>IF(' Peticions ET'!S95="", "",' Peticions ET'!S95)</f>
        <v/>
      </c>
      <c r="V96" t="str">
        <f>IF(' Peticions ET'!T95="", "",' Peticions ET'!T95)</f>
        <v/>
      </c>
      <c r="W96" s="33" t="str">
        <f>IF(' Peticions ET'!W95="", "",' Peticions ET'!W95)</f>
        <v/>
      </c>
      <c r="X96" s="33" t="str">
        <f>IF(' Peticions ET'!X95="", "",' Peticions ET'!X95)</f>
        <v/>
      </c>
      <c r="Y96" s="33" t="str">
        <f>IF(' Peticions ET'!Y95="", "",' Peticions ET'!Y95)</f>
        <v/>
      </c>
      <c r="Z96" s="1"/>
      <c r="AA96" s="1"/>
      <c r="AB96" s="3"/>
      <c r="AC96" s="34"/>
      <c r="AD96" s="34"/>
      <c r="AE96" s="34"/>
      <c r="AF96" s="35"/>
      <c r="AG96" s="36"/>
      <c r="AH96" s="36"/>
      <c r="AI96" s="36"/>
      <c r="AJ96" s="36"/>
      <c r="AK96" s="37"/>
      <c r="AL96" s="37"/>
      <c r="AM96" s="37"/>
      <c r="AN96" s="37"/>
      <c r="AO96" s="38" t="str">
        <f>IF(' Peticions ET'!AO95="", "",' Peticions ET'!AO95)</f>
        <v/>
      </c>
      <c r="AP96" s="154"/>
      <c r="AQ96" s="39"/>
      <c r="AR96" s="40" t="str">
        <f t="shared" si="2"/>
        <v/>
      </c>
      <c r="AS96" s="41" t="str">
        <f t="shared" si="3"/>
        <v/>
      </c>
      <c r="AT96" s="42" t="str">
        <f t="shared" si="44"/>
        <v/>
      </c>
      <c r="AU96" s="43" t="str">
        <f t="shared" si="45"/>
        <v/>
      </c>
      <c r="AV96" s="252" t="str">
        <f t="shared" si="35"/>
        <v/>
      </c>
      <c r="AW96" s="242">
        <f>IF(B96="",0,IF(BR96="S",COUNTIF($AV$17:AV96,AV96),0))</f>
        <v>0</v>
      </c>
      <c r="AX96" s="44" t="str">
        <f t="shared" si="46"/>
        <v/>
      </c>
      <c r="AY96" s="45">
        <f xml:space="preserve"> IF(AX96&lt;&gt;"",VLOOKUP(AX96,Calculs!$B$2:$C$34,2,FALSE),0)</f>
        <v>0</v>
      </c>
      <c r="AZ96" s="45">
        <f>IF(K96&lt;&gt;"",IF(LEFT(K96,1)="S", Calculs!$C$55,0),0)</f>
        <v>0</v>
      </c>
      <c r="BA96" s="45">
        <f>IF(L96&lt;&gt;"",IF(LEFT(L96,1)="S", Calculs!$C$51,0),0)</f>
        <v>0</v>
      </c>
      <c r="BB96" s="45">
        <f>IF(M96&lt;&gt;"",IF(LEFT(M96,1)="S", Calculs!$C$52,0),0)</f>
        <v>0</v>
      </c>
      <c r="BC96" s="46" t="str">
        <f t="shared" si="47"/>
        <v/>
      </c>
      <c r="BD96" s="46" t="str">
        <f t="shared" si="49"/>
        <v/>
      </c>
      <c r="BE96" s="46">
        <f>SUMIF(Calculs!$B$2:$B$34,BC96,Calculs!$C$2:$C$34)</f>
        <v>0</v>
      </c>
      <c r="BF96" s="45">
        <f>IF(Q96&lt;&gt;"",IF(LEFT(Q96,1)="S", Calculs!$C$52,0),0)</f>
        <v>0</v>
      </c>
      <c r="BG96" s="45">
        <f>IF(R96&lt;&gt;"",IF(LEFT(R96,1)="S", Calculs!$C$51,0),0)</f>
        <v>0</v>
      </c>
      <c r="BH96" s="252" t="str">
        <f t="shared" si="36"/>
        <v/>
      </c>
      <c r="BI96" s="242">
        <f>IF(B96="",0, IF(BS96="S",COUNTIF($BH$17:BH96,BH96),0))</f>
        <v>0</v>
      </c>
      <c r="BJ96" s="45">
        <f xml:space="preserve"> IF(S96&lt;&gt;"",IF(S96&lt;&gt;"Sense monitor",VLOOKUP(LEFT(S96,2),Calculs!$B$41:$C$46,2,FALSE),0),0)</f>
        <v>0</v>
      </c>
      <c r="BK96" s="45">
        <f>IF(T96&lt;&gt;"",IF(LEFT(T96,1)="S", Calculs!$C$48,0),0)</f>
        <v>0</v>
      </c>
      <c r="BL96" s="45">
        <f>IF(W96&lt;&gt;"",IF(LEFT(W96,3)="ETT", Calculs!$C$37,0),0)</f>
        <v>0</v>
      </c>
      <c r="BM96" s="45">
        <f>IF(X96&lt;&gt;"",IF(LEFT(X96,1)="S", Calculs!$C$51,0),0)</f>
        <v>0</v>
      </c>
      <c r="BN96" s="45">
        <f>IF(Y96&lt;&gt;"",IF(LEFT(Y96,1)="S", Calculs!$C$52,0),0)</f>
        <v>0</v>
      </c>
      <c r="BO96" s="46" t="str">
        <f t="shared" si="48"/>
        <v/>
      </c>
      <c r="BP96" s="45">
        <f>SUMIF(Calculs!$B$32:$B$36,TRIM(BO96),Calculs!$C$32:$C$36)</f>
        <v>0</v>
      </c>
      <c r="BQ96" s="45">
        <f>IF(V96&lt;&gt;"",IF(LEFT(V96,1)="S", SUMIF(Calculs!$B$57:$B$61, TRIM(BO96), Calculs!$C$57:$C$61),0),0)</f>
        <v>0</v>
      </c>
      <c r="BR96" s="43" t="str">
        <f t="shared" si="37"/>
        <v>N</v>
      </c>
      <c r="BS96" s="241" t="str">
        <f t="shared" si="38"/>
        <v>N</v>
      </c>
      <c r="BT96" s="45">
        <f t="shared" si="39"/>
        <v>0</v>
      </c>
      <c r="BU96" s="45"/>
      <c r="BV96" s="45"/>
      <c r="BW96" s="45">
        <f>IF(C96="",0,IF(AND(BR96="S",AW96=1), VLOOKUP(C96,Calculs!$B$85:$D$90,3), 0) + IF(AND(BS96="S",BI96=1), VLOOKUP(C96,Calculs!$B$85:$F$90,5), 0))</f>
        <v>0</v>
      </c>
      <c r="BX96" s="43" t="str">
        <f t="shared" si="40"/>
        <v/>
      </c>
      <c r="BY96" s="241" t="str">
        <f t="shared" si="41"/>
        <v/>
      </c>
      <c r="BZ96" s="301" t="str">
        <f t="shared" si="42"/>
        <v/>
      </c>
      <c r="CA96" s="301" t="str">
        <f t="shared" si="43"/>
        <v/>
      </c>
    </row>
    <row r="97" spans="1:79" ht="12.75" customHeight="1">
      <c r="A97" s="273"/>
      <c r="B97" s="239" t="str">
        <f>IF(' Peticions ET'!B96="", "",' Peticions ET'!B96)</f>
        <v/>
      </c>
      <c r="C97" s="186" t="str">
        <f>IF(' Peticions ET'!C96="", "",' Peticions ET'!C96)</f>
        <v/>
      </c>
      <c r="D97" s="186" t="str">
        <f>IF(' Peticions ET'!D96="", "",' Peticions ET'!D96)</f>
        <v/>
      </c>
      <c r="E97" s="186" t="str">
        <f>IF(' Peticions ET'!E96="", "",' Peticions ET'!E96)</f>
        <v/>
      </c>
      <c r="F97" s="186" t="str">
        <f>IF(' Peticions ET'!F96="", "",' Peticions ET'!F96)</f>
        <v/>
      </c>
      <c r="G97" s="186" t="str">
        <f>IF(' Peticions ET'!G96="", "",' Peticions ET'!G96)</f>
        <v/>
      </c>
      <c r="H97" s="185" t="str">
        <f>IF(' Peticions ET'!H96="", "",' Peticions ET'!H96)</f>
        <v/>
      </c>
      <c r="I97" s="185" t="str">
        <f>IF(' Peticions ET'!I96="", "",' Peticions ET'!I96)</f>
        <v/>
      </c>
      <c r="J97" s="33" t="str">
        <f>IF(' Peticions ET'!J96="", "",' Peticions ET'!J96)</f>
        <v/>
      </c>
      <c r="K97" s="33" t="str">
        <f>IF(' Peticions ET'!K96="", "",' Peticions ET'!K96)</f>
        <v/>
      </c>
      <c r="L97" s="33" t="str">
        <f>IF(' Peticions ET'!L96="", "",' Peticions ET'!L96)</f>
        <v/>
      </c>
      <c r="M97" s="33" t="str">
        <f>IF(' Peticions ET'!M96="", "",' Peticions ET'!M96)</f>
        <v/>
      </c>
      <c r="N97" s="33" t="str">
        <f>IF(' Peticions ET'!N96="", "",' Peticions ET'!N96)</f>
        <v/>
      </c>
      <c r="O97" s="33" t="str">
        <f>IF(' Peticions ET'!O96="", "",' Peticions ET'!O96)</f>
        <v/>
      </c>
      <c r="P97" s="33" t="str">
        <f>IF(' Peticions ET'!P96="", "",' Peticions ET'!P96)</f>
        <v/>
      </c>
      <c r="Q97" s="33" t="str">
        <f>IF(' Peticions ET'!R96="", "",' Peticions ET'!R96)</f>
        <v/>
      </c>
      <c r="R97" s="1" t="str">
        <f>IF(' Peticions ET'!Q96="", "",' Peticions ET'!Q96)</f>
        <v/>
      </c>
      <c r="S97" s="34" t="str">
        <f>IF(' Peticions ET'!U96="", "",' Peticions ET'!U96)</f>
        <v/>
      </c>
      <c r="T97" s="34" t="str">
        <f>IF(' Peticions ET'!V96="", "",' Peticions ET'!V96)</f>
        <v/>
      </c>
      <c r="U97" t="str">
        <f>IF(' Peticions ET'!S96="", "",' Peticions ET'!S96)</f>
        <v/>
      </c>
      <c r="V97" t="str">
        <f>IF(' Peticions ET'!T96="", "",' Peticions ET'!T96)</f>
        <v/>
      </c>
      <c r="W97" s="33" t="str">
        <f>IF(' Peticions ET'!W96="", "",' Peticions ET'!W96)</f>
        <v/>
      </c>
      <c r="X97" s="33" t="str">
        <f>IF(' Peticions ET'!X96="", "",' Peticions ET'!X96)</f>
        <v/>
      </c>
      <c r="Y97" s="33" t="str">
        <f>IF(' Peticions ET'!Y96="", "",' Peticions ET'!Y96)</f>
        <v/>
      </c>
      <c r="Z97" s="1"/>
      <c r="AA97" s="1"/>
      <c r="AB97" s="3"/>
      <c r="AC97" s="34"/>
      <c r="AD97" s="34"/>
      <c r="AE97" s="34"/>
      <c r="AF97" s="35"/>
      <c r="AG97" s="36"/>
      <c r="AH97" s="36"/>
      <c r="AI97" s="36"/>
      <c r="AJ97" s="36"/>
      <c r="AK97" s="37"/>
      <c r="AL97" s="37"/>
      <c r="AM97" s="37"/>
      <c r="AN97" s="37"/>
      <c r="AO97" s="38" t="str">
        <f>IF(' Peticions ET'!AO96="", "",' Peticions ET'!AO96)</f>
        <v/>
      </c>
      <c r="AP97" s="154"/>
      <c r="AQ97" s="39"/>
      <c r="AR97" s="40" t="str">
        <f t="shared" si="2"/>
        <v/>
      </c>
      <c r="AS97" s="41" t="str">
        <f t="shared" si="3"/>
        <v/>
      </c>
      <c r="AT97" s="42" t="str">
        <f t="shared" si="44"/>
        <v/>
      </c>
      <c r="AU97" s="43" t="str">
        <f t="shared" si="45"/>
        <v/>
      </c>
      <c r="AV97" s="252" t="str">
        <f t="shared" si="35"/>
        <v/>
      </c>
      <c r="AW97" s="242">
        <f>IF(B97="",0,IF(BR97="S",COUNTIF($AV$17:AV97,AV97),0))</f>
        <v>0</v>
      </c>
      <c r="AX97" s="44" t="str">
        <f t="shared" si="46"/>
        <v/>
      </c>
      <c r="AY97" s="45">
        <f xml:space="preserve"> IF(AX97&lt;&gt;"",VLOOKUP(AX97,Calculs!$B$2:$C$34,2,FALSE),0)</f>
        <v>0</v>
      </c>
      <c r="AZ97" s="45">
        <f>IF(K97&lt;&gt;"",IF(LEFT(K97,1)="S", Calculs!$C$55,0),0)</f>
        <v>0</v>
      </c>
      <c r="BA97" s="45">
        <f>IF(L97&lt;&gt;"",IF(LEFT(L97,1)="S", Calculs!$C$51,0),0)</f>
        <v>0</v>
      </c>
      <c r="BB97" s="45">
        <f>IF(M97&lt;&gt;"",IF(LEFT(M97,1)="S", Calculs!$C$52,0),0)</f>
        <v>0</v>
      </c>
      <c r="BC97" s="46" t="str">
        <f t="shared" si="47"/>
        <v/>
      </c>
      <c r="BD97" s="46" t="str">
        <f t="shared" si="49"/>
        <v/>
      </c>
      <c r="BE97" s="46">
        <f>SUMIF(Calculs!$B$2:$B$34,BC97,Calculs!$C$2:$C$34)</f>
        <v>0</v>
      </c>
      <c r="BF97" s="45">
        <f>IF(Q97&lt;&gt;"",IF(LEFT(Q97,1)="S", Calculs!$C$52,0),0)</f>
        <v>0</v>
      </c>
      <c r="BG97" s="45">
        <f>IF(R97&lt;&gt;"",IF(LEFT(R97,1)="S", Calculs!$C$51,0),0)</f>
        <v>0</v>
      </c>
      <c r="BH97" s="252" t="str">
        <f t="shared" si="36"/>
        <v/>
      </c>
      <c r="BI97" s="242">
        <f>IF(B97="",0, IF(BS97="S",COUNTIF($BH$17:BH97,BH97),0))</f>
        <v>0</v>
      </c>
      <c r="BJ97" s="45">
        <f xml:space="preserve"> IF(S97&lt;&gt;"",IF(S97&lt;&gt;"Sense monitor",VLOOKUP(LEFT(S97,2),Calculs!$B$41:$C$46,2,FALSE),0),0)</f>
        <v>0</v>
      </c>
      <c r="BK97" s="45">
        <f>IF(T97&lt;&gt;"",IF(LEFT(T97,1)="S", Calculs!$C$48,0),0)</f>
        <v>0</v>
      </c>
      <c r="BL97" s="45">
        <f>IF(W97&lt;&gt;"",IF(LEFT(W97,3)="ETT", Calculs!$C$37,0),0)</f>
        <v>0</v>
      </c>
      <c r="BM97" s="45">
        <f>IF(X97&lt;&gt;"",IF(LEFT(X97,1)="S", Calculs!$C$51,0),0)</f>
        <v>0</v>
      </c>
      <c r="BN97" s="45">
        <f>IF(Y97&lt;&gt;"",IF(LEFT(Y97,1)="S", Calculs!$C$52,0),0)</f>
        <v>0</v>
      </c>
      <c r="BO97" s="46" t="str">
        <f t="shared" si="48"/>
        <v/>
      </c>
      <c r="BP97" s="45">
        <f>SUMIF(Calculs!$B$32:$B$36,TRIM(BO97),Calculs!$C$32:$C$36)</f>
        <v>0</v>
      </c>
      <c r="BQ97" s="45">
        <f>IF(V97&lt;&gt;"",IF(LEFT(V97,1)="S", SUMIF(Calculs!$B$57:$B$61, TRIM(BO97), Calculs!$C$57:$C$61),0),0)</f>
        <v>0</v>
      </c>
      <c r="BR97" s="43" t="str">
        <f t="shared" si="37"/>
        <v>N</v>
      </c>
      <c r="BS97" s="241" t="str">
        <f t="shared" si="38"/>
        <v>N</v>
      </c>
      <c r="BT97" s="45">
        <f t="shared" si="39"/>
        <v>0</v>
      </c>
      <c r="BU97" s="45"/>
      <c r="BV97" s="45"/>
      <c r="BW97" s="45">
        <f>IF(C97="",0,IF(AND(BR97="S",AW97=1), VLOOKUP(C97,Calculs!$B$85:$D$90,3), 0) + IF(AND(BS97="S",BI97=1), VLOOKUP(C97,Calculs!$B$85:$F$90,5), 0))</f>
        <v>0</v>
      </c>
      <c r="BX97" s="43" t="str">
        <f t="shared" si="40"/>
        <v/>
      </c>
      <c r="BY97" s="241" t="str">
        <f t="shared" si="41"/>
        <v/>
      </c>
      <c r="BZ97" s="301" t="str">
        <f t="shared" si="42"/>
        <v/>
      </c>
      <c r="CA97" s="301" t="str">
        <f t="shared" si="43"/>
        <v/>
      </c>
    </row>
    <row r="98" spans="1:79" ht="12.75" customHeight="1">
      <c r="A98" s="273"/>
      <c r="B98" s="239" t="str">
        <f>IF(' Peticions ET'!B97="", "",' Peticions ET'!B97)</f>
        <v/>
      </c>
      <c r="C98" s="186" t="str">
        <f>IF(' Peticions ET'!C97="", "",' Peticions ET'!C97)</f>
        <v/>
      </c>
      <c r="D98" s="186" t="str">
        <f>IF(' Peticions ET'!D97="", "",' Peticions ET'!D97)</f>
        <v/>
      </c>
      <c r="E98" s="186" t="str">
        <f>IF(' Peticions ET'!E97="", "",' Peticions ET'!E97)</f>
        <v/>
      </c>
      <c r="F98" s="186" t="str">
        <f>IF(' Peticions ET'!F97="", "",' Peticions ET'!F97)</f>
        <v/>
      </c>
      <c r="G98" s="186" t="str">
        <f>IF(' Peticions ET'!G97="", "",' Peticions ET'!G97)</f>
        <v/>
      </c>
      <c r="H98" s="185" t="str">
        <f>IF(' Peticions ET'!H97="", "",' Peticions ET'!H97)</f>
        <v/>
      </c>
      <c r="I98" s="185" t="str">
        <f>IF(' Peticions ET'!I97="", "",' Peticions ET'!I97)</f>
        <v/>
      </c>
      <c r="J98" s="33" t="str">
        <f>IF(' Peticions ET'!J97="", "",' Peticions ET'!J97)</f>
        <v/>
      </c>
      <c r="K98" s="33" t="str">
        <f>IF(' Peticions ET'!K97="", "",' Peticions ET'!K97)</f>
        <v/>
      </c>
      <c r="L98" s="33" t="str">
        <f>IF(' Peticions ET'!L97="", "",' Peticions ET'!L97)</f>
        <v/>
      </c>
      <c r="M98" s="33" t="str">
        <f>IF(' Peticions ET'!M97="", "",' Peticions ET'!M97)</f>
        <v/>
      </c>
      <c r="N98" s="33" t="str">
        <f>IF(' Peticions ET'!N97="", "",' Peticions ET'!N97)</f>
        <v/>
      </c>
      <c r="O98" s="33" t="str">
        <f>IF(' Peticions ET'!O97="", "",' Peticions ET'!O97)</f>
        <v/>
      </c>
      <c r="P98" s="33" t="str">
        <f>IF(' Peticions ET'!P97="", "",' Peticions ET'!P97)</f>
        <v/>
      </c>
      <c r="Q98" s="33" t="str">
        <f>IF(' Peticions ET'!R97="", "",' Peticions ET'!R97)</f>
        <v/>
      </c>
      <c r="R98" s="1" t="str">
        <f>IF(' Peticions ET'!Q97="", "",' Peticions ET'!Q97)</f>
        <v/>
      </c>
      <c r="S98" s="34" t="str">
        <f>IF(' Peticions ET'!U97="", "",' Peticions ET'!U97)</f>
        <v/>
      </c>
      <c r="T98" s="34" t="str">
        <f>IF(' Peticions ET'!V97="", "",' Peticions ET'!V97)</f>
        <v/>
      </c>
      <c r="U98" t="str">
        <f>IF(' Peticions ET'!S97="", "",' Peticions ET'!S97)</f>
        <v/>
      </c>
      <c r="V98" t="str">
        <f>IF(' Peticions ET'!T97="", "",' Peticions ET'!T97)</f>
        <v/>
      </c>
      <c r="W98" s="33" t="str">
        <f>IF(' Peticions ET'!W97="", "",' Peticions ET'!W97)</f>
        <v/>
      </c>
      <c r="X98" s="33" t="str">
        <f>IF(' Peticions ET'!X97="", "",' Peticions ET'!X97)</f>
        <v/>
      </c>
      <c r="Y98" s="33" t="str">
        <f>IF(' Peticions ET'!Y97="", "",' Peticions ET'!Y97)</f>
        <v/>
      </c>
      <c r="Z98" s="1"/>
      <c r="AA98" s="1"/>
      <c r="AB98" s="3"/>
      <c r="AC98" s="34"/>
      <c r="AD98" s="34"/>
      <c r="AE98" s="34"/>
      <c r="AF98" s="35"/>
      <c r="AG98" s="36"/>
      <c r="AH98" s="36"/>
      <c r="AI98" s="36"/>
      <c r="AJ98" s="36"/>
      <c r="AK98" s="37"/>
      <c r="AL98" s="37"/>
      <c r="AM98" s="37"/>
      <c r="AN98" s="37"/>
      <c r="AO98" s="38" t="str">
        <f>IF(' Peticions ET'!AO97="", "",' Peticions ET'!AO97)</f>
        <v/>
      </c>
      <c r="AP98" s="154"/>
      <c r="AQ98" s="39"/>
      <c r="AR98" s="40" t="str">
        <f t="shared" si="2"/>
        <v/>
      </c>
      <c r="AS98" s="41" t="str">
        <f t="shared" si="3"/>
        <v/>
      </c>
      <c r="AT98" s="42" t="str">
        <f t="shared" si="44"/>
        <v/>
      </c>
      <c r="AU98" s="43" t="str">
        <f t="shared" si="45"/>
        <v/>
      </c>
      <c r="AV98" s="252" t="str">
        <f t="shared" si="35"/>
        <v/>
      </c>
      <c r="AW98" s="242">
        <f>IF(B98="",0,IF(BR98="S",COUNTIF($AV$17:AV98,AV98),0))</f>
        <v>0</v>
      </c>
      <c r="AX98" s="44" t="str">
        <f t="shared" si="46"/>
        <v/>
      </c>
      <c r="AY98" s="45">
        <f xml:space="preserve"> IF(AX98&lt;&gt;"",VLOOKUP(AX98,Calculs!$B$2:$C$34,2,FALSE),0)</f>
        <v>0</v>
      </c>
      <c r="AZ98" s="45">
        <f>IF(K98&lt;&gt;"",IF(LEFT(K98,1)="S", Calculs!$C$55,0),0)</f>
        <v>0</v>
      </c>
      <c r="BA98" s="45">
        <f>IF(L98&lt;&gt;"",IF(LEFT(L98,1)="S", Calculs!$C$51,0),0)</f>
        <v>0</v>
      </c>
      <c r="BB98" s="45">
        <f>IF(M98&lt;&gt;"",IF(LEFT(M98,1)="S", Calculs!$C$52,0),0)</f>
        <v>0</v>
      </c>
      <c r="BC98" s="46" t="str">
        <f t="shared" si="47"/>
        <v/>
      </c>
      <c r="BD98" s="46" t="str">
        <f t="shared" si="49"/>
        <v/>
      </c>
      <c r="BE98" s="46">
        <f>SUMIF(Calculs!$B$2:$B$34,BC98,Calculs!$C$2:$C$34)</f>
        <v>0</v>
      </c>
      <c r="BF98" s="45">
        <f>IF(Q98&lt;&gt;"",IF(LEFT(Q98,1)="S", Calculs!$C$52,0),0)</f>
        <v>0</v>
      </c>
      <c r="BG98" s="45">
        <f>IF(R98&lt;&gt;"",IF(LEFT(R98,1)="S", Calculs!$C$51,0),0)</f>
        <v>0</v>
      </c>
      <c r="BH98" s="252" t="str">
        <f t="shared" si="36"/>
        <v/>
      </c>
      <c r="BI98" s="242">
        <f>IF(B98="",0, IF(BS98="S",COUNTIF($BH$17:BH98,BH98),0))</f>
        <v>0</v>
      </c>
      <c r="BJ98" s="45">
        <f xml:space="preserve"> IF(S98&lt;&gt;"",IF(S98&lt;&gt;"Sense monitor",VLOOKUP(LEFT(S98,2),Calculs!$B$41:$C$46,2,FALSE),0),0)</f>
        <v>0</v>
      </c>
      <c r="BK98" s="45">
        <f>IF(T98&lt;&gt;"",IF(LEFT(T98,1)="S", Calculs!$C$48,0),0)</f>
        <v>0</v>
      </c>
      <c r="BL98" s="45">
        <f>IF(W98&lt;&gt;"",IF(LEFT(W98,3)="ETT", Calculs!$C$37,0),0)</f>
        <v>0</v>
      </c>
      <c r="BM98" s="45">
        <f>IF(X98&lt;&gt;"",IF(LEFT(X98,1)="S", Calculs!$C$51,0),0)</f>
        <v>0</v>
      </c>
      <c r="BN98" s="45">
        <f>IF(Y98&lt;&gt;"",IF(LEFT(Y98,1)="S", Calculs!$C$52,0),0)</f>
        <v>0</v>
      </c>
      <c r="BO98" s="46" t="str">
        <f t="shared" si="48"/>
        <v/>
      </c>
      <c r="BP98" s="45">
        <f>SUMIF(Calculs!$B$32:$B$36,TRIM(BO98),Calculs!$C$32:$C$36)</f>
        <v>0</v>
      </c>
      <c r="BQ98" s="45">
        <f>IF(V98&lt;&gt;"",IF(LEFT(V98,1)="S", SUMIF(Calculs!$B$57:$B$61, TRIM(BO98), Calculs!$C$57:$C$61),0),0)</f>
        <v>0</v>
      </c>
      <c r="BR98" s="43" t="str">
        <f t="shared" si="37"/>
        <v>N</v>
      </c>
      <c r="BS98" s="241" t="str">
        <f t="shared" si="38"/>
        <v>N</v>
      </c>
      <c r="BT98" s="45">
        <f t="shared" si="39"/>
        <v>0</v>
      </c>
      <c r="BU98" s="45"/>
      <c r="BV98" s="45"/>
      <c r="BW98" s="45">
        <f>IF(C98="",0,IF(AND(BR98="S",AW98=1), VLOOKUP(C98,Calculs!$B$85:$D$90,3), 0) + IF(AND(BS98="S",BI98=1), VLOOKUP(C98,Calculs!$B$85:$F$90,5), 0))</f>
        <v>0</v>
      </c>
      <c r="BX98" s="43" t="str">
        <f t="shared" si="40"/>
        <v/>
      </c>
      <c r="BY98" s="241" t="str">
        <f t="shared" si="41"/>
        <v/>
      </c>
      <c r="BZ98" s="301" t="str">
        <f t="shared" si="42"/>
        <v/>
      </c>
      <c r="CA98" s="301" t="str">
        <f t="shared" si="43"/>
        <v/>
      </c>
    </row>
    <row r="99" spans="1:79" ht="12.75" customHeight="1">
      <c r="A99" s="273"/>
      <c r="B99" s="239" t="str">
        <f>IF(' Peticions ET'!B98="", "",' Peticions ET'!B98)</f>
        <v/>
      </c>
      <c r="C99" s="186" t="str">
        <f>IF(' Peticions ET'!C98="", "",' Peticions ET'!C98)</f>
        <v/>
      </c>
      <c r="D99" s="186" t="str">
        <f>IF(' Peticions ET'!D98="", "",' Peticions ET'!D98)</f>
        <v/>
      </c>
      <c r="E99" s="186" t="str">
        <f>IF(' Peticions ET'!E98="", "",' Peticions ET'!E98)</f>
        <v/>
      </c>
      <c r="F99" s="186" t="str">
        <f>IF(' Peticions ET'!F98="", "",' Peticions ET'!F98)</f>
        <v/>
      </c>
      <c r="G99" s="186" t="str">
        <f>IF(' Peticions ET'!G98="", "",' Peticions ET'!G98)</f>
        <v/>
      </c>
      <c r="H99" s="185" t="str">
        <f>IF(' Peticions ET'!H98="", "",' Peticions ET'!H98)</f>
        <v/>
      </c>
      <c r="I99" s="185" t="str">
        <f>IF(' Peticions ET'!I98="", "",' Peticions ET'!I98)</f>
        <v/>
      </c>
      <c r="J99" s="33" t="str">
        <f>IF(' Peticions ET'!J98="", "",' Peticions ET'!J98)</f>
        <v/>
      </c>
      <c r="K99" s="33" t="str">
        <f>IF(' Peticions ET'!K98="", "",' Peticions ET'!K98)</f>
        <v/>
      </c>
      <c r="L99" s="33" t="str">
        <f>IF(' Peticions ET'!L98="", "",' Peticions ET'!L98)</f>
        <v/>
      </c>
      <c r="M99" s="33" t="str">
        <f>IF(' Peticions ET'!M98="", "",' Peticions ET'!M98)</f>
        <v/>
      </c>
      <c r="N99" s="33" t="str">
        <f>IF(' Peticions ET'!N98="", "",' Peticions ET'!N98)</f>
        <v/>
      </c>
      <c r="O99" s="33" t="str">
        <f>IF(' Peticions ET'!O98="", "",' Peticions ET'!O98)</f>
        <v/>
      </c>
      <c r="P99" s="33" t="str">
        <f>IF(' Peticions ET'!P98="", "",' Peticions ET'!P98)</f>
        <v/>
      </c>
      <c r="Q99" s="33" t="str">
        <f>IF(' Peticions ET'!R98="", "",' Peticions ET'!R98)</f>
        <v/>
      </c>
      <c r="R99" s="1" t="str">
        <f>IF(' Peticions ET'!Q98="", "",' Peticions ET'!Q98)</f>
        <v/>
      </c>
      <c r="S99" s="34" t="str">
        <f>IF(' Peticions ET'!U98="", "",' Peticions ET'!U98)</f>
        <v/>
      </c>
      <c r="T99" s="34" t="str">
        <f>IF(' Peticions ET'!V98="", "",' Peticions ET'!V98)</f>
        <v/>
      </c>
      <c r="U99" t="str">
        <f>IF(' Peticions ET'!S98="", "",' Peticions ET'!S98)</f>
        <v/>
      </c>
      <c r="V99" t="str">
        <f>IF(' Peticions ET'!T98="", "",' Peticions ET'!T98)</f>
        <v/>
      </c>
      <c r="W99" s="33" t="str">
        <f>IF(' Peticions ET'!W98="", "",' Peticions ET'!W98)</f>
        <v/>
      </c>
      <c r="X99" s="33" t="str">
        <f>IF(' Peticions ET'!X98="", "",' Peticions ET'!X98)</f>
        <v/>
      </c>
      <c r="Y99" s="33" t="str">
        <f>IF(' Peticions ET'!Y98="", "",' Peticions ET'!Y98)</f>
        <v/>
      </c>
      <c r="Z99" s="1"/>
      <c r="AA99" s="1"/>
      <c r="AB99" s="3"/>
      <c r="AC99" s="34"/>
      <c r="AD99" s="34"/>
      <c r="AE99" s="34"/>
      <c r="AF99" s="35"/>
      <c r="AG99" s="36"/>
      <c r="AH99" s="36"/>
      <c r="AI99" s="36"/>
      <c r="AJ99" s="36"/>
      <c r="AK99" s="37"/>
      <c r="AL99" s="37"/>
      <c r="AM99" s="37"/>
      <c r="AN99" s="37"/>
      <c r="AO99" s="38" t="str">
        <f>IF(' Peticions ET'!AO98="", "",' Peticions ET'!AO98)</f>
        <v/>
      </c>
      <c r="AP99" s="154"/>
      <c r="AQ99" s="39"/>
      <c r="AR99" s="40" t="str">
        <f t="shared" si="2"/>
        <v/>
      </c>
      <c r="AS99" s="41" t="str">
        <f t="shared" si="3"/>
        <v/>
      </c>
      <c r="AT99" s="42" t="str">
        <f t="shared" si="44"/>
        <v/>
      </c>
      <c r="AU99" s="43" t="str">
        <f t="shared" si="45"/>
        <v/>
      </c>
      <c r="AV99" s="252" t="str">
        <f t="shared" si="35"/>
        <v/>
      </c>
      <c r="AW99" s="242">
        <f>IF(B99="",0,IF(BR99="S",COUNTIF($AV$17:AV99,AV99),0))</f>
        <v>0</v>
      </c>
      <c r="AX99" s="44" t="str">
        <f t="shared" si="46"/>
        <v/>
      </c>
      <c r="AY99" s="45">
        <f xml:space="preserve"> IF(AX99&lt;&gt;"",VLOOKUP(AX99,Calculs!$B$2:$C$34,2,FALSE),0)</f>
        <v>0</v>
      </c>
      <c r="AZ99" s="45">
        <f>IF(K99&lt;&gt;"",IF(LEFT(K99,1)="S", Calculs!$C$55,0),0)</f>
        <v>0</v>
      </c>
      <c r="BA99" s="45">
        <f>IF(L99&lt;&gt;"",IF(LEFT(L99,1)="S", Calculs!$C$51,0),0)</f>
        <v>0</v>
      </c>
      <c r="BB99" s="45">
        <f>IF(M99&lt;&gt;"",IF(LEFT(M99,1)="S", Calculs!$C$52,0),0)</f>
        <v>0</v>
      </c>
      <c r="BC99" s="46" t="str">
        <f t="shared" si="47"/>
        <v/>
      </c>
      <c r="BD99" s="46" t="str">
        <f t="shared" si="49"/>
        <v/>
      </c>
      <c r="BE99" s="46">
        <f>SUMIF(Calculs!$B$2:$B$34,BC99,Calculs!$C$2:$C$34)</f>
        <v>0</v>
      </c>
      <c r="BF99" s="45">
        <f>IF(Q99&lt;&gt;"",IF(LEFT(Q99,1)="S", Calculs!$C$52,0),0)</f>
        <v>0</v>
      </c>
      <c r="BG99" s="45">
        <f>IF(R99&lt;&gt;"",IF(LEFT(R99,1)="S", Calculs!$C$51,0),0)</f>
        <v>0</v>
      </c>
      <c r="BH99" s="252" t="str">
        <f t="shared" si="36"/>
        <v/>
      </c>
      <c r="BI99" s="242">
        <f>IF(B99="",0, IF(BS99="S",COUNTIF($BH$17:BH99,BH99),0))</f>
        <v>0</v>
      </c>
      <c r="BJ99" s="45">
        <f xml:space="preserve"> IF(S99&lt;&gt;"",IF(S99&lt;&gt;"Sense monitor",VLOOKUP(LEFT(S99,2),Calculs!$B$41:$C$46,2,FALSE),0),0)</f>
        <v>0</v>
      </c>
      <c r="BK99" s="45">
        <f>IF(T99&lt;&gt;"",IF(LEFT(T99,1)="S", Calculs!$C$48,0),0)</f>
        <v>0</v>
      </c>
      <c r="BL99" s="45">
        <f>IF(W99&lt;&gt;"",IF(LEFT(W99,3)="ETT", Calculs!$C$37,0),0)</f>
        <v>0</v>
      </c>
      <c r="BM99" s="45">
        <f>IF(X99&lt;&gt;"",IF(LEFT(X99,1)="S", Calculs!$C$51,0),0)</f>
        <v>0</v>
      </c>
      <c r="BN99" s="45">
        <f>IF(Y99&lt;&gt;"",IF(LEFT(Y99,1)="S", Calculs!$C$52,0),0)</f>
        <v>0</v>
      </c>
      <c r="BO99" s="46" t="str">
        <f t="shared" si="48"/>
        <v/>
      </c>
      <c r="BP99" s="45">
        <f>SUMIF(Calculs!$B$32:$B$36,TRIM(BO99),Calculs!$C$32:$C$36)</f>
        <v>0</v>
      </c>
      <c r="BQ99" s="45">
        <f>IF(V99&lt;&gt;"",IF(LEFT(V99,1)="S", SUMIF(Calculs!$B$57:$B$61, TRIM(BO99), Calculs!$C$57:$C$61),0),0)</f>
        <v>0</v>
      </c>
      <c r="BR99" s="43" t="str">
        <f t="shared" si="37"/>
        <v>N</v>
      </c>
      <c r="BS99" s="241" t="str">
        <f t="shared" si="38"/>
        <v>N</v>
      </c>
      <c r="BT99" s="45">
        <f t="shared" si="39"/>
        <v>0</v>
      </c>
      <c r="BU99" s="45"/>
      <c r="BV99" s="45"/>
      <c r="BW99" s="45">
        <f>IF(C99="",0,IF(AND(BR99="S",AW99=1), VLOOKUP(C99,Calculs!$B$85:$D$90,3), 0) + IF(AND(BS99="S",BI99=1), VLOOKUP(C99,Calculs!$B$85:$F$90,5), 0))</f>
        <v>0</v>
      </c>
      <c r="BX99" s="43" t="str">
        <f t="shared" si="40"/>
        <v/>
      </c>
      <c r="BY99" s="241" t="str">
        <f t="shared" si="41"/>
        <v/>
      </c>
      <c r="BZ99" s="301" t="str">
        <f t="shared" si="42"/>
        <v/>
      </c>
      <c r="CA99" s="301" t="str">
        <f t="shared" si="43"/>
        <v/>
      </c>
    </row>
    <row r="100" spans="1:79" ht="12.75" customHeight="1">
      <c r="A100" s="273"/>
      <c r="B100" s="239" t="str">
        <f>IF(' Peticions ET'!B99="", "",' Peticions ET'!B99)</f>
        <v/>
      </c>
      <c r="C100" s="186" t="str">
        <f>IF(' Peticions ET'!C99="", "",' Peticions ET'!C99)</f>
        <v/>
      </c>
      <c r="D100" s="186" t="str">
        <f>IF(' Peticions ET'!D99="", "",' Peticions ET'!D99)</f>
        <v/>
      </c>
      <c r="E100" s="186" t="str">
        <f>IF(' Peticions ET'!E99="", "",' Peticions ET'!E99)</f>
        <v/>
      </c>
      <c r="F100" s="186" t="str">
        <f>IF(' Peticions ET'!F99="", "",' Peticions ET'!F99)</f>
        <v/>
      </c>
      <c r="G100" s="186" t="str">
        <f>IF(' Peticions ET'!G99="", "",' Peticions ET'!G99)</f>
        <v/>
      </c>
      <c r="H100" s="185" t="str">
        <f>IF(' Peticions ET'!H99="", "",' Peticions ET'!H99)</f>
        <v/>
      </c>
      <c r="I100" s="185" t="str">
        <f>IF(' Peticions ET'!I99="", "",' Peticions ET'!I99)</f>
        <v/>
      </c>
      <c r="J100" s="33" t="str">
        <f>IF(' Peticions ET'!J99="", "",' Peticions ET'!J99)</f>
        <v/>
      </c>
      <c r="K100" s="33" t="str">
        <f>IF(' Peticions ET'!K99="", "",' Peticions ET'!K99)</f>
        <v/>
      </c>
      <c r="L100" s="33" t="str">
        <f>IF(' Peticions ET'!L99="", "",' Peticions ET'!L99)</f>
        <v/>
      </c>
      <c r="M100" s="33" t="str">
        <f>IF(' Peticions ET'!M99="", "",' Peticions ET'!M99)</f>
        <v/>
      </c>
      <c r="N100" s="33" t="str">
        <f>IF(' Peticions ET'!N99="", "",' Peticions ET'!N99)</f>
        <v/>
      </c>
      <c r="O100" s="33" t="str">
        <f>IF(' Peticions ET'!O99="", "",' Peticions ET'!O99)</f>
        <v/>
      </c>
      <c r="P100" s="33" t="str">
        <f>IF(' Peticions ET'!P99="", "",' Peticions ET'!P99)</f>
        <v/>
      </c>
      <c r="Q100" s="33" t="str">
        <f>IF(' Peticions ET'!R99="", "",' Peticions ET'!R99)</f>
        <v/>
      </c>
      <c r="R100" s="1" t="str">
        <f>IF(' Peticions ET'!Q99="", "",' Peticions ET'!Q99)</f>
        <v/>
      </c>
      <c r="S100" s="34" t="str">
        <f>IF(' Peticions ET'!U99="", "",' Peticions ET'!U99)</f>
        <v/>
      </c>
      <c r="T100" s="34" t="str">
        <f>IF(' Peticions ET'!V99="", "",' Peticions ET'!V99)</f>
        <v/>
      </c>
      <c r="U100" t="str">
        <f>IF(' Peticions ET'!S99="", "",' Peticions ET'!S99)</f>
        <v/>
      </c>
      <c r="V100" t="str">
        <f>IF(' Peticions ET'!T99="", "",' Peticions ET'!T99)</f>
        <v/>
      </c>
      <c r="W100" s="33" t="str">
        <f>IF(' Peticions ET'!W99="", "",' Peticions ET'!W99)</f>
        <v/>
      </c>
      <c r="X100" s="33" t="str">
        <f>IF(' Peticions ET'!X99="", "",' Peticions ET'!X99)</f>
        <v/>
      </c>
      <c r="Y100" s="33" t="str">
        <f>IF(' Peticions ET'!Y99="", "",' Peticions ET'!Y99)</f>
        <v/>
      </c>
      <c r="Z100" s="1"/>
      <c r="AA100" s="1"/>
      <c r="AB100" s="3"/>
      <c r="AC100" s="34"/>
      <c r="AD100" s="34"/>
      <c r="AE100" s="34"/>
      <c r="AF100" s="35"/>
      <c r="AG100" s="36"/>
      <c r="AH100" s="36"/>
      <c r="AI100" s="36"/>
      <c r="AJ100" s="36"/>
      <c r="AK100" s="37"/>
      <c r="AL100" s="37"/>
      <c r="AM100" s="37"/>
      <c r="AN100" s="37"/>
      <c r="AO100" s="38" t="str">
        <f>IF(' Peticions ET'!AO99="", "",' Peticions ET'!AO99)</f>
        <v/>
      </c>
      <c r="AP100" s="154"/>
      <c r="AQ100" s="39"/>
      <c r="AR100" s="40" t="str">
        <f t="shared" si="2"/>
        <v/>
      </c>
      <c r="AS100" s="41" t="str">
        <f t="shared" si="3"/>
        <v/>
      </c>
      <c r="AT100" s="42" t="str">
        <f t="shared" si="44"/>
        <v/>
      </c>
      <c r="AU100" s="43" t="str">
        <f t="shared" si="45"/>
        <v/>
      </c>
      <c r="AV100" s="252" t="str">
        <f t="shared" si="35"/>
        <v/>
      </c>
      <c r="AW100" s="242">
        <f>IF(B100="",0,IF(BR100="S",COUNTIF($AV$17:AV100,AV100),0))</f>
        <v>0</v>
      </c>
      <c r="AX100" s="44" t="str">
        <f t="shared" si="46"/>
        <v/>
      </c>
      <c r="AY100" s="45">
        <f xml:space="preserve"> IF(AX100&lt;&gt;"",VLOOKUP(AX100,Calculs!$B$2:$C$34,2,FALSE),0)</f>
        <v>0</v>
      </c>
      <c r="AZ100" s="45">
        <f>IF(K100&lt;&gt;"",IF(LEFT(K100,1)="S", Calculs!$C$55,0),0)</f>
        <v>0</v>
      </c>
      <c r="BA100" s="45">
        <f>IF(L100&lt;&gt;"",IF(LEFT(L100,1)="S", Calculs!$C$51,0),0)</f>
        <v>0</v>
      </c>
      <c r="BB100" s="45">
        <f>IF(M100&lt;&gt;"",IF(LEFT(M100,1)="S", Calculs!$C$52,0),0)</f>
        <v>0</v>
      </c>
      <c r="BC100" s="46" t="str">
        <f t="shared" si="47"/>
        <v/>
      </c>
      <c r="BD100" s="46" t="str">
        <f t="shared" si="49"/>
        <v/>
      </c>
      <c r="BE100" s="46">
        <f>SUMIF(Calculs!$B$2:$B$34,BC100,Calculs!$C$2:$C$34)</f>
        <v>0</v>
      </c>
      <c r="BF100" s="45">
        <f>IF(Q100&lt;&gt;"",IF(LEFT(Q100,1)="S", Calculs!$C$52,0),0)</f>
        <v>0</v>
      </c>
      <c r="BG100" s="45">
        <f>IF(R100&lt;&gt;"",IF(LEFT(R100,1)="S", Calculs!$C$51,0),0)</f>
        <v>0</v>
      </c>
      <c r="BH100" s="252" t="str">
        <f t="shared" si="36"/>
        <v/>
      </c>
      <c r="BI100" s="242">
        <f>IF(B100="",0, IF(BS100="S",COUNTIF($BH$17:BH100,BH100),0))</f>
        <v>0</v>
      </c>
      <c r="BJ100" s="45">
        <f xml:space="preserve"> IF(S100&lt;&gt;"",IF(S100&lt;&gt;"Sense monitor",VLOOKUP(LEFT(S100,2),Calculs!$B$41:$C$46,2,FALSE),0),0)</f>
        <v>0</v>
      </c>
      <c r="BK100" s="45">
        <f>IF(T100&lt;&gt;"",IF(LEFT(T100,1)="S", Calculs!$C$48,0),0)</f>
        <v>0</v>
      </c>
      <c r="BL100" s="45">
        <f>IF(W100&lt;&gt;"",IF(LEFT(W100,3)="ETT", Calculs!$C$37,0),0)</f>
        <v>0</v>
      </c>
      <c r="BM100" s="45">
        <f>IF(X100&lt;&gt;"",IF(LEFT(X100,1)="S", Calculs!$C$51,0),0)</f>
        <v>0</v>
      </c>
      <c r="BN100" s="45">
        <f>IF(Y100&lt;&gt;"",IF(LEFT(Y100,1)="S", Calculs!$C$52,0),0)</f>
        <v>0</v>
      </c>
      <c r="BO100" s="46" t="str">
        <f t="shared" si="48"/>
        <v/>
      </c>
      <c r="BP100" s="45">
        <f>SUMIF(Calculs!$B$32:$B$36,TRIM(BO100),Calculs!$C$32:$C$36)</f>
        <v>0</v>
      </c>
      <c r="BQ100" s="45">
        <f>IF(V100&lt;&gt;"",IF(LEFT(V100,1)="S", SUMIF(Calculs!$B$57:$B$61, TRIM(BO100), Calculs!$C$57:$C$61),0),0)</f>
        <v>0</v>
      </c>
      <c r="BR100" s="43" t="str">
        <f t="shared" si="37"/>
        <v>N</v>
      </c>
      <c r="BS100" s="241" t="str">
        <f t="shared" si="38"/>
        <v>N</v>
      </c>
      <c r="BT100" s="45">
        <f t="shared" si="39"/>
        <v>0</v>
      </c>
      <c r="BU100" s="45"/>
      <c r="BV100" s="45"/>
      <c r="BW100" s="45">
        <f>IF(C100="",0,IF(AND(BR100="S",AW100=1), VLOOKUP(C100,Calculs!$B$85:$D$90,3), 0) + IF(AND(BS100="S",BI100=1), VLOOKUP(C100,Calculs!$B$85:$F$90,5), 0))</f>
        <v>0</v>
      </c>
      <c r="BX100" s="43" t="str">
        <f t="shared" si="40"/>
        <v/>
      </c>
      <c r="BY100" s="241" t="str">
        <f t="shared" si="41"/>
        <v/>
      </c>
      <c r="BZ100" s="301" t="str">
        <f t="shared" si="42"/>
        <v/>
      </c>
      <c r="CA100" s="301" t="str">
        <f t="shared" si="43"/>
        <v/>
      </c>
    </row>
    <row r="101" spans="1:79" ht="12.75" customHeight="1">
      <c r="A101" s="273"/>
      <c r="B101" s="239" t="str">
        <f>IF(' Peticions ET'!B100="", "",' Peticions ET'!B100)</f>
        <v/>
      </c>
      <c r="C101" s="186" t="str">
        <f>IF(' Peticions ET'!C100="", "",' Peticions ET'!C100)</f>
        <v/>
      </c>
      <c r="D101" s="186" t="str">
        <f>IF(' Peticions ET'!D100="", "",' Peticions ET'!D100)</f>
        <v/>
      </c>
      <c r="E101" s="186" t="str">
        <f>IF(' Peticions ET'!E100="", "",' Peticions ET'!E100)</f>
        <v/>
      </c>
      <c r="F101" s="186" t="str">
        <f>IF(' Peticions ET'!F100="", "",' Peticions ET'!F100)</f>
        <v/>
      </c>
      <c r="G101" s="186" t="str">
        <f>IF(' Peticions ET'!G100="", "",' Peticions ET'!G100)</f>
        <v/>
      </c>
      <c r="H101" s="185" t="str">
        <f>IF(' Peticions ET'!H100="", "",' Peticions ET'!H100)</f>
        <v/>
      </c>
      <c r="I101" s="185" t="str">
        <f>IF(' Peticions ET'!I100="", "",' Peticions ET'!I100)</f>
        <v/>
      </c>
      <c r="J101" s="33" t="str">
        <f>IF(' Peticions ET'!J100="", "",' Peticions ET'!J100)</f>
        <v/>
      </c>
      <c r="K101" s="33" t="str">
        <f>IF(' Peticions ET'!K100="", "",' Peticions ET'!K100)</f>
        <v/>
      </c>
      <c r="L101" s="33" t="str">
        <f>IF(' Peticions ET'!L100="", "",' Peticions ET'!L100)</f>
        <v/>
      </c>
      <c r="M101" s="33" t="str">
        <f>IF(' Peticions ET'!M100="", "",' Peticions ET'!M100)</f>
        <v/>
      </c>
      <c r="N101" s="33" t="str">
        <f>IF(' Peticions ET'!N100="", "",' Peticions ET'!N100)</f>
        <v/>
      </c>
      <c r="O101" s="33" t="str">
        <f>IF(' Peticions ET'!O100="", "",' Peticions ET'!O100)</f>
        <v/>
      </c>
      <c r="P101" s="33" t="str">
        <f>IF(' Peticions ET'!P100="", "",' Peticions ET'!P100)</f>
        <v/>
      </c>
      <c r="Q101" s="33" t="str">
        <f>IF(' Peticions ET'!R100="", "",' Peticions ET'!R100)</f>
        <v/>
      </c>
      <c r="R101" s="1" t="str">
        <f>IF(' Peticions ET'!Q100="", "",' Peticions ET'!Q100)</f>
        <v/>
      </c>
      <c r="S101" s="34" t="str">
        <f>IF(' Peticions ET'!U100="", "",' Peticions ET'!U100)</f>
        <v/>
      </c>
      <c r="T101" s="34" t="str">
        <f>IF(' Peticions ET'!V100="", "",' Peticions ET'!V100)</f>
        <v/>
      </c>
      <c r="U101" t="str">
        <f>IF(' Peticions ET'!S100="", "",' Peticions ET'!S100)</f>
        <v/>
      </c>
      <c r="V101" t="str">
        <f>IF(' Peticions ET'!T100="", "",' Peticions ET'!T100)</f>
        <v/>
      </c>
      <c r="W101" s="33" t="str">
        <f>IF(' Peticions ET'!W100="", "",' Peticions ET'!W100)</f>
        <v/>
      </c>
      <c r="X101" s="33" t="str">
        <f>IF(' Peticions ET'!X100="", "",' Peticions ET'!X100)</f>
        <v/>
      </c>
      <c r="Y101" s="33" t="str">
        <f>IF(' Peticions ET'!Y100="", "",' Peticions ET'!Y100)</f>
        <v/>
      </c>
      <c r="Z101" s="1"/>
      <c r="AA101" s="1"/>
      <c r="AB101" s="3"/>
      <c r="AC101" s="34"/>
      <c r="AD101" s="34"/>
      <c r="AE101" s="34"/>
      <c r="AF101" s="35"/>
      <c r="AG101" s="36"/>
      <c r="AH101" s="36"/>
      <c r="AI101" s="36"/>
      <c r="AJ101" s="36"/>
      <c r="AK101" s="37"/>
      <c r="AL101" s="37"/>
      <c r="AM101" s="37"/>
      <c r="AN101" s="37"/>
      <c r="AO101" s="38" t="str">
        <f>IF(' Peticions ET'!AO100="", "",' Peticions ET'!AO100)</f>
        <v/>
      </c>
      <c r="AP101" s="154"/>
      <c r="AQ101" s="39"/>
      <c r="AR101" s="40" t="str">
        <f t="shared" si="2"/>
        <v/>
      </c>
      <c r="AS101" s="41" t="str">
        <f t="shared" si="3"/>
        <v/>
      </c>
      <c r="AT101" s="42" t="str">
        <f t="shared" si="44"/>
        <v/>
      </c>
      <c r="AU101" s="43" t="str">
        <f t="shared" si="45"/>
        <v/>
      </c>
      <c r="AV101" s="252" t="str">
        <f t="shared" si="35"/>
        <v/>
      </c>
      <c r="AW101" s="242">
        <f>IF(B101="",0,IF(BR101="S",COUNTIF($AV$17:AV101,AV101),0))</f>
        <v>0</v>
      </c>
      <c r="AX101" s="44" t="str">
        <f t="shared" si="46"/>
        <v/>
      </c>
      <c r="AY101" s="45">
        <f xml:space="preserve"> IF(AX101&lt;&gt;"",VLOOKUP(AX101,Calculs!$B$2:$C$34,2,FALSE),0)</f>
        <v>0</v>
      </c>
      <c r="AZ101" s="45">
        <f>IF(K101&lt;&gt;"",IF(LEFT(K101,1)="S", Calculs!$C$55,0),0)</f>
        <v>0</v>
      </c>
      <c r="BA101" s="45">
        <f>IF(L101&lt;&gt;"",IF(LEFT(L101,1)="S", Calculs!$C$51,0),0)</f>
        <v>0</v>
      </c>
      <c r="BB101" s="45">
        <f>IF(M101&lt;&gt;"",IF(LEFT(M101,1)="S", Calculs!$C$52,0),0)</f>
        <v>0</v>
      </c>
      <c r="BC101" s="46" t="str">
        <f t="shared" si="47"/>
        <v/>
      </c>
      <c r="BD101" s="46" t="str">
        <f t="shared" si="49"/>
        <v/>
      </c>
      <c r="BE101" s="46">
        <f>SUMIF(Calculs!$B$2:$B$34,BC101,Calculs!$C$2:$C$34)</f>
        <v>0</v>
      </c>
      <c r="BF101" s="45">
        <f>IF(Q101&lt;&gt;"",IF(LEFT(Q101,1)="S", Calculs!$C$52,0),0)</f>
        <v>0</v>
      </c>
      <c r="BG101" s="45">
        <f>IF(R101&lt;&gt;"",IF(LEFT(R101,1)="S", Calculs!$C$51,0),0)</f>
        <v>0</v>
      </c>
      <c r="BH101" s="252" t="str">
        <f t="shared" si="36"/>
        <v/>
      </c>
      <c r="BI101" s="242">
        <f>IF(B101="",0, IF(BS101="S",COUNTIF($BH$17:BH101,BH101),0))</f>
        <v>0</v>
      </c>
      <c r="BJ101" s="45">
        <f xml:space="preserve"> IF(S101&lt;&gt;"",IF(S101&lt;&gt;"Sense monitor",VLOOKUP(LEFT(S101,2),Calculs!$B$41:$C$46,2,FALSE),0),0)</f>
        <v>0</v>
      </c>
      <c r="BK101" s="45">
        <f>IF(T101&lt;&gt;"",IF(LEFT(T101,1)="S", Calculs!$C$48,0),0)</f>
        <v>0</v>
      </c>
      <c r="BL101" s="45">
        <f>IF(W101&lt;&gt;"",IF(LEFT(W101,3)="ETT", Calculs!$C$37,0),0)</f>
        <v>0</v>
      </c>
      <c r="BM101" s="45">
        <f>IF(X101&lt;&gt;"",IF(LEFT(X101,1)="S", Calculs!$C$51,0),0)</f>
        <v>0</v>
      </c>
      <c r="BN101" s="45">
        <f>IF(Y101&lt;&gt;"",IF(LEFT(Y101,1)="S", Calculs!$C$52,0),0)</f>
        <v>0</v>
      </c>
      <c r="BO101" s="46" t="str">
        <f t="shared" si="48"/>
        <v/>
      </c>
      <c r="BP101" s="45">
        <f>SUMIF(Calculs!$B$32:$B$36,TRIM(BO101),Calculs!$C$32:$C$36)</f>
        <v>0</v>
      </c>
      <c r="BQ101" s="45">
        <f>IF(V101&lt;&gt;"",IF(LEFT(V101,1)="S", SUMIF(Calculs!$B$57:$B$61, TRIM(BO101), Calculs!$C$57:$C$61),0),0)</f>
        <v>0</v>
      </c>
      <c r="BR101" s="43" t="str">
        <f t="shared" si="37"/>
        <v>N</v>
      </c>
      <c r="BS101" s="241" t="str">
        <f t="shared" si="38"/>
        <v>N</v>
      </c>
      <c r="BT101" s="45">
        <f t="shared" si="39"/>
        <v>0</v>
      </c>
      <c r="BU101" s="45"/>
      <c r="BV101" s="45"/>
      <c r="BW101" s="45">
        <f>IF(C101="",0,IF(AND(BR101="S",AW101=1), VLOOKUP(C101,Calculs!$B$85:$D$90,3), 0) + IF(AND(BS101="S",BI101=1), VLOOKUP(C101,Calculs!$B$85:$F$90,5), 0))</f>
        <v>0</v>
      </c>
      <c r="BX101" s="43" t="str">
        <f t="shared" si="40"/>
        <v/>
      </c>
      <c r="BY101" s="241" t="str">
        <f t="shared" si="41"/>
        <v/>
      </c>
      <c r="BZ101" s="301" t="str">
        <f t="shared" si="42"/>
        <v/>
      </c>
      <c r="CA101" s="301" t="str">
        <f t="shared" si="43"/>
        <v/>
      </c>
    </row>
    <row r="102" spans="1:79" ht="12.75" customHeight="1">
      <c r="A102" s="273"/>
      <c r="B102" s="239" t="str">
        <f>IF(' Peticions ET'!B101="", "",' Peticions ET'!B101)</f>
        <v/>
      </c>
      <c r="C102" s="186" t="str">
        <f>IF(' Peticions ET'!C101="", "",' Peticions ET'!C101)</f>
        <v/>
      </c>
      <c r="D102" s="186" t="str">
        <f>IF(' Peticions ET'!D101="", "",' Peticions ET'!D101)</f>
        <v/>
      </c>
      <c r="E102" s="186" t="str">
        <f>IF(' Peticions ET'!E101="", "",' Peticions ET'!E101)</f>
        <v/>
      </c>
      <c r="F102" s="186" t="str">
        <f>IF(' Peticions ET'!F101="", "",' Peticions ET'!F101)</f>
        <v/>
      </c>
      <c r="G102" s="186" t="str">
        <f>IF(' Peticions ET'!G101="", "",' Peticions ET'!G101)</f>
        <v/>
      </c>
      <c r="H102" s="185" t="str">
        <f>IF(' Peticions ET'!H101="", "",' Peticions ET'!H101)</f>
        <v/>
      </c>
      <c r="I102" s="185" t="str">
        <f>IF(' Peticions ET'!I101="", "",' Peticions ET'!I101)</f>
        <v/>
      </c>
      <c r="J102" s="33" t="str">
        <f>IF(' Peticions ET'!J101="", "",' Peticions ET'!J101)</f>
        <v/>
      </c>
      <c r="K102" s="33" t="str">
        <f>IF(' Peticions ET'!K101="", "",' Peticions ET'!K101)</f>
        <v/>
      </c>
      <c r="L102" s="33" t="str">
        <f>IF(' Peticions ET'!L101="", "",' Peticions ET'!L101)</f>
        <v/>
      </c>
      <c r="M102" s="33" t="str">
        <f>IF(' Peticions ET'!M101="", "",' Peticions ET'!M101)</f>
        <v/>
      </c>
      <c r="N102" s="33" t="str">
        <f>IF(' Peticions ET'!N101="", "",' Peticions ET'!N101)</f>
        <v/>
      </c>
      <c r="O102" s="33" t="str">
        <f>IF(' Peticions ET'!O101="", "",' Peticions ET'!O101)</f>
        <v/>
      </c>
      <c r="P102" s="33" t="str">
        <f>IF(' Peticions ET'!P101="", "",' Peticions ET'!P101)</f>
        <v/>
      </c>
      <c r="Q102" s="33" t="str">
        <f>IF(' Peticions ET'!R101="", "",' Peticions ET'!R101)</f>
        <v/>
      </c>
      <c r="R102" s="1" t="str">
        <f>IF(' Peticions ET'!Q101="", "",' Peticions ET'!Q101)</f>
        <v/>
      </c>
      <c r="S102" s="34" t="str">
        <f>IF(' Peticions ET'!U101="", "",' Peticions ET'!U101)</f>
        <v/>
      </c>
      <c r="T102" s="34" t="str">
        <f>IF(' Peticions ET'!V101="", "",' Peticions ET'!V101)</f>
        <v/>
      </c>
      <c r="U102" t="str">
        <f>IF(' Peticions ET'!S101="", "",' Peticions ET'!S101)</f>
        <v/>
      </c>
      <c r="V102" t="str">
        <f>IF(' Peticions ET'!T101="", "",' Peticions ET'!T101)</f>
        <v/>
      </c>
      <c r="W102" s="33" t="str">
        <f>IF(' Peticions ET'!W101="", "",' Peticions ET'!W101)</f>
        <v/>
      </c>
      <c r="X102" s="33" t="str">
        <f>IF(' Peticions ET'!X101="", "",' Peticions ET'!X101)</f>
        <v/>
      </c>
      <c r="Y102" s="33" t="str">
        <f>IF(' Peticions ET'!Y101="", "",' Peticions ET'!Y101)</f>
        <v/>
      </c>
      <c r="Z102" s="1"/>
      <c r="AA102" s="1"/>
      <c r="AB102" s="3"/>
      <c r="AC102" s="34"/>
      <c r="AD102" s="34"/>
      <c r="AE102" s="34"/>
      <c r="AF102" s="35"/>
      <c r="AG102" s="36"/>
      <c r="AH102" s="36"/>
      <c r="AI102" s="36"/>
      <c r="AJ102" s="36"/>
      <c r="AK102" s="37"/>
      <c r="AL102" s="37"/>
      <c r="AM102" s="37"/>
      <c r="AN102" s="37"/>
      <c r="AO102" s="38" t="str">
        <f>IF(' Peticions ET'!AO101="", "",' Peticions ET'!AO101)</f>
        <v/>
      </c>
      <c r="AP102" s="154"/>
      <c r="AQ102" s="39"/>
      <c r="AR102" s="40" t="str">
        <f t="shared" si="2"/>
        <v/>
      </c>
      <c r="AS102" s="41" t="str">
        <f t="shared" si="3"/>
        <v/>
      </c>
      <c r="AT102" s="42" t="str">
        <f t="shared" si="44"/>
        <v/>
      </c>
      <c r="AU102" s="43" t="str">
        <f t="shared" si="45"/>
        <v/>
      </c>
      <c r="AV102" s="252" t="str">
        <f t="shared" si="35"/>
        <v/>
      </c>
      <c r="AW102" s="242">
        <f>IF(B102="",0,IF(BR102="S",COUNTIF($AV$17:AV102,AV102),0))</f>
        <v>0</v>
      </c>
      <c r="AX102" s="44" t="str">
        <f t="shared" si="46"/>
        <v/>
      </c>
      <c r="AY102" s="45">
        <f xml:space="preserve"> IF(AX102&lt;&gt;"",VLOOKUP(AX102,Calculs!$B$2:$C$34,2,FALSE),0)</f>
        <v>0</v>
      </c>
      <c r="AZ102" s="45">
        <f>IF(K102&lt;&gt;"",IF(LEFT(K102,1)="S", Calculs!$C$55,0),0)</f>
        <v>0</v>
      </c>
      <c r="BA102" s="45">
        <f>IF(L102&lt;&gt;"",IF(LEFT(L102,1)="S", Calculs!$C$51,0),0)</f>
        <v>0</v>
      </c>
      <c r="BB102" s="45">
        <f>IF(M102&lt;&gt;"",IF(LEFT(M102,1)="S", Calculs!$C$52,0),0)</f>
        <v>0</v>
      </c>
      <c r="BC102" s="46" t="str">
        <f t="shared" si="47"/>
        <v/>
      </c>
      <c r="BD102" s="46" t="str">
        <f t="shared" si="49"/>
        <v/>
      </c>
      <c r="BE102" s="46">
        <f>SUMIF(Calculs!$B$2:$B$34,BC102,Calculs!$C$2:$C$34)</f>
        <v>0</v>
      </c>
      <c r="BF102" s="45">
        <f>IF(Q102&lt;&gt;"",IF(LEFT(Q102,1)="S", Calculs!$C$52,0),0)</f>
        <v>0</v>
      </c>
      <c r="BG102" s="45">
        <f>IF(R102&lt;&gt;"",IF(LEFT(R102,1)="S", Calculs!$C$51,0),0)</f>
        <v>0</v>
      </c>
      <c r="BH102" s="252" t="str">
        <f t="shared" si="36"/>
        <v/>
      </c>
      <c r="BI102" s="242">
        <f>IF(B102="",0, IF(BS102="S",COUNTIF($BH$17:BH102,BH102),0))</f>
        <v>0</v>
      </c>
      <c r="BJ102" s="45">
        <f xml:space="preserve"> IF(S102&lt;&gt;"",IF(S102&lt;&gt;"Sense monitor",VLOOKUP(LEFT(S102,2),Calculs!$B$41:$C$46,2,FALSE),0),0)</f>
        <v>0</v>
      </c>
      <c r="BK102" s="45">
        <f>IF(T102&lt;&gt;"",IF(LEFT(T102,1)="S", Calculs!$C$48,0),0)</f>
        <v>0</v>
      </c>
      <c r="BL102" s="45">
        <f>IF(W102&lt;&gt;"",IF(LEFT(W102,3)="ETT", Calculs!$C$37,0),0)</f>
        <v>0</v>
      </c>
      <c r="BM102" s="45">
        <f>IF(X102&lt;&gt;"",IF(LEFT(X102,1)="S", Calculs!$C$51,0),0)</f>
        <v>0</v>
      </c>
      <c r="BN102" s="45">
        <f>IF(Y102&lt;&gt;"",IF(LEFT(Y102,1)="S", Calculs!$C$52,0),0)</f>
        <v>0</v>
      </c>
      <c r="BO102" s="46" t="str">
        <f t="shared" si="48"/>
        <v/>
      </c>
      <c r="BP102" s="45">
        <f>SUMIF(Calculs!$B$32:$B$36,TRIM(BO102),Calculs!$C$32:$C$36)</f>
        <v>0</v>
      </c>
      <c r="BQ102" s="45">
        <f>IF(V102&lt;&gt;"",IF(LEFT(V102,1)="S", SUMIF(Calculs!$B$57:$B$61, TRIM(BO102), Calculs!$C$57:$C$61),0),0)</f>
        <v>0</v>
      </c>
      <c r="BR102" s="43" t="str">
        <f t="shared" si="37"/>
        <v>N</v>
      </c>
      <c r="BS102" s="241" t="str">
        <f t="shared" si="38"/>
        <v>N</v>
      </c>
      <c r="BT102" s="45">
        <f t="shared" si="39"/>
        <v>0</v>
      </c>
      <c r="BU102" s="45"/>
      <c r="BV102" s="45"/>
      <c r="BW102" s="45">
        <f>IF(C102="",0,IF(AND(BR102="S",AW102=1), VLOOKUP(C102,Calculs!$B$85:$D$90,3), 0) + IF(AND(BS102="S",BI102=1), VLOOKUP(C102,Calculs!$B$85:$F$90,5), 0))</f>
        <v>0</v>
      </c>
      <c r="BX102" s="43" t="str">
        <f t="shared" si="40"/>
        <v/>
      </c>
      <c r="BY102" s="241" t="str">
        <f t="shared" si="41"/>
        <v/>
      </c>
      <c r="BZ102" s="301" t="str">
        <f t="shared" si="42"/>
        <v/>
      </c>
      <c r="CA102" s="301" t="str">
        <f t="shared" si="43"/>
        <v/>
      </c>
    </row>
    <row r="103" spans="1:79" ht="12.75" customHeight="1">
      <c r="A103" s="273"/>
      <c r="B103" s="239" t="str">
        <f>IF(' Peticions ET'!B102="", "",' Peticions ET'!B102)</f>
        <v/>
      </c>
      <c r="C103" s="186" t="str">
        <f>IF(' Peticions ET'!C102="", "",' Peticions ET'!C102)</f>
        <v/>
      </c>
      <c r="D103" s="186" t="str">
        <f>IF(' Peticions ET'!D102="", "",' Peticions ET'!D102)</f>
        <v/>
      </c>
      <c r="E103" s="186" t="str">
        <f>IF(' Peticions ET'!E102="", "",' Peticions ET'!E102)</f>
        <v/>
      </c>
      <c r="F103" s="186" t="str">
        <f>IF(' Peticions ET'!F102="", "",' Peticions ET'!F102)</f>
        <v/>
      </c>
      <c r="G103" s="186" t="str">
        <f>IF(' Peticions ET'!G102="", "",' Peticions ET'!G102)</f>
        <v/>
      </c>
      <c r="H103" s="185" t="str">
        <f>IF(' Peticions ET'!H102="", "",' Peticions ET'!H102)</f>
        <v/>
      </c>
      <c r="I103" s="185" t="str">
        <f>IF(' Peticions ET'!I102="", "",' Peticions ET'!I102)</f>
        <v/>
      </c>
      <c r="J103" s="33" t="str">
        <f>IF(' Peticions ET'!J102="", "",' Peticions ET'!J102)</f>
        <v/>
      </c>
      <c r="K103" s="33" t="str">
        <f>IF(' Peticions ET'!K102="", "",' Peticions ET'!K102)</f>
        <v/>
      </c>
      <c r="L103" s="33" t="str">
        <f>IF(' Peticions ET'!L102="", "",' Peticions ET'!L102)</f>
        <v/>
      </c>
      <c r="M103" s="33" t="str">
        <f>IF(' Peticions ET'!M102="", "",' Peticions ET'!M102)</f>
        <v/>
      </c>
      <c r="N103" s="33" t="str">
        <f>IF(' Peticions ET'!N102="", "",' Peticions ET'!N102)</f>
        <v/>
      </c>
      <c r="O103" s="33" t="str">
        <f>IF(' Peticions ET'!O102="", "",' Peticions ET'!O102)</f>
        <v/>
      </c>
      <c r="P103" s="33" t="str">
        <f>IF(' Peticions ET'!P102="", "",' Peticions ET'!P102)</f>
        <v/>
      </c>
      <c r="Q103" s="33" t="str">
        <f>IF(' Peticions ET'!R102="", "",' Peticions ET'!R102)</f>
        <v/>
      </c>
      <c r="R103" s="1" t="str">
        <f>IF(' Peticions ET'!Q102="", "",' Peticions ET'!Q102)</f>
        <v/>
      </c>
      <c r="S103" s="34" t="str">
        <f>IF(' Peticions ET'!U102="", "",' Peticions ET'!U102)</f>
        <v/>
      </c>
      <c r="T103" s="34" t="str">
        <f>IF(' Peticions ET'!V102="", "",' Peticions ET'!V102)</f>
        <v/>
      </c>
      <c r="U103" t="str">
        <f>IF(' Peticions ET'!S102="", "",' Peticions ET'!S102)</f>
        <v/>
      </c>
      <c r="V103" t="str">
        <f>IF(' Peticions ET'!T102="", "",' Peticions ET'!T102)</f>
        <v/>
      </c>
      <c r="W103" s="33" t="str">
        <f>IF(' Peticions ET'!W102="", "",' Peticions ET'!W102)</f>
        <v/>
      </c>
      <c r="X103" s="33" t="str">
        <f>IF(' Peticions ET'!X102="", "",' Peticions ET'!X102)</f>
        <v/>
      </c>
      <c r="Y103" s="33" t="str">
        <f>IF(' Peticions ET'!Y102="", "",' Peticions ET'!Y102)</f>
        <v/>
      </c>
      <c r="Z103" s="1"/>
      <c r="AA103" s="1"/>
      <c r="AB103" s="3"/>
      <c r="AC103" s="34"/>
      <c r="AD103" s="34"/>
      <c r="AE103" s="34"/>
      <c r="AF103" s="35"/>
      <c r="AG103" s="36"/>
      <c r="AH103" s="36"/>
      <c r="AI103" s="36"/>
      <c r="AJ103" s="36"/>
      <c r="AK103" s="37"/>
      <c r="AL103" s="37"/>
      <c r="AM103" s="37"/>
      <c r="AN103" s="37"/>
      <c r="AO103" s="38" t="str">
        <f>IF(' Peticions ET'!AO102="", "",' Peticions ET'!AO102)</f>
        <v/>
      </c>
      <c r="AP103" s="154"/>
      <c r="AQ103" s="39"/>
      <c r="AR103" s="40" t="str">
        <f t="shared" si="2"/>
        <v/>
      </c>
      <c r="AS103" s="41" t="str">
        <f t="shared" si="3"/>
        <v/>
      </c>
      <c r="AT103" s="42" t="str">
        <f t="shared" si="44"/>
        <v/>
      </c>
      <c r="AU103" s="43" t="str">
        <f t="shared" si="45"/>
        <v/>
      </c>
      <c r="AV103" s="252" t="str">
        <f t="shared" si="35"/>
        <v/>
      </c>
      <c r="AW103" s="242">
        <f>IF(B103="",0,IF(BR103="S",COUNTIF($AV$17:AV103,AV103),0))</f>
        <v>0</v>
      </c>
      <c r="AX103" s="44" t="str">
        <f t="shared" si="46"/>
        <v/>
      </c>
      <c r="AY103" s="45">
        <f xml:space="preserve"> IF(AX103&lt;&gt;"",VLOOKUP(AX103,Calculs!$B$2:$C$34,2,FALSE),0)</f>
        <v>0</v>
      </c>
      <c r="AZ103" s="45">
        <f>IF(K103&lt;&gt;"",IF(LEFT(K103,1)="S", Calculs!$C$55,0),0)</f>
        <v>0</v>
      </c>
      <c r="BA103" s="45">
        <f>IF(L103&lt;&gt;"",IF(LEFT(L103,1)="S", Calculs!$C$51,0),0)</f>
        <v>0</v>
      </c>
      <c r="BB103" s="45">
        <f>IF(M103&lt;&gt;"",IF(LEFT(M103,1)="S", Calculs!$C$52,0),0)</f>
        <v>0</v>
      </c>
      <c r="BC103" s="46" t="str">
        <f t="shared" si="47"/>
        <v/>
      </c>
      <c r="BD103" s="46" t="str">
        <f t="shared" si="49"/>
        <v/>
      </c>
      <c r="BE103" s="46">
        <f>SUMIF(Calculs!$B$2:$B$34,BC103,Calculs!$C$2:$C$34)</f>
        <v>0</v>
      </c>
      <c r="BF103" s="45">
        <f>IF(Q103&lt;&gt;"",IF(LEFT(Q103,1)="S", Calculs!$C$52,0),0)</f>
        <v>0</v>
      </c>
      <c r="BG103" s="45">
        <f>IF(R103&lt;&gt;"",IF(LEFT(R103,1)="S", Calculs!$C$51,0),0)</f>
        <v>0</v>
      </c>
      <c r="BH103" s="252" t="str">
        <f t="shared" si="36"/>
        <v/>
      </c>
      <c r="BI103" s="242">
        <f>IF(B103="",0, IF(BS103="S",COUNTIF($BH$17:BH103,BH103),0))</f>
        <v>0</v>
      </c>
      <c r="BJ103" s="45">
        <f xml:space="preserve"> IF(S103&lt;&gt;"",IF(S103&lt;&gt;"Sense monitor",VLOOKUP(LEFT(S103,2),Calculs!$B$41:$C$46,2,FALSE),0),0)</f>
        <v>0</v>
      </c>
      <c r="BK103" s="45">
        <f>IF(T103&lt;&gt;"",IF(LEFT(T103,1)="S", Calculs!$C$48,0),0)</f>
        <v>0</v>
      </c>
      <c r="BL103" s="45">
        <f>IF(W103&lt;&gt;"",IF(LEFT(W103,3)="ETT", Calculs!$C$37,0),0)</f>
        <v>0</v>
      </c>
      <c r="BM103" s="45">
        <f>IF(X103&lt;&gt;"",IF(LEFT(X103,1)="S", Calculs!$C$51,0),0)</f>
        <v>0</v>
      </c>
      <c r="BN103" s="45">
        <f>IF(Y103&lt;&gt;"",IF(LEFT(Y103,1)="S", Calculs!$C$52,0),0)</f>
        <v>0</v>
      </c>
      <c r="BO103" s="46" t="str">
        <f t="shared" si="48"/>
        <v/>
      </c>
      <c r="BP103" s="45">
        <f>SUMIF(Calculs!$B$32:$B$36,TRIM(BO103),Calculs!$C$32:$C$36)</f>
        <v>0</v>
      </c>
      <c r="BQ103" s="45">
        <f>IF(V103&lt;&gt;"",IF(LEFT(V103,1)="S", SUMIF(Calculs!$B$57:$B$61, TRIM(BO103), Calculs!$C$57:$C$61),0),0)</f>
        <v>0</v>
      </c>
      <c r="BR103" s="43" t="str">
        <f t="shared" si="37"/>
        <v>N</v>
      </c>
      <c r="BS103" s="241" t="str">
        <f t="shared" si="38"/>
        <v>N</v>
      </c>
      <c r="BT103" s="45">
        <f t="shared" si="39"/>
        <v>0</v>
      </c>
      <c r="BU103" s="45"/>
      <c r="BV103" s="45"/>
      <c r="BW103" s="45">
        <f>IF(C103="",0,IF(AND(BR103="S",AW103=1), VLOOKUP(C103,Calculs!$B$85:$D$90,3), 0) + IF(AND(BS103="S",BI103=1), VLOOKUP(C103,Calculs!$B$85:$F$90,5), 0))</f>
        <v>0</v>
      </c>
      <c r="BX103" s="43" t="str">
        <f t="shared" si="40"/>
        <v/>
      </c>
      <c r="BY103" s="241" t="str">
        <f t="shared" si="41"/>
        <v/>
      </c>
      <c r="BZ103" s="301" t="str">
        <f t="shared" si="42"/>
        <v/>
      </c>
      <c r="CA103" s="301" t="str">
        <f t="shared" si="43"/>
        <v/>
      </c>
    </row>
    <row r="104" spans="1:79" ht="12.75" customHeight="1">
      <c r="A104" s="273"/>
      <c r="B104" s="239" t="str">
        <f>IF(' Peticions ET'!B103="", "",' Peticions ET'!B103)</f>
        <v/>
      </c>
      <c r="C104" s="186" t="str">
        <f>IF(' Peticions ET'!C103="", "",' Peticions ET'!C103)</f>
        <v/>
      </c>
      <c r="D104" s="186" t="str">
        <f>IF(' Peticions ET'!D103="", "",' Peticions ET'!D103)</f>
        <v/>
      </c>
      <c r="E104" s="186" t="str">
        <f>IF(' Peticions ET'!E103="", "",' Peticions ET'!E103)</f>
        <v/>
      </c>
      <c r="F104" s="186" t="str">
        <f>IF(' Peticions ET'!F103="", "",' Peticions ET'!F103)</f>
        <v/>
      </c>
      <c r="G104" s="186" t="str">
        <f>IF(' Peticions ET'!G103="", "",' Peticions ET'!G103)</f>
        <v/>
      </c>
      <c r="H104" s="185" t="str">
        <f>IF(' Peticions ET'!H103="", "",' Peticions ET'!H103)</f>
        <v/>
      </c>
      <c r="I104" s="185" t="str">
        <f>IF(' Peticions ET'!I103="", "",' Peticions ET'!I103)</f>
        <v/>
      </c>
      <c r="J104" s="33" t="str">
        <f>IF(' Peticions ET'!J103="", "",' Peticions ET'!J103)</f>
        <v/>
      </c>
      <c r="K104" s="33" t="str">
        <f>IF(' Peticions ET'!K103="", "",' Peticions ET'!K103)</f>
        <v/>
      </c>
      <c r="L104" s="33" t="str">
        <f>IF(' Peticions ET'!L103="", "",' Peticions ET'!L103)</f>
        <v/>
      </c>
      <c r="M104" s="33" t="str">
        <f>IF(' Peticions ET'!M103="", "",' Peticions ET'!M103)</f>
        <v/>
      </c>
      <c r="N104" s="33" t="str">
        <f>IF(' Peticions ET'!N103="", "",' Peticions ET'!N103)</f>
        <v/>
      </c>
      <c r="O104" s="33" t="str">
        <f>IF(' Peticions ET'!O103="", "",' Peticions ET'!O103)</f>
        <v/>
      </c>
      <c r="P104" s="33" t="str">
        <f>IF(' Peticions ET'!P103="", "",' Peticions ET'!P103)</f>
        <v/>
      </c>
      <c r="Q104" s="33" t="str">
        <f>IF(' Peticions ET'!R103="", "",' Peticions ET'!R103)</f>
        <v/>
      </c>
      <c r="R104" s="1" t="str">
        <f>IF(' Peticions ET'!Q103="", "",' Peticions ET'!Q103)</f>
        <v/>
      </c>
      <c r="S104" s="34" t="str">
        <f>IF(' Peticions ET'!U103="", "",' Peticions ET'!U103)</f>
        <v/>
      </c>
      <c r="T104" s="34" t="str">
        <f>IF(' Peticions ET'!V103="", "",' Peticions ET'!V103)</f>
        <v/>
      </c>
      <c r="U104" t="str">
        <f>IF(' Peticions ET'!S103="", "",' Peticions ET'!S103)</f>
        <v/>
      </c>
      <c r="V104" t="str">
        <f>IF(' Peticions ET'!T103="", "",' Peticions ET'!T103)</f>
        <v/>
      </c>
      <c r="W104" s="33" t="str">
        <f>IF(' Peticions ET'!W103="", "",' Peticions ET'!W103)</f>
        <v/>
      </c>
      <c r="X104" s="33" t="str">
        <f>IF(' Peticions ET'!X103="", "",' Peticions ET'!X103)</f>
        <v/>
      </c>
      <c r="Y104" s="33" t="str">
        <f>IF(' Peticions ET'!Y103="", "",' Peticions ET'!Y103)</f>
        <v/>
      </c>
      <c r="Z104" s="1"/>
      <c r="AA104" s="1"/>
      <c r="AB104" s="3"/>
      <c r="AC104" s="34"/>
      <c r="AD104" s="34"/>
      <c r="AE104" s="34"/>
      <c r="AF104" s="35"/>
      <c r="AG104" s="36"/>
      <c r="AH104" s="36"/>
      <c r="AI104" s="36"/>
      <c r="AJ104" s="36"/>
      <c r="AK104" s="37"/>
      <c r="AL104" s="37"/>
      <c r="AM104" s="37"/>
      <c r="AN104" s="37"/>
      <c r="AO104" s="38" t="str">
        <f>IF(' Peticions ET'!AO103="", "",' Peticions ET'!AO103)</f>
        <v/>
      </c>
      <c r="AP104" s="154"/>
      <c r="AQ104" s="39"/>
      <c r="AR104" s="40" t="str">
        <f t="shared" si="2"/>
        <v/>
      </c>
      <c r="AS104" s="41" t="str">
        <f t="shared" si="3"/>
        <v/>
      </c>
      <c r="AT104" s="42" t="str">
        <f t="shared" si="44"/>
        <v/>
      </c>
      <c r="AU104" s="43" t="str">
        <f t="shared" si="45"/>
        <v/>
      </c>
      <c r="AV104" s="252" t="str">
        <f t="shared" si="35"/>
        <v/>
      </c>
      <c r="AW104" s="242">
        <f>IF(B104="",0,IF(BR104="S",COUNTIF($AV$17:AV104,AV104),0))</f>
        <v>0</v>
      </c>
      <c r="AX104" s="44" t="str">
        <f t="shared" si="46"/>
        <v/>
      </c>
      <c r="AY104" s="45">
        <f xml:space="preserve"> IF(AX104&lt;&gt;"",VLOOKUP(AX104,Calculs!$B$2:$C$34,2,FALSE),0)</f>
        <v>0</v>
      </c>
      <c r="AZ104" s="45">
        <f>IF(K104&lt;&gt;"",IF(LEFT(K104,1)="S", Calculs!$C$55,0),0)</f>
        <v>0</v>
      </c>
      <c r="BA104" s="45">
        <f>IF(L104&lt;&gt;"",IF(LEFT(L104,1)="S", Calculs!$C$51,0),0)</f>
        <v>0</v>
      </c>
      <c r="BB104" s="45">
        <f>IF(M104&lt;&gt;"",IF(LEFT(M104,1)="S", Calculs!$C$52,0),0)</f>
        <v>0</v>
      </c>
      <c r="BC104" s="46" t="str">
        <f t="shared" si="47"/>
        <v/>
      </c>
      <c r="BD104" s="46" t="str">
        <f t="shared" si="49"/>
        <v/>
      </c>
      <c r="BE104" s="46">
        <f>SUMIF(Calculs!$B$2:$B$34,BC104,Calculs!$C$2:$C$34)</f>
        <v>0</v>
      </c>
      <c r="BF104" s="45">
        <f>IF(Q104&lt;&gt;"",IF(LEFT(Q104,1)="S", Calculs!$C$52,0),0)</f>
        <v>0</v>
      </c>
      <c r="BG104" s="45">
        <f>IF(R104&lt;&gt;"",IF(LEFT(R104,1)="S", Calculs!$C$51,0),0)</f>
        <v>0</v>
      </c>
      <c r="BH104" s="252" t="str">
        <f t="shared" si="36"/>
        <v/>
      </c>
      <c r="BI104" s="242">
        <f>IF(B104="",0, IF(BS104="S",COUNTIF($BH$17:BH104,BH104),0))</f>
        <v>0</v>
      </c>
      <c r="BJ104" s="45">
        <f xml:space="preserve"> IF(S104&lt;&gt;"",IF(S104&lt;&gt;"Sense monitor",VLOOKUP(LEFT(S104,2),Calculs!$B$41:$C$46,2,FALSE),0),0)</f>
        <v>0</v>
      </c>
      <c r="BK104" s="45">
        <f>IF(T104&lt;&gt;"",IF(LEFT(T104,1)="S", Calculs!$C$48,0),0)</f>
        <v>0</v>
      </c>
      <c r="BL104" s="45">
        <f>IF(W104&lt;&gt;"",IF(LEFT(W104,3)="ETT", Calculs!$C$37,0),0)</f>
        <v>0</v>
      </c>
      <c r="BM104" s="45">
        <f>IF(X104&lt;&gt;"",IF(LEFT(X104,1)="S", Calculs!$C$51,0),0)</f>
        <v>0</v>
      </c>
      <c r="BN104" s="45">
        <f>IF(Y104&lt;&gt;"",IF(LEFT(Y104,1)="S", Calculs!$C$52,0),0)</f>
        <v>0</v>
      </c>
      <c r="BO104" s="46" t="str">
        <f t="shared" si="48"/>
        <v/>
      </c>
      <c r="BP104" s="45">
        <f>SUMIF(Calculs!$B$32:$B$36,TRIM(BO104),Calculs!$C$32:$C$36)</f>
        <v>0</v>
      </c>
      <c r="BQ104" s="45">
        <f>IF(V104&lt;&gt;"",IF(LEFT(V104,1)="S", SUMIF(Calculs!$B$57:$B$61, TRIM(BO104), Calculs!$C$57:$C$61),0),0)</f>
        <v>0</v>
      </c>
      <c r="BR104" s="43" t="str">
        <f t="shared" si="37"/>
        <v>N</v>
      </c>
      <c r="BS104" s="241" t="str">
        <f t="shared" si="38"/>
        <v>N</v>
      </c>
      <c r="BT104" s="45">
        <f t="shared" si="39"/>
        <v>0</v>
      </c>
      <c r="BU104" s="45"/>
      <c r="BV104" s="45"/>
      <c r="BW104" s="45">
        <f>IF(C104="",0,IF(AND(BR104="S",AW104=1), VLOOKUP(C104,Calculs!$B$85:$D$90,3), 0) + IF(AND(BS104="S",BI104=1), VLOOKUP(C104,Calculs!$B$85:$F$90,5), 0))</f>
        <v>0</v>
      </c>
      <c r="BX104" s="43" t="str">
        <f t="shared" si="40"/>
        <v/>
      </c>
      <c r="BY104" s="241" t="str">
        <f t="shared" si="41"/>
        <v/>
      </c>
      <c r="BZ104" s="301" t="str">
        <f t="shared" si="42"/>
        <v/>
      </c>
      <c r="CA104" s="301" t="str">
        <f t="shared" si="43"/>
        <v/>
      </c>
    </row>
    <row r="105" spans="1:79" ht="12.75" customHeight="1">
      <c r="A105" s="273"/>
      <c r="B105" s="239" t="str">
        <f>IF(' Peticions ET'!B104="", "",' Peticions ET'!B104)</f>
        <v/>
      </c>
      <c r="C105" s="186" t="str">
        <f>IF(' Peticions ET'!C104="", "",' Peticions ET'!C104)</f>
        <v/>
      </c>
      <c r="D105" s="186" t="str">
        <f>IF(' Peticions ET'!D104="", "",' Peticions ET'!D104)</f>
        <v/>
      </c>
      <c r="E105" s="186" t="str">
        <f>IF(' Peticions ET'!E104="", "",' Peticions ET'!E104)</f>
        <v/>
      </c>
      <c r="F105" s="186" t="str">
        <f>IF(' Peticions ET'!F104="", "",' Peticions ET'!F104)</f>
        <v/>
      </c>
      <c r="G105" s="186" t="str">
        <f>IF(' Peticions ET'!G104="", "",' Peticions ET'!G104)</f>
        <v/>
      </c>
      <c r="H105" s="185" t="str">
        <f>IF(' Peticions ET'!H104="", "",' Peticions ET'!H104)</f>
        <v/>
      </c>
      <c r="I105" s="185" t="str">
        <f>IF(' Peticions ET'!I104="", "",' Peticions ET'!I104)</f>
        <v/>
      </c>
      <c r="J105" s="33" t="str">
        <f>IF(' Peticions ET'!J104="", "",' Peticions ET'!J104)</f>
        <v/>
      </c>
      <c r="K105" s="33" t="str">
        <f>IF(' Peticions ET'!K104="", "",' Peticions ET'!K104)</f>
        <v/>
      </c>
      <c r="L105" s="33" t="str">
        <f>IF(' Peticions ET'!L104="", "",' Peticions ET'!L104)</f>
        <v/>
      </c>
      <c r="M105" s="33" t="str">
        <f>IF(' Peticions ET'!M104="", "",' Peticions ET'!M104)</f>
        <v/>
      </c>
      <c r="N105" s="33" t="str">
        <f>IF(' Peticions ET'!N104="", "",' Peticions ET'!N104)</f>
        <v/>
      </c>
      <c r="O105" s="33" t="str">
        <f>IF(' Peticions ET'!O104="", "",' Peticions ET'!O104)</f>
        <v/>
      </c>
      <c r="P105" s="33" t="str">
        <f>IF(' Peticions ET'!P104="", "",' Peticions ET'!P104)</f>
        <v/>
      </c>
      <c r="Q105" s="33" t="str">
        <f>IF(' Peticions ET'!R104="", "",' Peticions ET'!R104)</f>
        <v/>
      </c>
      <c r="R105" s="1" t="str">
        <f>IF(' Peticions ET'!Q104="", "",' Peticions ET'!Q104)</f>
        <v/>
      </c>
      <c r="S105" s="34" t="str">
        <f>IF(' Peticions ET'!U104="", "",' Peticions ET'!U104)</f>
        <v/>
      </c>
      <c r="T105" s="34" t="str">
        <f>IF(' Peticions ET'!V104="", "",' Peticions ET'!V104)</f>
        <v/>
      </c>
      <c r="U105" t="str">
        <f>IF(' Peticions ET'!S104="", "",' Peticions ET'!S104)</f>
        <v/>
      </c>
      <c r="V105" t="str">
        <f>IF(' Peticions ET'!T104="", "",' Peticions ET'!T104)</f>
        <v/>
      </c>
      <c r="W105" s="33" t="str">
        <f>IF(' Peticions ET'!W104="", "",' Peticions ET'!W104)</f>
        <v/>
      </c>
      <c r="X105" s="33" t="str">
        <f>IF(' Peticions ET'!X104="", "",' Peticions ET'!X104)</f>
        <v/>
      </c>
      <c r="Y105" s="33" t="str">
        <f>IF(' Peticions ET'!Y104="", "",' Peticions ET'!Y104)</f>
        <v/>
      </c>
      <c r="Z105" s="1"/>
      <c r="AA105" s="1"/>
      <c r="AB105" s="3"/>
      <c r="AC105" s="34"/>
      <c r="AD105" s="34"/>
      <c r="AE105" s="34"/>
      <c r="AF105" s="35"/>
      <c r="AG105" s="36"/>
      <c r="AH105" s="36"/>
      <c r="AI105" s="36"/>
      <c r="AJ105" s="36"/>
      <c r="AK105" s="37"/>
      <c r="AL105" s="37"/>
      <c r="AM105" s="37"/>
      <c r="AN105" s="37"/>
      <c r="AO105" s="38" t="str">
        <f>IF(' Peticions ET'!AO104="", "",' Peticions ET'!AO104)</f>
        <v/>
      </c>
      <c r="AP105" s="154"/>
      <c r="AQ105" s="39"/>
      <c r="AR105" s="40" t="str">
        <f t="shared" si="2"/>
        <v/>
      </c>
      <c r="AS105" s="41" t="str">
        <f t="shared" si="3"/>
        <v/>
      </c>
      <c r="AT105" s="42" t="str">
        <f t="shared" si="44"/>
        <v/>
      </c>
      <c r="AU105" s="43" t="str">
        <f t="shared" si="45"/>
        <v/>
      </c>
      <c r="AV105" s="252" t="str">
        <f t="shared" si="35"/>
        <v/>
      </c>
      <c r="AW105" s="242">
        <f>IF(B105="",0,IF(BR105="S",COUNTIF($AV$17:AV105,AV105),0))</f>
        <v>0</v>
      </c>
      <c r="AX105" s="44" t="str">
        <f t="shared" si="46"/>
        <v/>
      </c>
      <c r="AY105" s="45">
        <f xml:space="preserve"> IF(AX105&lt;&gt;"",VLOOKUP(AX105,Calculs!$B$2:$C$34,2,FALSE),0)</f>
        <v>0</v>
      </c>
      <c r="AZ105" s="45">
        <f>IF(K105&lt;&gt;"",IF(LEFT(K105,1)="S", Calculs!$C$55,0),0)</f>
        <v>0</v>
      </c>
      <c r="BA105" s="45">
        <f>IF(L105&lt;&gt;"",IF(LEFT(L105,1)="S", Calculs!$C$51,0),0)</f>
        <v>0</v>
      </c>
      <c r="BB105" s="45">
        <f>IF(M105&lt;&gt;"",IF(LEFT(M105,1)="S", Calculs!$C$52,0),0)</f>
        <v>0</v>
      </c>
      <c r="BC105" s="46" t="str">
        <f t="shared" si="47"/>
        <v/>
      </c>
      <c r="BD105" s="46" t="str">
        <f t="shared" si="49"/>
        <v/>
      </c>
      <c r="BE105" s="46">
        <f>SUMIF(Calculs!$B$2:$B$34,BC105,Calculs!$C$2:$C$34)</f>
        <v>0</v>
      </c>
      <c r="BF105" s="45">
        <f>IF(Q105&lt;&gt;"",IF(LEFT(Q105,1)="S", Calculs!$C$52,0),0)</f>
        <v>0</v>
      </c>
      <c r="BG105" s="45">
        <f>IF(R105&lt;&gt;"",IF(LEFT(R105,1)="S", Calculs!$C$51,0),0)</f>
        <v>0</v>
      </c>
      <c r="BH105" s="252" t="str">
        <f t="shared" si="36"/>
        <v/>
      </c>
      <c r="BI105" s="242">
        <f>IF(B105="",0, IF(BS105="S",COUNTIF($BH$17:BH105,BH105),0))</f>
        <v>0</v>
      </c>
      <c r="BJ105" s="45">
        <f xml:space="preserve"> IF(S105&lt;&gt;"",IF(S105&lt;&gt;"Sense monitor",VLOOKUP(LEFT(S105,2),Calculs!$B$41:$C$46,2,FALSE),0),0)</f>
        <v>0</v>
      </c>
      <c r="BK105" s="45">
        <f>IF(T105&lt;&gt;"",IF(LEFT(T105,1)="S", Calculs!$C$48,0),0)</f>
        <v>0</v>
      </c>
      <c r="BL105" s="45">
        <f>IF(W105&lt;&gt;"",IF(LEFT(W105,3)="ETT", Calculs!$C$37,0),0)</f>
        <v>0</v>
      </c>
      <c r="BM105" s="45">
        <f>IF(X105&lt;&gt;"",IF(LEFT(X105,1)="S", Calculs!$C$51,0),0)</f>
        <v>0</v>
      </c>
      <c r="BN105" s="45">
        <f>IF(Y105&lt;&gt;"",IF(LEFT(Y105,1)="S", Calculs!$C$52,0),0)</f>
        <v>0</v>
      </c>
      <c r="BO105" s="46" t="str">
        <f t="shared" si="48"/>
        <v/>
      </c>
      <c r="BP105" s="45">
        <f>SUMIF(Calculs!$B$32:$B$36,TRIM(BO105),Calculs!$C$32:$C$36)</f>
        <v>0</v>
      </c>
      <c r="BQ105" s="45">
        <f>IF(V105&lt;&gt;"",IF(LEFT(V105,1)="S", SUMIF(Calculs!$B$57:$B$61, TRIM(BO105), Calculs!$C$57:$C$61),0),0)</f>
        <v>0</v>
      </c>
      <c r="BR105" s="43" t="str">
        <f t="shared" si="37"/>
        <v>N</v>
      </c>
      <c r="BS105" s="241" t="str">
        <f t="shared" si="38"/>
        <v>N</v>
      </c>
      <c r="BT105" s="45">
        <f t="shared" si="39"/>
        <v>0</v>
      </c>
      <c r="BU105" s="45"/>
      <c r="BV105" s="45"/>
      <c r="BW105" s="45">
        <f>IF(C105="",0,IF(AND(BR105="S",AW105=1), VLOOKUP(C105,Calculs!$B$85:$D$90,3), 0) + IF(AND(BS105="S",BI105=1), VLOOKUP(C105,Calculs!$B$85:$F$90,5), 0))</f>
        <v>0</v>
      </c>
      <c r="BX105" s="43" t="str">
        <f t="shared" si="40"/>
        <v/>
      </c>
      <c r="BY105" s="241" t="str">
        <f t="shared" si="41"/>
        <v/>
      </c>
      <c r="BZ105" s="301" t="str">
        <f t="shared" si="42"/>
        <v/>
      </c>
      <c r="CA105" s="301" t="str">
        <f t="shared" si="43"/>
        <v/>
      </c>
    </row>
    <row r="106" spans="1:79" ht="12.75" customHeight="1">
      <c r="A106" s="273"/>
      <c r="B106" s="239" t="str">
        <f>IF(' Peticions ET'!B105="", "",' Peticions ET'!B105)</f>
        <v/>
      </c>
      <c r="C106" s="186" t="str">
        <f>IF(' Peticions ET'!C105="", "",' Peticions ET'!C105)</f>
        <v/>
      </c>
      <c r="D106" s="186" t="str">
        <f>IF(' Peticions ET'!D105="", "",' Peticions ET'!D105)</f>
        <v/>
      </c>
      <c r="E106" s="186" t="str">
        <f>IF(' Peticions ET'!E105="", "",' Peticions ET'!E105)</f>
        <v/>
      </c>
      <c r="F106" s="186" t="str">
        <f>IF(' Peticions ET'!F105="", "",' Peticions ET'!F105)</f>
        <v/>
      </c>
      <c r="G106" s="186" t="str">
        <f>IF(' Peticions ET'!G105="", "",' Peticions ET'!G105)</f>
        <v/>
      </c>
      <c r="H106" s="185" t="str">
        <f>IF(' Peticions ET'!H105="", "",' Peticions ET'!H105)</f>
        <v/>
      </c>
      <c r="I106" s="185" t="str">
        <f>IF(' Peticions ET'!I105="", "",' Peticions ET'!I105)</f>
        <v/>
      </c>
      <c r="J106" s="33" t="str">
        <f>IF(' Peticions ET'!J105="", "",' Peticions ET'!J105)</f>
        <v/>
      </c>
      <c r="K106" s="33" t="str">
        <f>IF(' Peticions ET'!K105="", "",' Peticions ET'!K105)</f>
        <v/>
      </c>
      <c r="L106" s="33" t="str">
        <f>IF(' Peticions ET'!L105="", "",' Peticions ET'!L105)</f>
        <v/>
      </c>
      <c r="M106" s="33" t="str">
        <f>IF(' Peticions ET'!M105="", "",' Peticions ET'!M105)</f>
        <v/>
      </c>
      <c r="N106" s="33" t="str">
        <f>IF(' Peticions ET'!N105="", "",' Peticions ET'!N105)</f>
        <v/>
      </c>
      <c r="O106" s="33" t="str">
        <f>IF(' Peticions ET'!O105="", "",' Peticions ET'!O105)</f>
        <v/>
      </c>
      <c r="P106" s="33" t="str">
        <f>IF(' Peticions ET'!P105="", "",' Peticions ET'!P105)</f>
        <v/>
      </c>
      <c r="Q106" s="33" t="str">
        <f>IF(' Peticions ET'!R105="", "",' Peticions ET'!R105)</f>
        <v/>
      </c>
      <c r="R106" s="1" t="str">
        <f>IF(' Peticions ET'!Q105="", "",' Peticions ET'!Q105)</f>
        <v/>
      </c>
      <c r="S106" s="34" t="str">
        <f>IF(' Peticions ET'!U105="", "",' Peticions ET'!U105)</f>
        <v/>
      </c>
      <c r="T106" s="34" t="str">
        <f>IF(' Peticions ET'!V105="", "",' Peticions ET'!V105)</f>
        <v/>
      </c>
      <c r="U106" t="str">
        <f>IF(' Peticions ET'!S105="", "",' Peticions ET'!S105)</f>
        <v/>
      </c>
      <c r="V106" t="str">
        <f>IF(' Peticions ET'!T105="", "",' Peticions ET'!T105)</f>
        <v/>
      </c>
      <c r="W106" s="33" t="str">
        <f>IF(' Peticions ET'!W105="", "",' Peticions ET'!W105)</f>
        <v/>
      </c>
      <c r="X106" s="33" t="str">
        <f>IF(' Peticions ET'!X105="", "",' Peticions ET'!X105)</f>
        <v/>
      </c>
      <c r="Y106" s="33" t="str">
        <f>IF(' Peticions ET'!Y105="", "",' Peticions ET'!Y105)</f>
        <v/>
      </c>
      <c r="Z106" s="1"/>
      <c r="AA106" s="1"/>
      <c r="AB106" s="3"/>
      <c r="AC106" s="34"/>
      <c r="AD106" s="34"/>
      <c r="AE106" s="34"/>
      <c r="AF106" s="35"/>
      <c r="AG106" s="36"/>
      <c r="AH106" s="36"/>
      <c r="AI106" s="36"/>
      <c r="AJ106" s="36"/>
      <c r="AK106" s="37"/>
      <c r="AL106" s="37"/>
      <c r="AM106" s="37"/>
      <c r="AN106" s="37"/>
      <c r="AO106" s="38" t="str">
        <f>IF(' Peticions ET'!AO105="", "",' Peticions ET'!AO105)</f>
        <v/>
      </c>
      <c r="AP106" s="154"/>
      <c r="AQ106" s="39"/>
      <c r="AR106" s="40" t="str">
        <f t="shared" si="2"/>
        <v/>
      </c>
      <c r="AS106" s="41" t="str">
        <f t="shared" si="3"/>
        <v/>
      </c>
      <c r="AT106" s="42" t="str">
        <f t="shared" si="44"/>
        <v/>
      </c>
      <c r="AU106" s="43" t="str">
        <f t="shared" si="45"/>
        <v/>
      </c>
      <c r="AV106" s="252" t="str">
        <f t="shared" si="35"/>
        <v/>
      </c>
      <c r="AW106" s="242">
        <f>IF(B106="",0,IF(BR106="S",COUNTIF($AV$17:AV106,AV106),0))</f>
        <v>0</v>
      </c>
      <c r="AX106" s="44" t="str">
        <f t="shared" si="46"/>
        <v/>
      </c>
      <c r="AY106" s="45">
        <f xml:space="preserve"> IF(AX106&lt;&gt;"",VLOOKUP(AX106,Calculs!$B$2:$C$34,2,FALSE),0)</f>
        <v>0</v>
      </c>
      <c r="AZ106" s="45">
        <f>IF(K106&lt;&gt;"",IF(LEFT(K106,1)="S", Calculs!$C$55,0),0)</f>
        <v>0</v>
      </c>
      <c r="BA106" s="45">
        <f>IF(L106&lt;&gt;"",IF(LEFT(L106,1)="S", Calculs!$C$51,0),0)</f>
        <v>0</v>
      </c>
      <c r="BB106" s="45">
        <f>IF(M106&lt;&gt;"",IF(LEFT(M106,1)="S", Calculs!$C$52,0),0)</f>
        <v>0</v>
      </c>
      <c r="BC106" s="46" t="str">
        <f t="shared" si="47"/>
        <v/>
      </c>
      <c r="BD106" s="46" t="str">
        <f t="shared" si="49"/>
        <v/>
      </c>
      <c r="BE106" s="46">
        <f>SUMIF(Calculs!$B$2:$B$34,BC106,Calculs!$C$2:$C$34)</f>
        <v>0</v>
      </c>
      <c r="BF106" s="45">
        <f>IF(Q106&lt;&gt;"",IF(LEFT(Q106,1)="S", Calculs!$C$52,0),0)</f>
        <v>0</v>
      </c>
      <c r="BG106" s="45">
        <f>IF(R106&lt;&gt;"",IF(LEFT(R106,1)="S", Calculs!$C$51,0),0)</f>
        <v>0</v>
      </c>
      <c r="BH106" s="252" t="str">
        <f t="shared" si="36"/>
        <v/>
      </c>
      <c r="BI106" s="242">
        <f>IF(B106="",0, IF(BS106="S",COUNTIF($BH$17:BH106,BH106),0))</f>
        <v>0</v>
      </c>
      <c r="BJ106" s="45">
        <f xml:space="preserve"> IF(S106&lt;&gt;"",IF(S106&lt;&gt;"Sense monitor",VLOOKUP(LEFT(S106,2),Calculs!$B$41:$C$46,2,FALSE),0),0)</f>
        <v>0</v>
      </c>
      <c r="BK106" s="45">
        <f>IF(T106&lt;&gt;"",IF(LEFT(T106,1)="S", Calculs!$C$48,0),0)</f>
        <v>0</v>
      </c>
      <c r="BL106" s="45">
        <f>IF(W106&lt;&gt;"",IF(LEFT(W106,3)="ETT", Calculs!$C$37,0),0)</f>
        <v>0</v>
      </c>
      <c r="BM106" s="45">
        <f>IF(X106&lt;&gt;"",IF(LEFT(X106,1)="S", Calculs!$C$51,0),0)</f>
        <v>0</v>
      </c>
      <c r="BN106" s="45">
        <f>IF(Y106&lt;&gt;"",IF(LEFT(Y106,1)="S", Calculs!$C$52,0),0)</f>
        <v>0</v>
      </c>
      <c r="BO106" s="46" t="str">
        <f t="shared" si="48"/>
        <v/>
      </c>
      <c r="BP106" s="45">
        <f>SUMIF(Calculs!$B$32:$B$36,TRIM(BO106),Calculs!$C$32:$C$36)</f>
        <v>0</v>
      </c>
      <c r="BQ106" s="45">
        <f>IF(V106&lt;&gt;"",IF(LEFT(V106,1)="S", SUMIF(Calculs!$B$57:$B$61, TRIM(BO106), Calculs!$C$57:$C$61),0),0)</f>
        <v>0</v>
      </c>
      <c r="BR106" s="43" t="str">
        <f t="shared" si="37"/>
        <v>N</v>
      </c>
      <c r="BS106" s="241" t="str">
        <f t="shared" si="38"/>
        <v>N</v>
      </c>
      <c r="BT106" s="45">
        <f t="shared" si="39"/>
        <v>0</v>
      </c>
      <c r="BU106" s="45"/>
      <c r="BV106" s="45"/>
      <c r="BW106" s="45">
        <f>IF(C106="",0,IF(AND(BR106="S",AW106=1), VLOOKUP(C106,Calculs!$B$85:$D$90,3), 0) + IF(AND(BS106="S",BI106=1), VLOOKUP(C106,Calculs!$B$85:$F$90,5), 0))</f>
        <v>0</v>
      </c>
      <c r="BX106" s="43" t="str">
        <f t="shared" si="40"/>
        <v/>
      </c>
      <c r="BY106" s="241" t="str">
        <f t="shared" si="41"/>
        <v/>
      </c>
      <c r="BZ106" s="301" t="str">
        <f t="shared" si="42"/>
        <v/>
      </c>
      <c r="CA106" s="301" t="str">
        <f t="shared" si="43"/>
        <v/>
      </c>
    </row>
    <row r="107" spans="1:79" ht="12.75" customHeight="1">
      <c r="A107" s="273"/>
      <c r="B107" s="239" t="str">
        <f>IF(' Peticions ET'!B106="", "",' Peticions ET'!B106)</f>
        <v/>
      </c>
      <c r="C107" s="186" t="str">
        <f>IF(' Peticions ET'!C106="", "",' Peticions ET'!C106)</f>
        <v/>
      </c>
      <c r="D107" s="186" t="str">
        <f>IF(' Peticions ET'!D106="", "",' Peticions ET'!D106)</f>
        <v/>
      </c>
      <c r="E107" s="186" t="str">
        <f>IF(' Peticions ET'!E106="", "",' Peticions ET'!E106)</f>
        <v/>
      </c>
      <c r="F107" s="186" t="str">
        <f>IF(' Peticions ET'!F106="", "",' Peticions ET'!F106)</f>
        <v/>
      </c>
      <c r="G107" s="186" t="str">
        <f>IF(' Peticions ET'!G106="", "",' Peticions ET'!G106)</f>
        <v/>
      </c>
      <c r="H107" s="185" t="str">
        <f>IF(' Peticions ET'!H106="", "",' Peticions ET'!H106)</f>
        <v/>
      </c>
      <c r="I107" s="185" t="str">
        <f>IF(' Peticions ET'!I106="", "",' Peticions ET'!I106)</f>
        <v/>
      </c>
      <c r="J107" s="33" t="str">
        <f>IF(' Peticions ET'!J106="", "",' Peticions ET'!J106)</f>
        <v/>
      </c>
      <c r="K107" s="33" t="str">
        <f>IF(' Peticions ET'!K106="", "",' Peticions ET'!K106)</f>
        <v/>
      </c>
      <c r="L107" s="33" t="str">
        <f>IF(' Peticions ET'!L106="", "",' Peticions ET'!L106)</f>
        <v/>
      </c>
      <c r="M107" s="33" t="str">
        <f>IF(' Peticions ET'!M106="", "",' Peticions ET'!M106)</f>
        <v/>
      </c>
      <c r="N107" s="33" t="str">
        <f>IF(' Peticions ET'!N106="", "",' Peticions ET'!N106)</f>
        <v/>
      </c>
      <c r="O107" s="33" t="str">
        <f>IF(' Peticions ET'!O106="", "",' Peticions ET'!O106)</f>
        <v/>
      </c>
      <c r="P107" s="33" t="str">
        <f>IF(' Peticions ET'!P106="", "",' Peticions ET'!P106)</f>
        <v/>
      </c>
      <c r="Q107" s="33" t="str">
        <f>IF(' Peticions ET'!R106="", "",' Peticions ET'!R106)</f>
        <v/>
      </c>
      <c r="R107" s="1" t="str">
        <f>IF(' Peticions ET'!Q106="", "",' Peticions ET'!Q106)</f>
        <v/>
      </c>
      <c r="S107" s="34" t="str">
        <f>IF(' Peticions ET'!U106="", "",' Peticions ET'!U106)</f>
        <v/>
      </c>
      <c r="T107" s="34" t="str">
        <f>IF(' Peticions ET'!V106="", "",' Peticions ET'!V106)</f>
        <v/>
      </c>
      <c r="U107" t="str">
        <f>IF(' Peticions ET'!S106="", "",' Peticions ET'!S106)</f>
        <v/>
      </c>
      <c r="V107" t="str">
        <f>IF(' Peticions ET'!T106="", "",' Peticions ET'!T106)</f>
        <v/>
      </c>
      <c r="W107" s="33" t="str">
        <f>IF(' Peticions ET'!W106="", "",' Peticions ET'!W106)</f>
        <v/>
      </c>
      <c r="X107" s="33" t="str">
        <f>IF(' Peticions ET'!X106="", "",' Peticions ET'!X106)</f>
        <v/>
      </c>
      <c r="Y107" s="33" t="str">
        <f>IF(' Peticions ET'!Y106="", "",' Peticions ET'!Y106)</f>
        <v/>
      </c>
      <c r="Z107" s="1"/>
      <c r="AA107" s="1"/>
      <c r="AB107" s="3"/>
      <c r="AC107" s="34"/>
      <c r="AD107" s="34"/>
      <c r="AE107" s="34"/>
      <c r="AF107" s="35"/>
      <c r="AG107" s="36"/>
      <c r="AH107" s="36"/>
      <c r="AI107" s="36"/>
      <c r="AJ107" s="36"/>
      <c r="AK107" s="37"/>
      <c r="AL107" s="37"/>
      <c r="AM107" s="37"/>
      <c r="AN107" s="37"/>
      <c r="AO107" s="38" t="str">
        <f>IF(' Peticions ET'!AO106="", "",' Peticions ET'!AO106)</f>
        <v/>
      </c>
      <c r="AP107" s="154"/>
      <c r="AQ107" s="39"/>
      <c r="AR107" s="40" t="str">
        <f t="shared" si="2"/>
        <v/>
      </c>
      <c r="AS107" s="41" t="str">
        <f t="shared" si="3"/>
        <v/>
      </c>
      <c r="AT107" s="42" t="str">
        <f t="shared" si="44"/>
        <v/>
      </c>
      <c r="AU107" s="43" t="str">
        <f t="shared" si="45"/>
        <v/>
      </c>
      <c r="AV107" s="252" t="str">
        <f t="shared" si="35"/>
        <v/>
      </c>
      <c r="AW107" s="242">
        <f>IF(B107="",0,IF(BR107="S",COUNTIF($AV$17:AV107,AV107),0))</f>
        <v>0</v>
      </c>
      <c r="AX107" s="44" t="str">
        <f t="shared" si="46"/>
        <v/>
      </c>
      <c r="AY107" s="45">
        <f xml:space="preserve"> IF(AX107&lt;&gt;"",VLOOKUP(AX107,Calculs!$B$2:$C$34,2,FALSE),0)</f>
        <v>0</v>
      </c>
      <c r="AZ107" s="45">
        <f>IF(K107&lt;&gt;"",IF(LEFT(K107,1)="S", Calculs!$C$55,0),0)</f>
        <v>0</v>
      </c>
      <c r="BA107" s="45">
        <f>IF(L107&lt;&gt;"",IF(LEFT(L107,1)="S", Calculs!$C$51,0),0)</f>
        <v>0</v>
      </c>
      <c r="BB107" s="45">
        <f>IF(M107&lt;&gt;"",IF(LEFT(M107,1)="S", Calculs!$C$52,0),0)</f>
        <v>0</v>
      </c>
      <c r="BC107" s="46" t="str">
        <f t="shared" si="47"/>
        <v/>
      </c>
      <c r="BD107" s="46" t="str">
        <f t="shared" si="49"/>
        <v/>
      </c>
      <c r="BE107" s="46">
        <f>SUMIF(Calculs!$B$2:$B$34,BC107,Calculs!$C$2:$C$34)</f>
        <v>0</v>
      </c>
      <c r="BF107" s="45">
        <f>IF(Q107&lt;&gt;"",IF(LEFT(Q107,1)="S", Calculs!$C$52,0),0)</f>
        <v>0</v>
      </c>
      <c r="BG107" s="45">
        <f>IF(R107&lt;&gt;"",IF(LEFT(R107,1)="S", Calculs!$C$51,0),0)</f>
        <v>0</v>
      </c>
      <c r="BH107" s="252" t="str">
        <f t="shared" si="36"/>
        <v/>
      </c>
      <c r="BI107" s="242">
        <f>IF(B107="",0, IF(BS107="S",COUNTIF($BH$17:BH107,BH107),0))</f>
        <v>0</v>
      </c>
      <c r="BJ107" s="45">
        <f xml:space="preserve"> IF(S107&lt;&gt;"",IF(S107&lt;&gt;"Sense monitor",VLOOKUP(LEFT(S107,2),Calculs!$B$41:$C$46,2,FALSE),0),0)</f>
        <v>0</v>
      </c>
      <c r="BK107" s="45">
        <f>IF(T107&lt;&gt;"",IF(LEFT(T107,1)="S", Calculs!$C$48,0),0)</f>
        <v>0</v>
      </c>
      <c r="BL107" s="45">
        <f>IF(W107&lt;&gt;"",IF(LEFT(W107,3)="ETT", Calculs!$C$37,0),0)</f>
        <v>0</v>
      </c>
      <c r="BM107" s="45">
        <f>IF(X107&lt;&gt;"",IF(LEFT(X107,1)="S", Calculs!$C$51,0),0)</f>
        <v>0</v>
      </c>
      <c r="BN107" s="45">
        <f>IF(Y107&lt;&gt;"",IF(LEFT(Y107,1)="S", Calculs!$C$52,0),0)</f>
        <v>0</v>
      </c>
      <c r="BO107" s="46" t="str">
        <f t="shared" si="48"/>
        <v/>
      </c>
      <c r="BP107" s="45">
        <f>SUMIF(Calculs!$B$32:$B$36,TRIM(BO107),Calculs!$C$32:$C$36)</f>
        <v>0</v>
      </c>
      <c r="BQ107" s="45">
        <f>IF(V107&lt;&gt;"",IF(LEFT(V107,1)="S", SUMIF(Calculs!$B$57:$B$61, TRIM(BO107), Calculs!$C$57:$C$61),0),0)</f>
        <v>0</v>
      </c>
      <c r="BR107" s="43" t="str">
        <f t="shared" si="37"/>
        <v>N</v>
      </c>
      <c r="BS107" s="241" t="str">
        <f t="shared" si="38"/>
        <v>N</v>
      </c>
      <c r="BT107" s="45">
        <f t="shared" si="39"/>
        <v>0</v>
      </c>
      <c r="BU107" s="45"/>
      <c r="BV107" s="45"/>
      <c r="BW107" s="45">
        <f>IF(C107="",0,IF(AND(BR107="S",AW107=1), VLOOKUP(C107,Calculs!$B$85:$D$90,3), 0) + IF(AND(BS107="S",BI107=1), VLOOKUP(C107,Calculs!$B$85:$F$90,5), 0))</f>
        <v>0</v>
      </c>
      <c r="BX107" s="43" t="str">
        <f t="shared" si="40"/>
        <v/>
      </c>
      <c r="BY107" s="241" t="str">
        <f t="shared" si="41"/>
        <v/>
      </c>
      <c r="BZ107" s="301" t="str">
        <f t="shared" si="42"/>
        <v/>
      </c>
      <c r="CA107" s="301" t="str">
        <f t="shared" si="43"/>
        <v/>
      </c>
    </row>
    <row r="108" spans="1:79" ht="12.75" customHeight="1">
      <c r="A108" s="273"/>
      <c r="B108" s="239" t="str">
        <f>IF(' Peticions ET'!B107="", "",' Peticions ET'!B107)</f>
        <v/>
      </c>
      <c r="C108" s="186" t="str">
        <f>IF(' Peticions ET'!C107="", "",' Peticions ET'!C107)</f>
        <v/>
      </c>
      <c r="D108" s="186" t="str">
        <f>IF(' Peticions ET'!D107="", "",' Peticions ET'!D107)</f>
        <v/>
      </c>
      <c r="E108" s="186" t="str">
        <f>IF(' Peticions ET'!E107="", "",' Peticions ET'!E107)</f>
        <v/>
      </c>
      <c r="F108" s="186" t="str">
        <f>IF(' Peticions ET'!F107="", "",' Peticions ET'!F107)</f>
        <v/>
      </c>
      <c r="G108" s="186" t="str">
        <f>IF(' Peticions ET'!G107="", "",' Peticions ET'!G107)</f>
        <v/>
      </c>
      <c r="H108" s="185" t="str">
        <f>IF(' Peticions ET'!H107="", "",' Peticions ET'!H107)</f>
        <v/>
      </c>
      <c r="I108" s="185" t="str">
        <f>IF(' Peticions ET'!I107="", "",' Peticions ET'!I107)</f>
        <v/>
      </c>
      <c r="J108" s="33" t="str">
        <f>IF(' Peticions ET'!J107="", "",' Peticions ET'!J107)</f>
        <v/>
      </c>
      <c r="K108" s="33" t="str">
        <f>IF(' Peticions ET'!K107="", "",' Peticions ET'!K107)</f>
        <v/>
      </c>
      <c r="L108" s="33" t="str">
        <f>IF(' Peticions ET'!L107="", "",' Peticions ET'!L107)</f>
        <v/>
      </c>
      <c r="M108" s="33" t="str">
        <f>IF(' Peticions ET'!M107="", "",' Peticions ET'!M107)</f>
        <v/>
      </c>
      <c r="N108" s="33" t="str">
        <f>IF(' Peticions ET'!N107="", "",' Peticions ET'!N107)</f>
        <v/>
      </c>
      <c r="O108" s="33" t="str">
        <f>IF(' Peticions ET'!O107="", "",' Peticions ET'!O107)</f>
        <v/>
      </c>
      <c r="P108" s="33" t="str">
        <f>IF(' Peticions ET'!P107="", "",' Peticions ET'!P107)</f>
        <v/>
      </c>
      <c r="Q108" s="33" t="str">
        <f>IF(' Peticions ET'!R107="", "",' Peticions ET'!R107)</f>
        <v/>
      </c>
      <c r="R108" s="1" t="str">
        <f>IF(' Peticions ET'!Q107="", "",' Peticions ET'!Q107)</f>
        <v/>
      </c>
      <c r="S108" s="34" t="str">
        <f>IF(' Peticions ET'!U107="", "",' Peticions ET'!U107)</f>
        <v/>
      </c>
      <c r="T108" s="34" t="str">
        <f>IF(' Peticions ET'!V107="", "",' Peticions ET'!V107)</f>
        <v/>
      </c>
      <c r="U108" t="str">
        <f>IF(' Peticions ET'!S107="", "",' Peticions ET'!S107)</f>
        <v/>
      </c>
      <c r="V108" t="str">
        <f>IF(' Peticions ET'!T107="", "",' Peticions ET'!T107)</f>
        <v/>
      </c>
      <c r="W108" s="33" t="str">
        <f>IF(' Peticions ET'!W107="", "",' Peticions ET'!W107)</f>
        <v/>
      </c>
      <c r="X108" s="33" t="str">
        <f>IF(' Peticions ET'!X107="", "",' Peticions ET'!X107)</f>
        <v/>
      </c>
      <c r="Y108" s="33" t="str">
        <f>IF(' Peticions ET'!Y107="", "",' Peticions ET'!Y107)</f>
        <v/>
      </c>
      <c r="Z108" s="1"/>
      <c r="AA108" s="1"/>
      <c r="AB108" s="3"/>
      <c r="AC108" s="34"/>
      <c r="AD108" s="34"/>
      <c r="AE108" s="34"/>
      <c r="AF108" s="35"/>
      <c r="AG108" s="36"/>
      <c r="AH108" s="36"/>
      <c r="AI108" s="36"/>
      <c r="AJ108" s="36"/>
      <c r="AK108" s="37"/>
      <c r="AL108" s="37"/>
      <c r="AM108" s="37"/>
      <c r="AN108" s="37"/>
      <c r="AO108" s="38" t="str">
        <f>IF(' Peticions ET'!AO107="", "",' Peticions ET'!AO107)</f>
        <v/>
      </c>
      <c r="AP108" s="154"/>
      <c r="AQ108" s="39"/>
      <c r="AR108" s="40" t="str">
        <f t="shared" si="2"/>
        <v/>
      </c>
      <c r="AS108" s="41" t="str">
        <f t="shared" si="3"/>
        <v/>
      </c>
      <c r="AT108" s="42" t="str">
        <f t="shared" si="44"/>
        <v/>
      </c>
      <c r="AU108" s="43" t="str">
        <f t="shared" si="45"/>
        <v/>
      </c>
      <c r="AV108" s="252" t="str">
        <f t="shared" si="35"/>
        <v/>
      </c>
      <c r="AW108" s="242">
        <f>IF(B108="",0,IF(BR108="S",COUNTIF($AV$17:AV108,AV108),0))</f>
        <v>0</v>
      </c>
      <c r="AX108" s="44" t="str">
        <f t="shared" si="46"/>
        <v/>
      </c>
      <c r="AY108" s="45">
        <f xml:space="preserve"> IF(AX108&lt;&gt;"",VLOOKUP(AX108,Calculs!$B$2:$C$34,2,FALSE),0)</f>
        <v>0</v>
      </c>
      <c r="AZ108" s="45">
        <f>IF(K108&lt;&gt;"",IF(LEFT(K108,1)="S", Calculs!$C$55,0),0)</f>
        <v>0</v>
      </c>
      <c r="BA108" s="45">
        <f>IF(L108&lt;&gt;"",IF(LEFT(L108,1)="S", Calculs!$C$51,0),0)</f>
        <v>0</v>
      </c>
      <c r="BB108" s="45">
        <f>IF(M108&lt;&gt;"",IF(LEFT(M108,1)="S", Calculs!$C$52,0),0)</f>
        <v>0</v>
      </c>
      <c r="BC108" s="46" t="str">
        <f t="shared" si="47"/>
        <v/>
      </c>
      <c r="BD108" s="46" t="str">
        <f t="shared" si="49"/>
        <v/>
      </c>
      <c r="BE108" s="46">
        <f>SUMIF(Calculs!$B$2:$B$34,BC108,Calculs!$C$2:$C$34)</f>
        <v>0</v>
      </c>
      <c r="BF108" s="45">
        <f>IF(Q108&lt;&gt;"",IF(LEFT(Q108,1)="S", Calculs!$C$52,0),0)</f>
        <v>0</v>
      </c>
      <c r="BG108" s="45">
        <f>IF(R108&lt;&gt;"",IF(LEFT(R108,1)="S", Calculs!$C$51,0),0)</f>
        <v>0</v>
      </c>
      <c r="BH108" s="252" t="str">
        <f t="shared" si="36"/>
        <v/>
      </c>
      <c r="BI108" s="242">
        <f>IF(B108="",0, IF(BS108="S",COUNTIF($BH$17:BH108,BH108),0))</f>
        <v>0</v>
      </c>
      <c r="BJ108" s="45">
        <f xml:space="preserve"> IF(S108&lt;&gt;"",IF(S108&lt;&gt;"Sense monitor",VLOOKUP(LEFT(S108,2),Calculs!$B$41:$C$46,2,FALSE),0),0)</f>
        <v>0</v>
      </c>
      <c r="BK108" s="45">
        <f>IF(T108&lt;&gt;"",IF(LEFT(T108,1)="S", Calculs!$C$48,0),0)</f>
        <v>0</v>
      </c>
      <c r="BL108" s="45">
        <f>IF(W108&lt;&gt;"",IF(LEFT(W108,3)="ETT", Calculs!$C$37,0),0)</f>
        <v>0</v>
      </c>
      <c r="BM108" s="45">
        <f>IF(X108&lt;&gt;"",IF(LEFT(X108,1)="S", Calculs!$C$51,0),0)</f>
        <v>0</v>
      </c>
      <c r="BN108" s="45">
        <f>IF(Y108&lt;&gt;"",IF(LEFT(Y108,1)="S", Calculs!$C$52,0),0)</f>
        <v>0</v>
      </c>
      <c r="BO108" s="46" t="str">
        <f t="shared" si="48"/>
        <v/>
      </c>
      <c r="BP108" s="45">
        <f>SUMIF(Calculs!$B$32:$B$36,TRIM(BO108),Calculs!$C$32:$C$36)</f>
        <v>0</v>
      </c>
      <c r="BQ108" s="45">
        <f>IF(V108&lt;&gt;"",IF(LEFT(V108,1)="S", SUMIF(Calculs!$B$57:$B$61, TRIM(BO108), Calculs!$C$57:$C$61),0),0)</f>
        <v>0</v>
      </c>
      <c r="BR108" s="43" t="str">
        <f t="shared" si="37"/>
        <v>N</v>
      </c>
      <c r="BS108" s="241" t="str">
        <f t="shared" si="38"/>
        <v>N</v>
      </c>
      <c r="BT108" s="45">
        <f t="shared" si="39"/>
        <v>0</v>
      </c>
      <c r="BU108" s="45"/>
      <c r="BV108" s="45"/>
      <c r="BW108" s="45">
        <f>IF(C108="",0,IF(AND(BR108="S",AW108=1), VLOOKUP(C108,Calculs!$B$85:$D$90,3), 0) + IF(AND(BS108="S",BI108=1), VLOOKUP(C108,Calculs!$B$85:$F$90,5), 0))</f>
        <v>0</v>
      </c>
      <c r="BX108" s="43" t="str">
        <f t="shared" si="40"/>
        <v/>
      </c>
      <c r="BY108" s="241" t="str">
        <f t="shared" si="41"/>
        <v/>
      </c>
      <c r="BZ108" s="301" t="str">
        <f t="shared" si="42"/>
        <v/>
      </c>
      <c r="CA108" s="301" t="str">
        <f t="shared" si="43"/>
        <v/>
      </c>
    </row>
    <row r="109" spans="1:79" ht="12.75" customHeight="1">
      <c r="A109" s="273"/>
      <c r="B109" s="239" t="str">
        <f>IF(' Peticions ET'!B108="", "",' Peticions ET'!B108)</f>
        <v/>
      </c>
      <c r="C109" s="186" t="str">
        <f>IF(' Peticions ET'!C108="", "",' Peticions ET'!C108)</f>
        <v/>
      </c>
      <c r="D109" s="186" t="str">
        <f>IF(' Peticions ET'!D108="", "",' Peticions ET'!D108)</f>
        <v/>
      </c>
      <c r="E109" s="186" t="str">
        <f>IF(' Peticions ET'!E108="", "",' Peticions ET'!E108)</f>
        <v/>
      </c>
      <c r="F109" s="186" t="str">
        <f>IF(' Peticions ET'!F108="", "",' Peticions ET'!F108)</f>
        <v/>
      </c>
      <c r="G109" s="186" t="str">
        <f>IF(' Peticions ET'!G108="", "",' Peticions ET'!G108)</f>
        <v/>
      </c>
      <c r="H109" s="185" t="str">
        <f>IF(' Peticions ET'!H108="", "",' Peticions ET'!H108)</f>
        <v/>
      </c>
      <c r="I109" s="185" t="str">
        <f>IF(' Peticions ET'!I108="", "",' Peticions ET'!I108)</f>
        <v/>
      </c>
      <c r="J109" s="33" t="str">
        <f>IF(' Peticions ET'!J108="", "",' Peticions ET'!J108)</f>
        <v/>
      </c>
      <c r="K109" s="33" t="str">
        <f>IF(' Peticions ET'!K108="", "",' Peticions ET'!K108)</f>
        <v/>
      </c>
      <c r="L109" s="33" t="str">
        <f>IF(' Peticions ET'!L108="", "",' Peticions ET'!L108)</f>
        <v/>
      </c>
      <c r="M109" s="33" t="str">
        <f>IF(' Peticions ET'!M108="", "",' Peticions ET'!M108)</f>
        <v/>
      </c>
      <c r="N109" s="33" t="str">
        <f>IF(' Peticions ET'!N108="", "",' Peticions ET'!N108)</f>
        <v/>
      </c>
      <c r="O109" s="33" t="str">
        <f>IF(' Peticions ET'!O108="", "",' Peticions ET'!O108)</f>
        <v/>
      </c>
      <c r="P109" s="33" t="str">
        <f>IF(' Peticions ET'!P108="", "",' Peticions ET'!P108)</f>
        <v/>
      </c>
      <c r="Q109" s="33" t="str">
        <f>IF(' Peticions ET'!R108="", "",' Peticions ET'!R108)</f>
        <v/>
      </c>
      <c r="R109" s="1" t="str">
        <f>IF(' Peticions ET'!Q108="", "",' Peticions ET'!Q108)</f>
        <v/>
      </c>
      <c r="S109" s="34" t="str">
        <f>IF(' Peticions ET'!U108="", "",' Peticions ET'!U108)</f>
        <v/>
      </c>
      <c r="T109" s="34" t="str">
        <f>IF(' Peticions ET'!V108="", "",' Peticions ET'!V108)</f>
        <v/>
      </c>
      <c r="U109" t="str">
        <f>IF(' Peticions ET'!S108="", "",' Peticions ET'!S108)</f>
        <v/>
      </c>
      <c r="V109" t="str">
        <f>IF(' Peticions ET'!T108="", "",' Peticions ET'!T108)</f>
        <v/>
      </c>
      <c r="W109" s="33" t="str">
        <f>IF(' Peticions ET'!W108="", "",' Peticions ET'!W108)</f>
        <v/>
      </c>
      <c r="X109" s="33" t="str">
        <f>IF(' Peticions ET'!X108="", "",' Peticions ET'!X108)</f>
        <v/>
      </c>
      <c r="Y109" s="33" t="str">
        <f>IF(' Peticions ET'!Y108="", "",' Peticions ET'!Y108)</f>
        <v/>
      </c>
      <c r="Z109" s="1"/>
      <c r="AA109" s="1"/>
      <c r="AB109" s="3"/>
      <c r="AC109" s="34"/>
      <c r="AD109" s="34"/>
      <c r="AE109" s="34"/>
      <c r="AF109" s="35"/>
      <c r="AG109" s="36"/>
      <c r="AH109" s="36"/>
      <c r="AI109" s="36"/>
      <c r="AJ109" s="36"/>
      <c r="AK109" s="37"/>
      <c r="AL109" s="37"/>
      <c r="AM109" s="37"/>
      <c r="AN109" s="37"/>
      <c r="AO109" s="38" t="str">
        <f>IF(' Peticions ET'!AO108="", "",' Peticions ET'!AO108)</f>
        <v/>
      </c>
      <c r="AP109" s="154"/>
      <c r="AQ109" s="39"/>
      <c r="AR109" s="40" t="str">
        <f t="shared" si="2"/>
        <v/>
      </c>
      <c r="AS109" s="41" t="str">
        <f t="shared" si="3"/>
        <v/>
      </c>
      <c r="AT109" s="42" t="str">
        <f t="shared" si="44"/>
        <v/>
      </c>
      <c r="AU109" s="43" t="str">
        <f t="shared" si="45"/>
        <v/>
      </c>
      <c r="AV109" s="252" t="str">
        <f t="shared" si="35"/>
        <v/>
      </c>
      <c r="AW109" s="242">
        <f>IF(B109="",0,IF(BR109="S",COUNTIF($AV$17:AV109,AV109),0))</f>
        <v>0</v>
      </c>
      <c r="AX109" s="44" t="str">
        <f t="shared" si="46"/>
        <v/>
      </c>
      <c r="AY109" s="45">
        <f xml:space="preserve"> IF(AX109&lt;&gt;"",VLOOKUP(AX109,Calculs!$B$2:$C$34,2,FALSE),0)</f>
        <v>0</v>
      </c>
      <c r="AZ109" s="45">
        <f>IF(K109&lt;&gt;"",IF(LEFT(K109,1)="S", Calculs!$C$55,0),0)</f>
        <v>0</v>
      </c>
      <c r="BA109" s="45">
        <f>IF(L109&lt;&gt;"",IF(LEFT(L109,1)="S", Calculs!$C$51,0),0)</f>
        <v>0</v>
      </c>
      <c r="BB109" s="45">
        <f>IF(M109&lt;&gt;"",IF(LEFT(M109,1)="S", Calculs!$C$52,0),0)</f>
        <v>0</v>
      </c>
      <c r="BC109" s="46" t="str">
        <f t="shared" si="47"/>
        <v/>
      </c>
      <c r="BD109" s="46" t="str">
        <f t="shared" si="49"/>
        <v/>
      </c>
      <c r="BE109" s="46">
        <f>SUMIF(Calculs!$B$2:$B$34,BC109,Calculs!$C$2:$C$34)</f>
        <v>0</v>
      </c>
      <c r="BF109" s="45">
        <f>IF(Q109&lt;&gt;"",IF(LEFT(Q109,1)="S", Calculs!$C$52,0),0)</f>
        <v>0</v>
      </c>
      <c r="BG109" s="45">
        <f>IF(R109&lt;&gt;"",IF(LEFT(R109,1)="S", Calculs!$C$51,0),0)</f>
        <v>0</v>
      </c>
      <c r="BH109" s="252" t="str">
        <f t="shared" si="36"/>
        <v/>
      </c>
      <c r="BI109" s="242">
        <f>IF(B109="",0, IF(BS109="S",COUNTIF($BH$17:BH109,BH109),0))</f>
        <v>0</v>
      </c>
      <c r="BJ109" s="45">
        <f xml:space="preserve"> IF(S109&lt;&gt;"",IF(S109&lt;&gt;"Sense monitor",VLOOKUP(LEFT(S109,2),Calculs!$B$41:$C$46,2,FALSE),0),0)</f>
        <v>0</v>
      </c>
      <c r="BK109" s="45">
        <f>IF(T109&lt;&gt;"",IF(LEFT(T109,1)="S", Calculs!$C$48,0),0)</f>
        <v>0</v>
      </c>
      <c r="BL109" s="45">
        <f>IF(W109&lt;&gt;"",IF(LEFT(W109,3)="ETT", Calculs!$C$37,0),0)</f>
        <v>0</v>
      </c>
      <c r="BM109" s="45">
        <f>IF(X109&lt;&gt;"",IF(LEFT(X109,1)="S", Calculs!$C$51,0),0)</f>
        <v>0</v>
      </c>
      <c r="BN109" s="45">
        <f>IF(Y109&lt;&gt;"",IF(LEFT(Y109,1)="S", Calculs!$C$52,0),0)</f>
        <v>0</v>
      </c>
      <c r="BO109" s="46" t="str">
        <f t="shared" si="48"/>
        <v/>
      </c>
      <c r="BP109" s="45">
        <f>SUMIF(Calculs!$B$32:$B$36,TRIM(BO109),Calculs!$C$32:$C$36)</f>
        <v>0</v>
      </c>
      <c r="BQ109" s="45">
        <f>IF(V109&lt;&gt;"",IF(LEFT(V109,1)="S", SUMIF(Calculs!$B$57:$B$61, TRIM(BO109), Calculs!$C$57:$C$61),0),0)</f>
        <v>0</v>
      </c>
      <c r="BR109" s="43" t="str">
        <f t="shared" si="37"/>
        <v>N</v>
      </c>
      <c r="BS109" s="241" t="str">
        <f t="shared" si="38"/>
        <v>N</v>
      </c>
      <c r="BT109" s="45">
        <f t="shared" si="39"/>
        <v>0</v>
      </c>
      <c r="BU109" s="45"/>
      <c r="BV109" s="45"/>
      <c r="BW109" s="45">
        <f>IF(C109="",0,IF(AND(BR109="S",AW109=1), VLOOKUP(C109,Calculs!$B$85:$D$90,3), 0) + IF(AND(BS109="S",BI109=1), VLOOKUP(C109,Calculs!$B$85:$F$90,5), 0))</f>
        <v>0</v>
      </c>
      <c r="BX109" s="43" t="str">
        <f t="shared" si="40"/>
        <v/>
      </c>
      <c r="BY109" s="241" t="str">
        <f t="shared" si="41"/>
        <v/>
      </c>
      <c r="BZ109" s="301" t="str">
        <f t="shared" si="42"/>
        <v/>
      </c>
      <c r="CA109" s="301" t="str">
        <f t="shared" si="43"/>
        <v/>
      </c>
    </row>
    <row r="110" spans="1:79" ht="12.75" customHeight="1">
      <c r="A110" s="273"/>
      <c r="B110" s="239" t="str">
        <f>IF(' Peticions ET'!B109="", "",' Peticions ET'!B109)</f>
        <v/>
      </c>
      <c r="C110" s="186" t="str">
        <f>IF(' Peticions ET'!C109="", "",' Peticions ET'!C109)</f>
        <v/>
      </c>
      <c r="D110" s="186" t="str">
        <f>IF(' Peticions ET'!D109="", "",' Peticions ET'!D109)</f>
        <v/>
      </c>
      <c r="E110" s="186" t="str">
        <f>IF(' Peticions ET'!E109="", "",' Peticions ET'!E109)</f>
        <v/>
      </c>
      <c r="F110" s="186" t="str">
        <f>IF(' Peticions ET'!F109="", "",' Peticions ET'!F109)</f>
        <v/>
      </c>
      <c r="G110" s="186" t="str">
        <f>IF(' Peticions ET'!G109="", "",' Peticions ET'!G109)</f>
        <v/>
      </c>
      <c r="H110" s="185" t="str">
        <f>IF(' Peticions ET'!H109="", "",' Peticions ET'!H109)</f>
        <v/>
      </c>
      <c r="I110" s="185" t="str">
        <f>IF(' Peticions ET'!I109="", "",' Peticions ET'!I109)</f>
        <v/>
      </c>
      <c r="J110" s="33" t="str">
        <f>IF(' Peticions ET'!J109="", "",' Peticions ET'!J109)</f>
        <v/>
      </c>
      <c r="K110" s="33" t="str">
        <f>IF(' Peticions ET'!K109="", "",' Peticions ET'!K109)</f>
        <v/>
      </c>
      <c r="L110" s="33" t="str">
        <f>IF(' Peticions ET'!L109="", "",' Peticions ET'!L109)</f>
        <v/>
      </c>
      <c r="M110" s="33" t="str">
        <f>IF(' Peticions ET'!M109="", "",' Peticions ET'!M109)</f>
        <v/>
      </c>
      <c r="N110" s="33" t="str">
        <f>IF(' Peticions ET'!N109="", "",' Peticions ET'!N109)</f>
        <v/>
      </c>
      <c r="O110" s="33" t="str">
        <f>IF(' Peticions ET'!O109="", "",' Peticions ET'!O109)</f>
        <v/>
      </c>
      <c r="P110" s="33" t="str">
        <f>IF(' Peticions ET'!P109="", "",' Peticions ET'!P109)</f>
        <v/>
      </c>
      <c r="Q110" s="33" t="str">
        <f>IF(' Peticions ET'!R109="", "",' Peticions ET'!R109)</f>
        <v/>
      </c>
      <c r="R110" s="1" t="str">
        <f>IF(' Peticions ET'!Q109="", "",' Peticions ET'!Q109)</f>
        <v/>
      </c>
      <c r="S110" s="34" t="str">
        <f>IF(' Peticions ET'!U109="", "",' Peticions ET'!U109)</f>
        <v/>
      </c>
      <c r="T110" s="34" t="str">
        <f>IF(' Peticions ET'!V109="", "",' Peticions ET'!V109)</f>
        <v/>
      </c>
      <c r="U110" t="str">
        <f>IF(' Peticions ET'!S109="", "",' Peticions ET'!S109)</f>
        <v/>
      </c>
      <c r="V110" t="str">
        <f>IF(' Peticions ET'!T109="", "",' Peticions ET'!T109)</f>
        <v/>
      </c>
      <c r="W110" s="33" t="str">
        <f>IF(' Peticions ET'!W109="", "",' Peticions ET'!W109)</f>
        <v/>
      </c>
      <c r="X110" s="33" t="str">
        <f>IF(' Peticions ET'!X109="", "",' Peticions ET'!X109)</f>
        <v/>
      </c>
      <c r="Y110" s="33" t="str">
        <f>IF(' Peticions ET'!Y109="", "",' Peticions ET'!Y109)</f>
        <v/>
      </c>
      <c r="Z110" s="1"/>
      <c r="AA110" s="1"/>
      <c r="AB110" s="3"/>
      <c r="AC110" s="34"/>
      <c r="AD110" s="34"/>
      <c r="AE110" s="34"/>
      <c r="AF110" s="35"/>
      <c r="AG110" s="36"/>
      <c r="AH110" s="36"/>
      <c r="AI110" s="36"/>
      <c r="AJ110" s="36"/>
      <c r="AK110" s="37"/>
      <c r="AL110" s="37"/>
      <c r="AM110" s="37"/>
      <c r="AN110" s="37"/>
      <c r="AO110" s="38" t="str">
        <f>IF(' Peticions ET'!AO109="", "",' Peticions ET'!AO109)</f>
        <v/>
      </c>
      <c r="AP110" s="154"/>
      <c r="AQ110" s="39"/>
      <c r="AR110" s="40" t="str">
        <f t="shared" si="2"/>
        <v/>
      </c>
      <c r="AS110" s="41" t="str">
        <f t="shared" si="3"/>
        <v/>
      </c>
      <c r="AT110" s="42" t="str">
        <f t="shared" si="44"/>
        <v/>
      </c>
      <c r="AU110" s="43" t="str">
        <f t="shared" si="45"/>
        <v/>
      </c>
      <c r="AV110" s="252" t="str">
        <f t="shared" si="35"/>
        <v/>
      </c>
      <c r="AW110" s="242">
        <f>IF(B110="",0,IF(BR110="S",COUNTIF($AV$17:AV110,AV110),0))</f>
        <v>0</v>
      </c>
      <c r="AX110" s="44" t="str">
        <f t="shared" si="46"/>
        <v/>
      </c>
      <c r="AY110" s="45">
        <f xml:space="preserve"> IF(AX110&lt;&gt;"",VLOOKUP(AX110,Calculs!$B$2:$C$34,2,FALSE),0)</f>
        <v>0</v>
      </c>
      <c r="AZ110" s="45">
        <f>IF(K110&lt;&gt;"",IF(LEFT(K110,1)="S", Calculs!$C$55,0),0)</f>
        <v>0</v>
      </c>
      <c r="BA110" s="45">
        <f>IF(L110&lt;&gt;"",IF(LEFT(L110,1)="S", Calculs!$C$51,0),0)</f>
        <v>0</v>
      </c>
      <c r="BB110" s="45">
        <f>IF(M110&lt;&gt;"",IF(LEFT(M110,1)="S", Calculs!$C$52,0),0)</f>
        <v>0</v>
      </c>
      <c r="BC110" s="46" t="str">
        <f t="shared" si="47"/>
        <v/>
      </c>
      <c r="BD110" s="46" t="str">
        <f t="shared" si="49"/>
        <v/>
      </c>
      <c r="BE110" s="46">
        <f>SUMIF(Calculs!$B$2:$B$34,BC110,Calculs!$C$2:$C$34)</f>
        <v>0</v>
      </c>
      <c r="BF110" s="45">
        <f>IF(Q110&lt;&gt;"",IF(LEFT(Q110,1)="S", Calculs!$C$52,0),0)</f>
        <v>0</v>
      </c>
      <c r="BG110" s="45">
        <f>IF(R110&lt;&gt;"",IF(LEFT(R110,1)="S", Calculs!$C$51,0),0)</f>
        <v>0</v>
      </c>
      <c r="BH110" s="252" t="str">
        <f t="shared" si="36"/>
        <v/>
      </c>
      <c r="BI110" s="242">
        <f>IF(B110="",0, IF(BS110="S",COUNTIF($BH$17:BH110,BH110),0))</f>
        <v>0</v>
      </c>
      <c r="BJ110" s="45">
        <f xml:space="preserve"> IF(S110&lt;&gt;"",IF(S110&lt;&gt;"Sense monitor",VLOOKUP(LEFT(S110,2),Calculs!$B$41:$C$46,2,FALSE),0),0)</f>
        <v>0</v>
      </c>
      <c r="BK110" s="45">
        <f>IF(T110&lt;&gt;"",IF(LEFT(T110,1)="S", Calculs!$C$48,0),0)</f>
        <v>0</v>
      </c>
      <c r="BL110" s="45">
        <f>IF(W110&lt;&gt;"",IF(LEFT(W110,3)="ETT", Calculs!$C$37,0),0)</f>
        <v>0</v>
      </c>
      <c r="BM110" s="45">
        <f>IF(X110&lt;&gt;"",IF(LEFT(X110,1)="S", Calculs!$C$51,0),0)</f>
        <v>0</v>
      </c>
      <c r="BN110" s="45">
        <f>IF(Y110&lt;&gt;"",IF(LEFT(Y110,1)="S", Calculs!$C$52,0),0)</f>
        <v>0</v>
      </c>
      <c r="BO110" s="46" t="str">
        <f t="shared" si="48"/>
        <v/>
      </c>
      <c r="BP110" s="45">
        <f>SUMIF(Calculs!$B$32:$B$36,TRIM(BO110),Calculs!$C$32:$C$36)</f>
        <v>0</v>
      </c>
      <c r="BQ110" s="45">
        <f>IF(V110&lt;&gt;"",IF(LEFT(V110,1)="S", SUMIF(Calculs!$B$57:$B$61, TRIM(BO110), Calculs!$C$57:$C$61),0),0)</f>
        <v>0</v>
      </c>
      <c r="BR110" s="43" t="str">
        <f t="shared" si="37"/>
        <v>N</v>
      </c>
      <c r="BS110" s="241" t="str">
        <f t="shared" si="38"/>
        <v>N</v>
      </c>
      <c r="BT110" s="45">
        <f t="shared" si="39"/>
        <v>0</v>
      </c>
      <c r="BU110" s="45"/>
      <c r="BV110" s="45"/>
      <c r="BW110" s="45">
        <f>IF(C110="",0,IF(AND(BR110="S",AW110=1), VLOOKUP(C110,Calculs!$B$85:$D$90,3), 0) + IF(AND(BS110="S",BI110=1), VLOOKUP(C110,Calculs!$B$85:$F$90,5), 0))</f>
        <v>0</v>
      </c>
      <c r="BX110" s="43" t="str">
        <f t="shared" si="40"/>
        <v/>
      </c>
      <c r="BY110" s="241" t="str">
        <f t="shared" si="41"/>
        <v/>
      </c>
      <c r="BZ110" s="301" t="str">
        <f t="shared" si="42"/>
        <v/>
      </c>
      <c r="CA110" s="301" t="str">
        <f t="shared" si="43"/>
        <v/>
      </c>
    </row>
    <row r="111" spans="1:79" ht="12.75" customHeight="1">
      <c r="A111" s="273"/>
      <c r="B111" s="239" t="str">
        <f>IF(' Peticions ET'!B110="", "",' Peticions ET'!B110)</f>
        <v/>
      </c>
      <c r="C111" s="186" t="str">
        <f>IF(' Peticions ET'!C110="", "",' Peticions ET'!C110)</f>
        <v/>
      </c>
      <c r="D111" s="186" t="str">
        <f>IF(' Peticions ET'!D110="", "",' Peticions ET'!D110)</f>
        <v/>
      </c>
      <c r="E111" s="186" t="str">
        <f>IF(' Peticions ET'!E110="", "",' Peticions ET'!E110)</f>
        <v/>
      </c>
      <c r="F111" s="186" t="str">
        <f>IF(' Peticions ET'!F110="", "",' Peticions ET'!F110)</f>
        <v/>
      </c>
      <c r="G111" s="186" t="str">
        <f>IF(' Peticions ET'!G110="", "",' Peticions ET'!G110)</f>
        <v/>
      </c>
      <c r="H111" s="185" t="str">
        <f>IF(' Peticions ET'!H110="", "",' Peticions ET'!H110)</f>
        <v/>
      </c>
      <c r="I111" s="185" t="str">
        <f>IF(' Peticions ET'!I110="", "",' Peticions ET'!I110)</f>
        <v/>
      </c>
      <c r="J111" s="33" t="str">
        <f>IF(' Peticions ET'!J110="", "",' Peticions ET'!J110)</f>
        <v/>
      </c>
      <c r="K111" s="33" t="str">
        <f>IF(' Peticions ET'!K110="", "",' Peticions ET'!K110)</f>
        <v/>
      </c>
      <c r="L111" s="33" t="str">
        <f>IF(' Peticions ET'!L110="", "",' Peticions ET'!L110)</f>
        <v/>
      </c>
      <c r="M111" s="33" t="str">
        <f>IF(' Peticions ET'!M110="", "",' Peticions ET'!M110)</f>
        <v/>
      </c>
      <c r="N111" s="33" t="str">
        <f>IF(' Peticions ET'!N110="", "",' Peticions ET'!N110)</f>
        <v/>
      </c>
      <c r="O111" s="33" t="str">
        <f>IF(' Peticions ET'!O110="", "",' Peticions ET'!O110)</f>
        <v/>
      </c>
      <c r="P111" s="33" t="str">
        <f>IF(' Peticions ET'!P110="", "",' Peticions ET'!P110)</f>
        <v/>
      </c>
      <c r="Q111" s="33" t="str">
        <f>IF(' Peticions ET'!R110="", "",' Peticions ET'!R110)</f>
        <v/>
      </c>
      <c r="R111" s="1" t="str">
        <f>IF(' Peticions ET'!Q110="", "",' Peticions ET'!Q110)</f>
        <v/>
      </c>
      <c r="S111" s="34" t="str">
        <f>IF(' Peticions ET'!U110="", "",' Peticions ET'!U110)</f>
        <v/>
      </c>
      <c r="T111" s="34" t="str">
        <f>IF(' Peticions ET'!V110="", "",' Peticions ET'!V110)</f>
        <v/>
      </c>
      <c r="U111" t="str">
        <f>IF(' Peticions ET'!S110="", "",' Peticions ET'!S110)</f>
        <v/>
      </c>
      <c r="V111" t="str">
        <f>IF(' Peticions ET'!T110="", "",' Peticions ET'!T110)</f>
        <v/>
      </c>
      <c r="W111" s="33" t="str">
        <f>IF(' Peticions ET'!W110="", "",' Peticions ET'!W110)</f>
        <v/>
      </c>
      <c r="X111" s="33" t="str">
        <f>IF(' Peticions ET'!X110="", "",' Peticions ET'!X110)</f>
        <v/>
      </c>
      <c r="Y111" s="33" t="str">
        <f>IF(' Peticions ET'!Y110="", "",' Peticions ET'!Y110)</f>
        <v/>
      </c>
      <c r="Z111" s="1"/>
      <c r="AA111" s="1"/>
      <c r="AB111" s="3"/>
      <c r="AC111" s="34"/>
      <c r="AD111" s="34"/>
      <c r="AE111" s="34"/>
      <c r="AF111" s="35"/>
      <c r="AG111" s="36"/>
      <c r="AH111" s="36"/>
      <c r="AI111" s="36"/>
      <c r="AJ111" s="36"/>
      <c r="AK111" s="37"/>
      <c r="AL111" s="37"/>
      <c r="AM111" s="37"/>
      <c r="AN111" s="37"/>
      <c r="AO111" s="38" t="str">
        <f>IF(' Peticions ET'!AO110="", "",' Peticions ET'!AO110)</f>
        <v/>
      </c>
      <c r="AP111" s="154"/>
      <c r="AQ111" s="39"/>
      <c r="AR111" s="40" t="str">
        <f t="shared" si="2"/>
        <v/>
      </c>
      <c r="AS111" s="41" t="str">
        <f t="shared" si="3"/>
        <v/>
      </c>
      <c r="AT111" s="42" t="str">
        <f t="shared" si="44"/>
        <v/>
      </c>
      <c r="AU111" s="43" t="str">
        <f t="shared" si="45"/>
        <v/>
      </c>
      <c r="AV111" s="252" t="str">
        <f t="shared" si="35"/>
        <v/>
      </c>
      <c r="AW111" s="242">
        <f>IF(B111="",0,IF(BR111="S",COUNTIF($AV$17:AV111,AV111),0))</f>
        <v>0</v>
      </c>
      <c r="AX111" s="44" t="str">
        <f t="shared" si="46"/>
        <v/>
      </c>
      <c r="AY111" s="45">
        <f xml:space="preserve"> IF(AX111&lt;&gt;"",VLOOKUP(AX111,Calculs!$B$2:$C$34,2,FALSE),0)</f>
        <v>0</v>
      </c>
      <c r="AZ111" s="45">
        <f>IF(K111&lt;&gt;"",IF(LEFT(K111,1)="S", Calculs!$C$55,0),0)</f>
        <v>0</v>
      </c>
      <c r="BA111" s="45">
        <f>IF(L111&lt;&gt;"",IF(LEFT(L111,1)="S", Calculs!$C$51,0),0)</f>
        <v>0</v>
      </c>
      <c r="BB111" s="45">
        <f>IF(M111&lt;&gt;"",IF(LEFT(M111,1)="S", Calculs!$C$52,0),0)</f>
        <v>0</v>
      </c>
      <c r="BC111" s="46" t="str">
        <f t="shared" si="47"/>
        <v/>
      </c>
      <c r="BD111" s="46" t="str">
        <f t="shared" si="49"/>
        <v/>
      </c>
      <c r="BE111" s="46">
        <f>SUMIF(Calculs!$B$2:$B$34,BC111,Calculs!$C$2:$C$34)</f>
        <v>0</v>
      </c>
      <c r="BF111" s="45">
        <f>IF(Q111&lt;&gt;"",IF(LEFT(Q111,1)="S", Calculs!$C$52,0),0)</f>
        <v>0</v>
      </c>
      <c r="BG111" s="45">
        <f>IF(R111&lt;&gt;"",IF(LEFT(R111,1)="S", Calculs!$C$51,0),0)</f>
        <v>0</v>
      </c>
      <c r="BH111" s="252" t="str">
        <f t="shared" si="36"/>
        <v/>
      </c>
      <c r="BI111" s="242">
        <f>IF(B111="",0, IF(BS111="S",COUNTIF($BH$17:BH111,BH111),0))</f>
        <v>0</v>
      </c>
      <c r="BJ111" s="45">
        <f xml:space="preserve"> IF(S111&lt;&gt;"",IF(S111&lt;&gt;"Sense monitor",VLOOKUP(LEFT(S111,2),Calculs!$B$41:$C$46,2,FALSE),0),0)</f>
        <v>0</v>
      </c>
      <c r="BK111" s="45">
        <f>IF(T111&lt;&gt;"",IF(LEFT(T111,1)="S", Calculs!$C$48,0),0)</f>
        <v>0</v>
      </c>
      <c r="BL111" s="45">
        <f>IF(W111&lt;&gt;"",IF(LEFT(W111,3)="ETT", Calculs!$C$37,0),0)</f>
        <v>0</v>
      </c>
      <c r="BM111" s="45">
        <f>IF(X111&lt;&gt;"",IF(LEFT(X111,1)="S", Calculs!$C$51,0),0)</f>
        <v>0</v>
      </c>
      <c r="BN111" s="45">
        <f>IF(Y111&lt;&gt;"",IF(LEFT(Y111,1)="S", Calculs!$C$52,0),0)</f>
        <v>0</v>
      </c>
      <c r="BO111" s="46" t="str">
        <f t="shared" si="48"/>
        <v/>
      </c>
      <c r="BP111" s="45">
        <f>SUMIF(Calculs!$B$32:$B$36,TRIM(BO111),Calculs!$C$32:$C$36)</f>
        <v>0</v>
      </c>
      <c r="BQ111" s="45">
        <f>IF(V111&lt;&gt;"",IF(LEFT(V111,1)="S", SUMIF(Calculs!$B$57:$B$61, TRIM(BO111), Calculs!$C$57:$C$61),0),0)</f>
        <v>0</v>
      </c>
      <c r="BR111" s="43" t="str">
        <f t="shared" si="37"/>
        <v>N</v>
      </c>
      <c r="BS111" s="241" t="str">
        <f t="shared" si="38"/>
        <v>N</v>
      </c>
      <c r="BT111" s="45">
        <f t="shared" si="39"/>
        <v>0</v>
      </c>
      <c r="BU111" s="45"/>
      <c r="BV111" s="45"/>
      <c r="BW111" s="45">
        <f>IF(C111="",0,IF(AND(BR111="S",AW111=1), VLOOKUP(C111,Calculs!$B$85:$D$90,3), 0) + IF(AND(BS111="S",BI111=1), VLOOKUP(C111,Calculs!$B$85:$F$90,5), 0))</f>
        <v>0</v>
      </c>
      <c r="BX111" s="43" t="str">
        <f t="shared" si="40"/>
        <v/>
      </c>
      <c r="BY111" s="241" t="str">
        <f t="shared" si="41"/>
        <v/>
      </c>
      <c r="BZ111" s="301" t="str">
        <f t="shared" si="42"/>
        <v/>
      </c>
      <c r="CA111" s="301" t="str">
        <f t="shared" si="43"/>
        <v/>
      </c>
    </row>
    <row r="112" spans="1:79" ht="12.75" customHeight="1">
      <c r="A112" s="273"/>
      <c r="B112" s="239" t="str">
        <f>IF(' Peticions ET'!B111="", "",' Peticions ET'!B111)</f>
        <v/>
      </c>
      <c r="C112" s="186" t="str">
        <f>IF(' Peticions ET'!C111="", "",' Peticions ET'!C111)</f>
        <v/>
      </c>
      <c r="D112" s="186" t="str">
        <f>IF(' Peticions ET'!D111="", "",' Peticions ET'!D111)</f>
        <v/>
      </c>
      <c r="E112" s="186" t="str">
        <f>IF(' Peticions ET'!E111="", "",' Peticions ET'!E111)</f>
        <v/>
      </c>
      <c r="F112" s="186" t="str">
        <f>IF(' Peticions ET'!F111="", "",' Peticions ET'!F111)</f>
        <v/>
      </c>
      <c r="G112" s="186" t="str">
        <f>IF(' Peticions ET'!G111="", "",' Peticions ET'!G111)</f>
        <v/>
      </c>
      <c r="H112" s="185" t="str">
        <f>IF(' Peticions ET'!H111="", "",' Peticions ET'!H111)</f>
        <v/>
      </c>
      <c r="I112" s="185" t="str">
        <f>IF(' Peticions ET'!I111="", "",' Peticions ET'!I111)</f>
        <v/>
      </c>
      <c r="J112" s="33" t="str">
        <f>IF(' Peticions ET'!J111="", "",' Peticions ET'!J111)</f>
        <v/>
      </c>
      <c r="K112" s="33" t="str">
        <f>IF(' Peticions ET'!K111="", "",' Peticions ET'!K111)</f>
        <v/>
      </c>
      <c r="L112" s="33" t="str">
        <f>IF(' Peticions ET'!L111="", "",' Peticions ET'!L111)</f>
        <v/>
      </c>
      <c r="M112" s="33" t="str">
        <f>IF(' Peticions ET'!M111="", "",' Peticions ET'!M111)</f>
        <v/>
      </c>
      <c r="N112" s="33" t="str">
        <f>IF(' Peticions ET'!N111="", "",' Peticions ET'!N111)</f>
        <v/>
      </c>
      <c r="O112" s="33" t="str">
        <f>IF(' Peticions ET'!O111="", "",' Peticions ET'!O111)</f>
        <v/>
      </c>
      <c r="P112" s="33" t="str">
        <f>IF(' Peticions ET'!P111="", "",' Peticions ET'!P111)</f>
        <v/>
      </c>
      <c r="Q112" s="33" t="str">
        <f>IF(' Peticions ET'!R111="", "",' Peticions ET'!R111)</f>
        <v/>
      </c>
      <c r="R112" s="1" t="str">
        <f>IF(' Peticions ET'!Q111="", "",' Peticions ET'!Q111)</f>
        <v/>
      </c>
      <c r="S112" s="34" t="str">
        <f>IF(' Peticions ET'!U111="", "",' Peticions ET'!U111)</f>
        <v/>
      </c>
      <c r="T112" s="34" t="str">
        <f>IF(' Peticions ET'!V111="", "",' Peticions ET'!V111)</f>
        <v/>
      </c>
      <c r="U112" t="str">
        <f>IF(' Peticions ET'!S111="", "",' Peticions ET'!S111)</f>
        <v/>
      </c>
      <c r="V112" t="str">
        <f>IF(' Peticions ET'!T111="", "",' Peticions ET'!T111)</f>
        <v/>
      </c>
      <c r="W112" s="33" t="str">
        <f>IF(' Peticions ET'!W111="", "",' Peticions ET'!W111)</f>
        <v/>
      </c>
      <c r="X112" s="33" t="str">
        <f>IF(' Peticions ET'!X111="", "",' Peticions ET'!X111)</f>
        <v/>
      </c>
      <c r="Y112" s="33" t="str">
        <f>IF(' Peticions ET'!Y111="", "",' Peticions ET'!Y111)</f>
        <v/>
      </c>
      <c r="Z112" s="1"/>
      <c r="AA112" s="1"/>
      <c r="AB112" s="3"/>
      <c r="AC112" s="34"/>
      <c r="AD112" s="34"/>
      <c r="AE112" s="34"/>
      <c r="AF112" s="35"/>
      <c r="AG112" s="36"/>
      <c r="AH112" s="36"/>
      <c r="AI112" s="36"/>
      <c r="AJ112" s="36"/>
      <c r="AK112" s="37"/>
      <c r="AL112" s="37"/>
      <c r="AM112" s="37"/>
      <c r="AN112" s="37"/>
      <c r="AO112" s="38" t="str">
        <f>IF(' Peticions ET'!AO111="", "",' Peticions ET'!AO111)</f>
        <v/>
      </c>
      <c r="AP112" s="154"/>
      <c r="AQ112" s="39"/>
      <c r="AR112" s="40" t="str">
        <f t="shared" si="2"/>
        <v/>
      </c>
      <c r="AS112" s="41" t="str">
        <f t="shared" si="3"/>
        <v/>
      </c>
      <c r="AT112" s="42" t="str">
        <f t="shared" si="44"/>
        <v/>
      </c>
      <c r="AU112" s="43" t="str">
        <f t="shared" si="45"/>
        <v/>
      </c>
      <c r="AV112" s="252" t="str">
        <f t="shared" si="35"/>
        <v/>
      </c>
      <c r="AW112" s="242">
        <f>IF(B112="",0,IF(BR112="S",COUNTIF($AV$17:AV112,AV112),0))</f>
        <v>0</v>
      </c>
      <c r="AX112" s="44" t="str">
        <f t="shared" si="46"/>
        <v/>
      </c>
      <c r="AY112" s="45">
        <f xml:space="preserve"> IF(AX112&lt;&gt;"",VLOOKUP(AX112,Calculs!$B$2:$C$34,2,FALSE),0)</f>
        <v>0</v>
      </c>
      <c r="AZ112" s="45">
        <f>IF(K112&lt;&gt;"",IF(LEFT(K112,1)="S", Calculs!$C$55,0),0)</f>
        <v>0</v>
      </c>
      <c r="BA112" s="45">
        <f>IF(L112&lt;&gt;"",IF(LEFT(L112,1)="S", Calculs!$C$51,0),0)</f>
        <v>0</v>
      </c>
      <c r="BB112" s="45">
        <f>IF(M112&lt;&gt;"",IF(LEFT(M112,1)="S", Calculs!$C$52,0),0)</f>
        <v>0</v>
      </c>
      <c r="BC112" s="46" t="str">
        <f t="shared" si="47"/>
        <v/>
      </c>
      <c r="BD112" s="46" t="str">
        <f t="shared" si="49"/>
        <v/>
      </c>
      <c r="BE112" s="46">
        <f>SUMIF(Calculs!$B$2:$B$34,BC112,Calculs!$C$2:$C$34)</f>
        <v>0</v>
      </c>
      <c r="BF112" s="45">
        <f>IF(Q112&lt;&gt;"",IF(LEFT(Q112,1)="S", Calculs!$C$52,0),0)</f>
        <v>0</v>
      </c>
      <c r="BG112" s="45">
        <f>IF(R112&lt;&gt;"",IF(LEFT(R112,1)="S", Calculs!$C$51,0),0)</f>
        <v>0</v>
      </c>
      <c r="BH112" s="252" t="str">
        <f t="shared" si="36"/>
        <v/>
      </c>
      <c r="BI112" s="242">
        <f>IF(B112="",0, IF(BS112="S",COUNTIF($BH$17:BH112,BH112),0))</f>
        <v>0</v>
      </c>
      <c r="BJ112" s="45">
        <f xml:space="preserve"> IF(S112&lt;&gt;"",IF(S112&lt;&gt;"Sense monitor",VLOOKUP(LEFT(S112,2),Calculs!$B$41:$C$46,2,FALSE),0),0)</f>
        <v>0</v>
      </c>
      <c r="BK112" s="45">
        <f>IF(T112&lt;&gt;"",IF(LEFT(T112,1)="S", Calculs!$C$48,0),0)</f>
        <v>0</v>
      </c>
      <c r="BL112" s="45">
        <f>IF(W112&lt;&gt;"",IF(LEFT(W112,3)="ETT", Calculs!$C$37,0),0)</f>
        <v>0</v>
      </c>
      <c r="BM112" s="45">
        <f>IF(X112&lt;&gt;"",IF(LEFT(X112,1)="S", Calculs!$C$51,0),0)</f>
        <v>0</v>
      </c>
      <c r="BN112" s="45">
        <f>IF(Y112&lt;&gt;"",IF(LEFT(Y112,1)="S", Calculs!$C$52,0),0)</f>
        <v>0</v>
      </c>
      <c r="BO112" s="46" t="str">
        <f t="shared" si="48"/>
        <v/>
      </c>
      <c r="BP112" s="45">
        <f>SUMIF(Calculs!$B$32:$B$36,TRIM(BO112),Calculs!$C$32:$C$36)</f>
        <v>0</v>
      </c>
      <c r="BQ112" s="45">
        <f>IF(V112&lt;&gt;"",IF(LEFT(V112,1)="S", SUMIF(Calculs!$B$57:$B$61, TRIM(BO112), Calculs!$C$57:$C$61),0),0)</f>
        <v>0</v>
      </c>
      <c r="BR112" s="43" t="str">
        <f t="shared" si="37"/>
        <v>N</v>
      </c>
      <c r="BS112" s="241" t="str">
        <f t="shared" si="38"/>
        <v>N</v>
      </c>
      <c r="BT112" s="45">
        <f t="shared" si="39"/>
        <v>0</v>
      </c>
      <c r="BU112" s="45"/>
      <c r="BV112" s="45"/>
      <c r="BW112" s="45">
        <f>IF(C112="",0,IF(AND(BR112="S",AW112=1), VLOOKUP(C112,Calculs!$B$85:$D$90,3), 0) + IF(AND(BS112="S",BI112=1), VLOOKUP(C112,Calculs!$B$85:$F$90,5), 0))</f>
        <v>0</v>
      </c>
      <c r="BX112" s="43" t="str">
        <f t="shared" si="40"/>
        <v/>
      </c>
      <c r="BY112" s="241" t="str">
        <f t="shared" si="41"/>
        <v/>
      </c>
      <c r="BZ112" s="301" t="str">
        <f t="shared" si="42"/>
        <v/>
      </c>
      <c r="CA112" s="301" t="str">
        <f t="shared" si="43"/>
        <v/>
      </c>
    </row>
    <row r="113" spans="1:79" ht="12.75" customHeight="1">
      <c r="A113" s="273"/>
      <c r="B113" s="239" t="str">
        <f>IF(' Peticions ET'!B112="", "",' Peticions ET'!B112)</f>
        <v/>
      </c>
      <c r="C113" s="186" t="str">
        <f>IF(' Peticions ET'!C112="", "",' Peticions ET'!C112)</f>
        <v/>
      </c>
      <c r="D113" s="186" t="str">
        <f>IF(' Peticions ET'!D112="", "",' Peticions ET'!D112)</f>
        <v/>
      </c>
      <c r="E113" s="186" t="str">
        <f>IF(' Peticions ET'!E112="", "",' Peticions ET'!E112)</f>
        <v/>
      </c>
      <c r="F113" s="186" t="str">
        <f>IF(' Peticions ET'!F112="", "",' Peticions ET'!F112)</f>
        <v/>
      </c>
      <c r="G113" s="186" t="str">
        <f>IF(' Peticions ET'!G112="", "",' Peticions ET'!G112)</f>
        <v/>
      </c>
      <c r="H113" s="185" t="str">
        <f>IF(' Peticions ET'!H112="", "",' Peticions ET'!H112)</f>
        <v/>
      </c>
      <c r="I113" s="185" t="str">
        <f>IF(' Peticions ET'!I112="", "",' Peticions ET'!I112)</f>
        <v/>
      </c>
      <c r="J113" s="33" t="str">
        <f>IF(' Peticions ET'!J112="", "",' Peticions ET'!J112)</f>
        <v/>
      </c>
      <c r="K113" s="33" t="str">
        <f>IF(' Peticions ET'!K112="", "",' Peticions ET'!K112)</f>
        <v/>
      </c>
      <c r="L113" s="33" t="str">
        <f>IF(' Peticions ET'!L112="", "",' Peticions ET'!L112)</f>
        <v/>
      </c>
      <c r="M113" s="33" t="str">
        <f>IF(' Peticions ET'!M112="", "",' Peticions ET'!M112)</f>
        <v/>
      </c>
      <c r="N113" s="33" t="str">
        <f>IF(' Peticions ET'!N112="", "",' Peticions ET'!N112)</f>
        <v/>
      </c>
      <c r="O113" s="33" t="str">
        <f>IF(' Peticions ET'!O112="", "",' Peticions ET'!O112)</f>
        <v/>
      </c>
      <c r="P113" s="33" t="str">
        <f>IF(' Peticions ET'!P112="", "",' Peticions ET'!P112)</f>
        <v/>
      </c>
      <c r="Q113" s="33" t="str">
        <f>IF(' Peticions ET'!R112="", "",' Peticions ET'!R112)</f>
        <v/>
      </c>
      <c r="R113" s="1" t="str">
        <f>IF(' Peticions ET'!Q112="", "",' Peticions ET'!Q112)</f>
        <v/>
      </c>
      <c r="S113" s="34" t="str">
        <f>IF(' Peticions ET'!U112="", "",' Peticions ET'!U112)</f>
        <v/>
      </c>
      <c r="T113" s="34" t="str">
        <f>IF(' Peticions ET'!V112="", "",' Peticions ET'!V112)</f>
        <v/>
      </c>
      <c r="U113" t="str">
        <f>IF(' Peticions ET'!S112="", "",' Peticions ET'!S112)</f>
        <v/>
      </c>
      <c r="V113" t="str">
        <f>IF(' Peticions ET'!T112="", "",' Peticions ET'!T112)</f>
        <v/>
      </c>
      <c r="W113" s="33" t="str">
        <f>IF(' Peticions ET'!W112="", "",' Peticions ET'!W112)</f>
        <v/>
      </c>
      <c r="X113" s="33" t="str">
        <f>IF(' Peticions ET'!X112="", "",' Peticions ET'!X112)</f>
        <v/>
      </c>
      <c r="Y113" s="33" t="str">
        <f>IF(' Peticions ET'!Y112="", "",' Peticions ET'!Y112)</f>
        <v/>
      </c>
      <c r="Z113" s="1"/>
      <c r="AA113" s="1"/>
      <c r="AB113" s="3"/>
      <c r="AC113" s="34"/>
      <c r="AD113" s="34"/>
      <c r="AE113" s="34"/>
      <c r="AF113" s="35"/>
      <c r="AG113" s="36"/>
      <c r="AH113" s="36"/>
      <c r="AI113" s="36"/>
      <c r="AJ113" s="36"/>
      <c r="AK113" s="37"/>
      <c r="AL113" s="37"/>
      <c r="AM113" s="37"/>
      <c r="AN113" s="37"/>
      <c r="AO113" s="38" t="str">
        <f>IF(' Peticions ET'!AO112="", "",' Peticions ET'!AO112)</f>
        <v/>
      </c>
      <c r="AP113" s="154"/>
      <c r="AQ113" s="39"/>
      <c r="AR113" s="40" t="str">
        <f t="shared" si="2"/>
        <v/>
      </c>
      <c r="AS113" s="41" t="str">
        <f t="shared" si="3"/>
        <v/>
      </c>
      <c r="AT113" s="42" t="str">
        <f t="shared" si="44"/>
        <v/>
      </c>
      <c r="AU113" s="43" t="str">
        <f t="shared" si="45"/>
        <v/>
      </c>
      <c r="AV113" s="252" t="str">
        <f t="shared" si="35"/>
        <v/>
      </c>
      <c r="AW113" s="242">
        <f>IF(B113="",0,IF(BR113="S",COUNTIF($AV$17:AV113,AV113),0))</f>
        <v>0</v>
      </c>
      <c r="AX113" s="44" t="str">
        <f t="shared" si="46"/>
        <v/>
      </c>
      <c r="AY113" s="45">
        <f xml:space="preserve"> IF(AX113&lt;&gt;"",VLOOKUP(AX113,Calculs!$B$2:$C$34,2,FALSE),0)</f>
        <v>0</v>
      </c>
      <c r="AZ113" s="45">
        <f>IF(K113&lt;&gt;"",IF(LEFT(K113,1)="S", Calculs!$C$55,0),0)</f>
        <v>0</v>
      </c>
      <c r="BA113" s="45">
        <f>IF(L113&lt;&gt;"",IF(LEFT(L113,1)="S", Calculs!$C$51,0),0)</f>
        <v>0</v>
      </c>
      <c r="BB113" s="45">
        <f>IF(M113&lt;&gt;"",IF(LEFT(M113,1)="S", Calculs!$C$52,0),0)</f>
        <v>0</v>
      </c>
      <c r="BC113" s="46" t="str">
        <f t="shared" si="47"/>
        <v/>
      </c>
      <c r="BD113" s="46" t="str">
        <f t="shared" si="49"/>
        <v/>
      </c>
      <c r="BE113" s="46">
        <f>SUMIF(Calculs!$B$2:$B$34,BC113,Calculs!$C$2:$C$34)</f>
        <v>0</v>
      </c>
      <c r="BF113" s="45">
        <f>IF(Q113&lt;&gt;"",IF(LEFT(Q113,1)="S", Calculs!$C$52,0),0)</f>
        <v>0</v>
      </c>
      <c r="BG113" s="45">
        <f>IF(R113&lt;&gt;"",IF(LEFT(R113,1)="S", Calculs!$C$51,0),0)</f>
        <v>0</v>
      </c>
      <c r="BH113" s="252" t="str">
        <f t="shared" si="36"/>
        <v/>
      </c>
      <c r="BI113" s="242">
        <f>IF(B113="",0, IF(BS113="S",COUNTIF($BH$17:BH113,BH113),0))</f>
        <v>0</v>
      </c>
      <c r="BJ113" s="45">
        <f xml:space="preserve"> IF(S113&lt;&gt;"",IF(S113&lt;&gt;"Sense monitor",VLOOKUP(LEFT(S113,2),Calculs!$B$41:$C$46,2,FALSE),0),0)</f>
        <v>0</v>
      </c>
      <c r="BK113" s="45">
        <f>IF(T113&lt;&gt;"",IF(LEFT(T113,1)="S", Calculs!$C$48,0),0)</f>
        <v>0</v>
      </c>
      <c r="BL113" s="45">
        <f>IF(W113&lt;&gt;"",IF(LEFT(W113,3)="ETT", Calculs!$C$37,0),0)</f>
        <v>0</v>
      </c>
      <c r="BM113" s="45">
        <f>IF(X113&lt;&gt;"",IF(LEFT(X113,1)="S", Calculs!$C$51,0),0)</f>
        <v>0</v>
      </c>
      <c r="BN113" s="45">
        <f>IF(Y113&lt;&gt;"",IF(LEFT(Y113,1)="S", Calculs!$C$52,0),0)</f>
        <v>0</v>
      </c>
      <c r="BO113" s="46" t="str">
        <f t="shared" si="48"/>
        <v/>
      </c>
      <c r="BP113" s="45">
        <f>SUMIF(Calculs!$B$32:$B$36,TRIM(BO113),Calculs!$C$32:$C$36)</f>
        <v>0</v>
      </c>
      <c r="BQ113" s="45">
        <f>IF(V113&lt;&gt;"",IF(LEFT(V113,1)="S", SUMIF(Calculs!$B$57:$B$61, TRIM(BO113), Calculs!$C$57:$C$61),0),0)</f>
        <v>0</v>
      </c>
      <c r="BR113" s="43" t="str">
        <f t="shared" si="37"/>
        <v>N</v>
      </c>
      <c r="BS113" s="241" t="str">
        <f t="shared" si="38"/>
        <v>N</v>
      </c>
      <c r="BT113" s="45">
        <f t="shared" si="39"/>
        <v>0</v>
      </c>
      <c r="BU113" s="45"/>
      <c r="BV113" s="45"/>
      <c r="BW113" s="45">
        <f>IF(C113="",0,IF(AND(BR113="S",AW113=1), VLOOKUP(C113,Calculs!$B$85:$D$90,3), 0) + IF(AND(BS113="S",BI113=1), VLOOKUP(C113,Calculs!$B$85:$F$90,5), 0))</f>
        <v>0</v>
      </c>
      <c r="BX113" s="43" t="str">
        <f t="shared" si="40"/>
        <v/>
      </c>
      <c r="BY113" s="241" t="str">
        <f t="shared" si="41"/>
        <v/>
      </c>
      <c r="BZ113" s="301" t="str">
        <f t="shared" si="42"/>
        <v/>
      </c>
      <c r="CA113" s="301" t="str">
        <f t="shared" si="43"/>
        <v/>
      </c>
    </row>
    <row r="114" spans="1:79" ht="12.75" customHeight="1">
      <c r="A114" s="273"/>
      <c r="B114" s="239" t="str">
        <f>IF(' Peticions ET'!B113="", "",' Peticions ET'!B113)</f>
        <v/>
      </c>
      <c r="C114" s="186" t="str">
        <f>IF(' Peticions ET'!C113="", "",' Peticions ET'!C113)</f>
        <v/>
      </c>
      <c r="D114" s="186" t="str">
        <f>IF(' Peticions ET'!D113="", "",' Peticions ET'!D113)</f>
        <v/>
      </c>
      <c r="E114" s="186" t="str">
        <f>IF(' Peticions ET'!E113="", "",' Peticions ET'!E113)</f>
        <v/>
      </c>
      <c r="F114" s="186" t="str">
        <f>IF(' Peticions ET'!F113="", "",' Peticions ET'!F113)</f>
        <v/>
      </c>
      <c r="G114" s="186" t="str">
        <f>IF(' Peticions ET'!G113="", "",' Peticions ET'!G113)</f>
        <v/>
      </c>
      <c r="H114" s="185" t="str">
        <f>IF(' Peticions ET'!H113="", "",' Peticions ET'!H113)</f>
        <v/>
      </c>
      <c r="I114" s="185" t="str">
        <f>IF(' Peticions ET'!I113="", "",' Peticions ET'!I113)</f>
        <v/>
      </c>
      <c r="J114" s="33" t="str">
        <f>IF(' Peticions ET'!J113="", "",' Peticions ET'!J113)</f>
        <v/>
      </c>
      <c r="K114" s="33" t="str">
        <f>IF(' Peticions ET'!K113="", "",' Peticions ET'!K113)</f>
        <v/>
      </c>
      <c r="L114" s="33" t="str">
        <f>IF(' Peticions ET'!L113="", "",' Peticions ET'!L113)</f>
        <v/>
      </c>
      <c r="M114" s="33" t="str">
        <f>IF(' Peticions ET'!M113="", "",' Peticions ET'!M113)</f>
        <v/>
      </c>
      <c r="N114" s="33" t="str">
        <f>IF(' Peticions ET'!N113="", "",' Peticions ET'!N113)</f>
        <v/>
      </c>
      <c r="O114" s="33" t="str">
        <f>IF(' Peticions ET'!O113="", "",' Peticions ET'!O113)</f>
        <v/>
      </c>
      <c r="P114" s="33" t="str">
        <f>IF(' Peticions ET'!P113="", "",' Peticions ET'!P113)</f>
        <v/>
      </c>
      <c r="Q114" s="33" t="str">
        <f>IF(' Peticions ET'!R113="", "",' Peticions ET'!R113)</f>
        <v/>
      </c>
      <c r="R114" s="1" t="str">
        <f>IF(' Peticions ET'!Q113="", "",' Peticions ET'!Q113)</f>
        <v/>
      </c>
      <c r="S114" s="34" t="str">
        <f>IF(' Peticions ET'!U113="", "",' Peticions ET'!U113)</f>
        <v/>
      </c>
      <c r="T114" s="34" t="str">
        <f>IF(' Peticions ET'!V113="", "",' Peticions ET'!V113)</f>
        <v/>
      </c>
      <c r="U114" t="str">
        <f>IF(' Peticions ET'!S113="", "",' Peticions ET'!S113)</f>
        <v/>
      </c>
      <c r="V114" t="str">
        <f>IF(' Peticions ET'!T113="", "",' Peticions ET'!T113)</f>
        <v/>
      </c>
      <c r="W114" s="33" t="str">
        <f>IF(' Peticions ET'!W113="", "",' Peticions ET'!W113)</f>
        <v/>
      </c>
      <c r="X114" s="33" t="str">
        <f>IF(' Peticions ET'!X113="", "",' Peticions ET'!X113)</f>
        <v/>
      </c>
      <c r="Y114" s="33" t="str">
        <f>IF(' Peticions ET'!Y113="", "",' Peticions ET'!Y113)</f>
        <v/>
      </c>
      <c r="Z114" s="1"/>
      <c r="AA114" s="1"/>
      <c r="AB114" s="3"/>
      <c r="AC114" s="34"/>
      <c r="AD114" s="34"/>
      <c r="AE114" s="34"/>
      <c r="AF114" s="35"/>
      <c r="AG114" s="36"/>
      <c r="AH114" s="36"/>
      <c r="AI114" s="36"/>
      <c r="AJ114" s="36"/>
      <c r="AK114" s="37"/>
      <c r="AL114" s="37"/>
      <c r="AM114" s="37"/>
      <c r="AN114" s="37"/>
      <c r="AO114" s="38" t="str">
        <f>IF(' Peticions ET'!AO113="", "",' Peticions ET'!AO113)</f>
        <v/>
      </c>
      <c r="AP114" s="154"/>
      <c r="AQ114" s="39"/>
      <c r="AR114" s="40" t="str">
        <f t="shared" si="2"/>
        <v/>
      </c>
      <c r="AS114" s="41" t="str">
        <f t="shared" si="3"/>
        <v/>
      </c>
      <c r="AT114" s="42" t="str">
        <f t="shared" si="44"/>
        <v/>
      </c>
      <c r="AU114" s="43" t="str">
        <f t="shared" si="45"/>
        <v/>
      </c>
      <c r="AV114" s="252" t="str">
        <f t="shared" si="35"/>
        <v/>
      </c>
      <c r="AW114" s="242">
        <f>IF(B114="",0,IF(BR114="S",COUNTIF($AV$17:AV114,AV114),0))</f>
        <v>0</v>
      </c>
      <c r="AX114" s="44" t="str">
        <f t="shared" si="46"/>
        <v/>
      </c>
      <c r="AY114" s="45">
        <f xml:space="preserve"> IF(AX114&lt;&gt;"",VLOOKUP(AX114,Calculs!$B$2:$C$34,2,FALSE),0)</f>
        <v>0</v>
      </c>
      <c r="AZ114" s="45">
        <f>IF(K114&lt;&gt;"",IF(LEFT(K114,1)="S", Calculs!$C$55,0),0)</f>
        <v>0</v>
      </c>
      <c r="BA114" s="45">
        <f>IF(L114&lt;&gt;"",IF(LEFT(L114,1)="S", Calculs!$C$51,0),0)</f>
        <v>0</v>
      </c>
      <c r="BB114" s="45">
        <f>IF(M114&lt;&gt;"",IF(LEFT(M114,1)="S", Calculs!$C$52,0),0)</f>
        <v>0</v>
      </c>
      <c r="BC114" s="46" t="str">
        <f t="shared" si="47"/>
        <v/>
      </c>
      <c r="BD114" s="46" t="str">
        <f t="shared" si="49"/>
        <v/>
      </c>
      <c r="BE114" s="46">
        <f>SUMIF(Calculs!$B$2:$B$34,BC114,Calculs!$C$2:$C$34)</f>
        <v>0</v>
      </c>
      <c r="BF114" s="45">
        <f>IF(Q114&lt;&gt;"",IF(LEFT(Q114,1)="S", Calculs!$C$52,0),0)</f>
        <v>0</v>
      </c>
      <c r="BG114" s="45">
        <f>IF(R114&lt;&gt;"",IF(LEFT(R114,1)="S", Calculs!$C$51,0),0)</f>
        <v>0</v>
      </c>
      <c r="BH114" s="252" t="str">
        <f t="shared" si="36"/>
        <v/>
      </c>
      <c r="BI114" s="242">
        <f>IF(B114="",0, IF(BS114="S",COUNTIF($BH$17:BH114,BH114),0))</f>
        <v>0</v>
      </c>
      <c r="BJ114" s="45">
        <f xml:space="preserve"> IF(S114&lt;&gt;"",IF(S114&lt;&gt;"Sense monitor",VLOOKUP(LEFT(S114,2),Calculs!$B$41:$C$46,2,FALSE),0),0)</f>
        <v>0</v>
      </c>
      <c r="BK114" s="45">
        <f>IF(T114&lt;&gt;"",IF(LEFT(T114,1)="S", Calculs!$C$48,0),0)</f>
        <v>0</v>
      </c>
      <c r="BL114" s="45">
        <f>IF(W114&lt;&gt;"",IF(LEFT(W114,3)="ETT", Calculs!$C$37,0),0)</f>
        <v>0</v>
      </c>
      <c r="BM114" s="45">
        <f>IF(X114&lt;&gt;"",IF(LEFT(X114,1)="S", Calculs!$C$51,0),0)</f>
        <v>0</v>
      </c>
      <c r="BN114" s="45">
        <f>IF(Y114&lt;&gt;"",IF(LEFT(Y114,1)="S", Calculs!$C$52,0),0)</f>
        <v>0</v>
      </c>
      <c r="BO114" s="46" t="str">
        <f t="shared" si="48"/>
        <v/>
      </c>
      <c r="BP114" s="45">
        <f>SUMIF(Calculs!$B$32:$B$36,TRIM(BO114),Calculs!$C$32:$C$36)</f>
        <v>0</v>
      </c>
      <c r="BQ114" s="45">
        <f>IF(V114&lt;&gt;"",IF(LEFT(V114,1)="S", SUMIF(Calculs!$B$57:$B$61, TRIM(BO114), Calculs!$C$57:$C$61),0),0)</f>
        <v>0</v>
      </c>
      <c r="BR114" s="43" t="str">
        <f t="shared" si="37"/>
        <v>N</v>
      </c>
      <c r="BS114" s="241" t="str">
        <f t="shared" si="38"/>
        <v>N</v>
      </c>
      <c r="BT114" s="45">
        <f t="shared" si="39"/>
        <v>0</v>
      </c>
      <c r="BU114" s="45"/>
      <c r="BV114" s="45"/>
      <c r="BW114" s="45">
        <f>IF(C114="",0,IF(AND(BR114="S",AW114=1), VLOOKUP(C114,Calculs!$B$85:$D$90,3), 0) + IF(AND(BS114="S",BI114=1), VLOOKUP(C114,Calculs!$B$85:$F$90,5), 0))</f>
        <v>0</v>
      </c>
      <c r="BX114" s="43" t="str">
        <f t="shared" si="40"/>
        <v/>
      </c>
      <c r="BY114" s="241" t="str">
        <f t="shared" si="41"/>
        <v/>
      </c>
      <c r="BZ114" s="301" t="str">
        <f t="shared" si="42"/>
        <v/>
      </c>
      <c r="CA114" s="301" t="str">
        <f t="shared" si="43"/>
        <v/>
      </c>
    </row>
    <row r="115" spans="1:79" ht="12.75" customHeight="1">
      <c r="A115" s="273"/>
      <c r="B115" s="239" t="str">
        <f>IF(' Peticions ET'!B114="", "",' Peticions ET'!B114)</f>
        <v/>
      </c>
      <c r="C115" s="186" t="str">
        <f>IF(' Peticions ET'!C114="", "",' Peticions ET'!C114)</f>
        <v/>
      </c>
      <c r="D115" s="186" t="str">
        <f>IF(' Peticions ET'!D114="", "",' Peticions ET'!D114)</f>
        <v/>
      </c>
      <c r="E115" s="186" t="str">
        <f>IF(' Peticions ET'!E114="", "",' Peticions ET'!E114)</f>
        <v/>
      </c>
      <c r="F115" s="186" t="str">
        <f>IF(' Peticions ET'!F114="", "",' Peticions ET'!F114)</f>
        <v/>
      </c>
      <c r="G115" s="186" t="str">
        <f>IF(' Peticions ET'!G114="", "",' Peticions ET'!G114)</f>
        <v/>
      </c>
      <c r="H115" s="185" t="str">
        <f>IF(' Peticions ET'!H114="", "",' Peticions ET'!H114)</f>
        <v/>
      </c>
      <c r="I115" s="185" t="str">
        <f>IF(' Peticions ET'!I114="", "",' Peticions ET'!I114)</f>
        <v/>
      </c>
      <c r="J115" s="33" t="str">
        <f>IF(' Peticions ET'!J114="", "",' Peticions ET'!J114)</f>
        <v/>
      </c>
      <c r="K115" s="33" t="str">
        <f>IF(' Peticions ET'!K114="", "",' Peticions ET'!K114)</f>
        <v/>
      </c>
      <c r="L115" s="33" t="str">
        <f>IF(' Peticions ET'!L114="", "",' Peticions ET'!L114)</f>
        <v/>
      </c>
      <c r="M115" s="33" t="str">
        <f>IF(' Peticions ET'!M114="", "",' Peticions ET'!M114)</f>
        <v/>
      </c>
      <c r="N115" s="33" t="str">
        <f>IF(' Peticions ET'!N114="", "",' Peticions ET'!N114)</f>
        <v/>
      </c>
      <c r="O115" s="33" t="str">
        <f>IF(' Peticions ET'!O114="", "",' Peticions ET'!O114)</f>
        <v/>
      </c>
      <c r="P115" s="33" t="str">
        <f>IF(' Peticions ET'!P114="", "",' Peticions ET'!P114)</f>
        <v/>
      </c>
      <c r="Q115" s="33" t="str">
        <f>IF(' Peticions ET'!R114="", "",' Peticions ET'!R114)</f>
        <v/>
      </c>
      <c r="R115" s="1" t="str">
        <f>IF(' Peticions ET'!Q114="", "",' Peticions ET'!Q114)</f>
        <v/>
      </c>
      <c r="S115" s="34" t="str">
        <f>IF(' Peticions ET'!U114="", "",' Peticions ET'!U114)</f>
        <v/>
      </c>
      <c r="T115" s="34" t="str">
        <f>IF(' Peticions ET'!V114="", "",' Peticions ET'!V114)</f>
        <v/>
      </c>
      <c r="U115" t="str">
        <f>IF(' Peticions ET'!S114="", "",' Peticions ET'!S114)</f>
        <v/>
      </c>
      <c r="V115" t="str">
        <f>IF(' Peticions ET'!T114="", "",' Peticions ET'!T114)</f>
        <v/>
      </c>
      <c r="W115" s="33" t="str">
        <f>IF(' Peticions ET'!W114="", "",' Peticions ET'!W114)</f>
        <v/>
      </c>
      <c r="X115" s="33" t="str">
        <f>IF(' Peticions ET'!X114="", "",' Peticions ET'!X114)</f>
        <v/>
      </c>
      <c r="Y115" s="33" t="str">
        <f>IF(' Peticions ET'!Y114="", "",' Peticions ET'!Y114)</f>
        <v/>
      </c>
      <c r="Z115" s="1"/>
      <c r="AA115" s="1"/>
      <c r="AB115" s="3"/>
      <c r="AC115" s="34"/>
      <c r="AD115" s="34"/>
      <c r="AE115" s="34"/>
      <c r="AF115" s="35"/>
      <c r="AG115" s="36"/>
      <c r="AH115" s="36"/>
      <c r="AI115" s="36"/>
      <c r="AJ115" s="36"/>
      <c r="AK115" s="37"/>
      <c r="AL115" s="37"/>
      <c r="AM115" s="37"/>
      <c r="AN115" s="37"/>
      <c r="AO115" s="38" t="str">
        <f>IF(' Peticions ET'!AO114="", "",' Peticions ET'!AO114)</f>
        <v/>
      </c>
      <c r="AP115" s="154"/>
      <c r="AQ115" s="39"/>
      <c r="AR115" s="40" t="str">
        <f t="shared" si="2"/>
        <v/>
      </c>
      <c r="AS115" s="41" t="str">
        <f t="shared" si="3"/>
        <v/>
      </c>
      <c r="AT115" s="42" t="str">
        <f t="shared" si="44"/>
        <v/>
      </c>
      <c r="AU115" s="43" t="str">
        <f t="shared" si="45"/>
        <v/>
      </c>
      <c r="AV115" s="252" t="str">
        <f t="shared" si="35"/>
        <v/>
      </c>
      <c r="AW115" s="242">
        <f>IF(B115="",0,IF(BR115="S",COUNTIF($AV$17:AV115,AV115),0))</f>
        <v>0</v>
      </c>
      <c r="AX115" s="44" t="str">
        <f t="shared" si="46"/>
        <v/>
      </c>
      <c r="AY115" s="45">
        <f xml:space="preserve"> IF(AX115&lt;&gt;"",VLOOKUP(AX115,Calculs!$B$2:$C$34,2,FALSE),0)</f>
        <v>0</v>
      </c>
      <c r="AZ115" s="45">
        <f>IF(K115&lt;&gt;"",IF(LEFT(K115,1)="S", Calculs!$C$55,0),0)</f>
        <v>0</v>
      </c>
      <c r="BA115" s="45">
        <f>IF(L115&lt;&gt;"",IF(LEFT(L115,1)="S", Calculs!$C$51,0),0)</f>
        <v>0</v>
      </c>
      <c r="BB115" s="45">
        <f>IF(M115&lt;&gt;"",IF(LEFT(M115,1)="S", Calculs!$C$52,0),0)</f>
        <v>0</v>
      </c>
      <c r="BC115" s="46" t="str">
        <f t="shared" si="47"/>
        <v/>
      </c>
      <c r="BD115" s="46" t="str">
        <f t="shared" si="49"/>
        <v/>
      </c>
      <c r="BE115" s="46">
        <f>SUMIF(Calculs!$B$2:$B$34,BC115,Calculs!$C$2:$C$34)</f>
        <v>0</v>
      </c>
      <c r="BF115" s="45">
        <f>IF(Q115&lt;&gt;"",IF(LEFT(Q115,1)="S", Calculs!$C$52,0),0)</f>
        <v>0</v>
      </c>
      <c r="BG115" s="45">
        <f>IF(R115&lt;&gt;"",IF(LEFT(R115,1)="S", Calculs!$C$51,0),0)</f>
        <v>0</v>
      </c>
      <c r="BH115" s="252" t="str">
        <f t="shared" si="36"/>
        <v/>
      </c>
      <c r="BI115" s="242">
        <f>IF(B115="",0, IF(BS115="S",COUNTIF($BH$17:BH115,BH115),0))</f>
        <v>0</v>
      </c>
      <c r="BJ115" s="45">
        <f xml:space="preserve"> IF(S115&lt;&gt;"",IF(S115&lt;&gt;"Sense monitor",VLOOKUP(LEFT(S115,2),Calculs!$B$41:$C$46,2,FALSE),0),0)</f>
        <v>0</v>
      </c>
      <c r="BK115" s="45">
        <f>IF(T115&lt;&gt;"",IF(LEFT(T115,1)="S", Calculs!$C$48,0),0)</f>
        <v>0</v>
      </c>
      <c r="BL115" s="45">
        <f>IF(W115&lt;&gt;"",IF(LEFT(W115,3)="ETT", Calculs!$C$37,0),0)</f>
        <v>0</v>
      </c>
      <c r="BM115" s="45">
        <f>IF(X115&lt;&gt;"",IF(LEFT(X115,1)="S", Calculs!$C$51,0),0)</f>
        <v>0</v>
      </c>
      <c r="BN115" s="45">
        <f>IF(Y115&lt;&gt;"",IF(LEFT(Y115,1)="S", Calculs!$C$52,0),0)</f>
        <v>0</v>
      </c>
      <c r="BO115" s="46" t="str">
        <f t="shared" si="48"/>
        <v/>
      </c>
      <c r="BP115" s="45">
        <f>SUMIF(Calculs!$B$32:$B$36,TRIM(BO115),Calculs!$C$32:$C$36)</f>
        <v>0</v>
      </c>
      <c r="BQ115" s="45">
        <f>IF(V115&lt;&gt;"",IF(LEFT(V115,1)="S", SUMIF(Calculs!$B$57:$B$61, TRIM(BO115), Calculs!$C$57:$C$61),0),0)</f>
        <v>0</v>
      </c>
      <c r="BR115" s="43" t="str">
        <f t="shared" si="37"/>
        <v>N</v>
      </c>
      <c r="BS115" s="241" t="str">
        <f t="shared" si="38"/>
        <v>N</v>
      </c>
      <c r="BT115" s="45">
        <f t="shared" si="39"/>
        <v>0</v>
      </c>
      <c r="BU115" s="45"/>
      <c r="BV115" s="45"/>
      <c r="BW115" s="45">
        <f>IF(C115="",0,IF(AND(BR115="S",AW115=1), VLOOKUP(C115,Calculs!$B$85:$D$90,3), 0) + IF(AND(BS115="S",BI115=1), VLOOKUP(C115,Calculs!$B$85:$F$90,5), 0))</f>
        <v>0</v>
      </c>
      <c r="BX115" s="43" t="str">
        <f t="shared" si="40"/>
        <v/>
      </c>
      <c r="BY115" s="241" t="str">
        <f t="shared" si="41"/>
        <v/>
      </c>
      <c r="BZ115" s="301" t="str">
        <f t="shared" si="42"/>
        <v/>
      </c>
      <c r="CA115" s="301" t="str">
        <f t="shared" si="43"/>
        <v/>
      </c>
    </row>
    <row r="116" spans="1:79" ht="12.75" customHeight="1">
      <c r="A116" s="273"/>
      <c r="B116" s="239" t="str">
        <f>IF(' Peticions ET'!B115="", "",' Peticions ET'!B115)</f>
        <v/>
      </c>
      <c r="C116" s="186" t="str">
        <f>IF(' Peticions ET'!C115="", "",' Peticions ET'!C115)</f>
        <v/>
      </c>
      <c r="D116" s="186" t="str">
        <f>IF(' Peticions ET'!D115="", "",' Peticions ET'!D115)</f>
        <v/>
      </c>
      <c r="E116" s="186" t="str">
        <f>IF(' Peticions ET'!E115="", "",' Peticions ET'!E115)</f>
        <v/>
      </c>
      <c r="F116" s="186" t="str">
        <f>IF(' Peticions ET'!F115="", "",' Peticions ET'!F115)</f>
        <v/>
      </c>
      <c r="G116" s="186" t="str">
        <f>IF(' Peticions ET'!G115="", "",' Peticions ET'!G115)</f>
        <v/>
      </c>
      <c r="H116" s="185" t="str">
        <f>IF(' Peticions ET'!H115="", "",' Peticions ET'!H115)</f>
        <v/>
      </c>
      <c r="I116" s="185" t="str">
        <f>IF(' Peticions ET'!I115="", "",' Peticions ET'!I115)</f>
        <v/>
      </c>
      <c r="J116" s="33" t="str">
        <f>IF(' Peticions ET'!J115="", "",' Peticions ET'!J115)</f>
        <v/>
      </c>
      <c r="K116" s="33" t="str">
        <f>IF(' Peticions ET'!K115="", "",' Peticions ET'!K115)</f>
        <v/>
      </c>
      <c r="L116" s="33" t="str">
        <f>IF(' Peticions ET'!L115="", "",' Peticions ET'!L115)</f>
        <v/>
      </c>
      <c r="M116" s="33" t="str">
        <f>IF(' Peticions ET'!M115="", "",' Peticions ET'!M115)</f>
        <v/>
      </c>
      <c r="N116" s="33" t="str">
        <f>IF(' Peticions ET'!N115="", "",' Peticions ET'!N115)</f>
        <v/>
      </c>
      <c r="O116" s="33" t="str">
        <f>IF(' Peticions ET'!O115="", "",' Peticions ET'!O115)</f>
        <v/>
      </c>
      <c r="P116" s="33" t="str">
        <f>IF(' Peticions ET'!P115="", "",' Peticions ET'!P115)</f>
        <v/>
      </c>
      <c r="Q116" s="33" t="str">
        <f>IF(' Peticions ET'!R115="", "",' Peticions ET'!R115)</f>
        <v/>
      </c>
      <c r="R116" s="1" t="str">
        <f>IF(' Peticions ET'!Q115="", "",' Peticions ET'!Q115)</f>
        <v/>
      </c>
      <c r="S116" s="34" t="str">
        <f>IF(' Peticions ET'!U115="", "",' Peticions ET'!U115)</f>
        <v/>
      </c>
      <c r="T116" s="34" t="str">
        <f>IF(' Peticions ET'!V115="", "",' Peticions ET'!V115)</f>
        <v/>
      </c>
      <c r="U116" t="str">
        <f>IF(' Peticions ET'!S115="", "",' Peticions ET'!S115)</f>
        <v/>
      </c>
      <c r="V116" t="str">
        <f>IF(' Peticions ET'!T115="", "",' Peticions ET'!T115)</f>
        <v/>
      </c>
      <c r="W116" s="33" t="str">
        <f>IF(' Peticions ET'!W115="", "",' Peticions ET'!W115)</f>
        <v/>
      </c>
      <c r="X116" s="33" t="str">
        <f>IF(' Peticions ET'!X115="", "",' Peticions ET'!X115)</f>
        <v/>
      </c>
      <c r="Y116" s="33" t="str">
        <f>IF(' Peticions ET'!Y115="", "",' Peticions ET'!Y115)</f>
        <v/>
      </c>
      <c r="Z116" s="1"/>
      <c r="AA116" s="1"/>
      <c r="AB116" s="3"/>
      <c r="AC116" s="34"/>
      <c r="AD116" s="34"/>
      <c r="AE116" s="34"/>
      <c r="AF116" s="35"/>
      <c r="AG116" s="36"/>
      <c r="AH116" s="36"/>
      <c r="AI116" s="36"/>
      <c r="AJ116" s="36"/>
      <c r="AK116" s="37"/>
      <c r="AL116" s="37"/>
      <c r="AM116" s="37"/>
      <c r="AN116" s="37"/>
      <c r="AO116" s="38" t="str">
        <f>IF(' Peticions ET'!AO115="", "",' Peticions ET'!AO115)</f>
        <v/>
      </c>
      <c r="AP116" s="154"/>
      <c r="AQ116" s="39"/>
      <c r="AR116" s="40" t="str">
        <f t="shared" si="2"/>
        <v/>
      </c>
      <c r="AS116" s="41" t="str">
        <f t="shared" si="3"/>
        <v/>
      </c>
      <c r="AT116" s="42" t="str">
        <f t="shared" si="44"/>
        <v/>
      </c>
      <c r="AU116" s="43" t="str">
        <f t="shared" si="45"/>
        <v/>
      </c>
      <c r="AV116" s="252" t="str">
        <f t="shared" si="35"/>
        <v/>
      </c>
      <c r="AW116" s="242">
        <f>IF(B116="",0,IF(BR116="S",COUNTIF($AV$17:AV116,AV116),0))</f>
        <v>0</v>
      </c>
      <c r="AX116" s="44" t="str">
        <f t="shared" si="46"/>
        <v/>
      </c>
      <c r="AY116" s="45">
        <f xml:space="preserve"> IF(AX116&lt;&gt;"",VLOOKUP(AX116,Calculs!$B$2:$C$34,2,FALSE),0)</f>
        <v>0</v>
      </c>
      <c r="AZ116" s="45">
        <f>IF(K116&lt;&gt;"",IF(LEFT(K116,1)="S", Calculs!$C$55,0),0)</f>
        <v>0</v>
      </c>
      <c r="BA116" s="45">
        <f>IF(L116&lt;&gt;"",IF(LEFT(L116,1)="S", Calculs!$C$51,0),0)</f>
        <v>0</v>
      </c>
      <c r="BB116" s="45">
        <f>IF(M116&lt;&gt;"",IF(LEFT(M116,1)="S", Calculs!$C$52,0),0)</f>
        <v>0</v>
      </c>
      <c r="BC116" s="46" t="str">
        <f t="shared" si="47"/>
        <v/>
      </c>
      <c r="BD116" s="46" t="str">
        <f t="shared" si="49"/>
        <v/>
      </c>
      <c r="BE116" s="46">
        <f>SUMIF(Calculs!$B$2:$B$34,BC116,Calculs!$C$2:$C$34)</f>
        <v>0</v>
      </c>
      <c r="BF116" s="45">
        <f>IF(Q116&lt;&gt;"",IF(LEFT(Q116,1)="S", Calculs!$C$52,0),0)</f>
        <v>0</v>
      </c>
      <c r="BG116" s="45">
        <f>IF(R116&lt;&gt;"",IF(LEFT(R116,1)="S", Calculs!$C$51,0),0)</f>
        <v>0</v>
      </c>
      <c r="BH116" s="252" t="str">
        <f t="shared" si="36"/>
        <v/>
      </c>
      <c r="BI116" s="242">
        <f>IF(B116="",0, IF(BS116="S",COUNTIF($BH$17:BH116,BH116),0))</f>
        <v>0</v>
      </c>
      <c r="BJ116" s="45">
        <f xml:space="preserve"> IF(S116&lt;&gt;"",IF(S116&lt;&gt;"Sense monitor",VLOOKUP(LEFT(S116,2),Calculs!$B$41:$C$46,2,FALSE),0),0)</f>
        <v>0</v>
      </c>
      <c r="BK116" s="45">
        <f>IF(T116&lt;&gt;"",IF(LEFT(T116,1)="S", Calculs!$C$48,0),0)</f>
        <v>0</v>
      </c>
      <c r="BL116" s="45">
        <f>IF(W116&lt;&gt;"",IF(LEFT(W116,3)="ETT", Calculs!$C$37,0),0)</f>
        <v>0</v>
      </c>
      <c r="BM116" s="45">
        <f>IF(X116&lt;&gt;"",IF(LEFT(X116,1)="S", Calculs!$C$51,0),0)</f>
        <v>0</v>
      </c>
      <c r="BN116" s="45">
        <f>IF(Y116&lt;&gt;"",IF(LEFT(Y116,1)="S", Calculs!$C$52,0),0)</f>
        <v>0</v>
      </c>
      <c r="BO116" s="46" t="str">
        <f t="shared" si="48"/>
        <v/>
      </c>
      <c r="BP116" s="45">
        <f>SUMIF(Calculs!$B$32:$B$36,TRIM(BO116),Calculs!$C$32:$C$36)</f>
        <v>0</v>
      </c>
      <c r="BQ116" s="45">
        <f>IF(V116&lt;&gt;"",IF(LEFT(V116,1)="S", SUMIF(Calculs!$B$57:$B$61, TRIM(BO116), Calculs!$C$57:$C$61),0),0)</f>
        <v>0</v>
      </c>
      <c r="BR116" s="43" t="str">
        <f t="shared" si="37"/>
        <v>N</v>
      </c>
      <c r="BS116" s="241" t="str">
        <f t="shared" si="38"/>
        <v>N</v>
      </c>
      <c r="BT116" s="45">
        <f t="shared" si="39"/>
        <v>0</v>
      </c>
      <c r="BU116" s="45"/>
      <c r="BV116" s="45"/>
      <c r="BW116" s="45">
        <f>IF(C116="",0,IF(AND(BR116="S",AW116=1), VLOOKUP(C116,Calculs!$B$85:$D$90,3), 0) + IF(AND(BS116="S",BI116=1), VLOOKUP(C116,Calculs!$B$85:$F$90,5), 0))</f>
        <v>0</v>
      </c>
      <c r="BX116" s="43" t="str">
        <f t="shared" si="40"/>
        <v/>
      </c>
      <c r="BY116" s="241" t="str">
        <f t="shared" si="41"/>
        <v/>
      </c>
      <c r="BZ116" s="301" t="str">
        <f t="shared" si="42"/>
        <v/>
      </c>
      <c r="CA116" s="301" t="str">
        <f t="shared" si="43"/>
        <v/>
      </c>
    </row>
    <row r="117" spans="1:79" ht="12.75" customHeight="1">
      <c r="A117" s="273"/>
      <c r="B117" s="239" t="str">
        <f>IF(' Peticions ET'!B116="", "",' Peticions ET'!B116)</f>
        <v/>
      </c>
      <c r="C117" s="186" t="str">
        <f>IF(' Peticions ET'!C116="", "",' Peticions ET'!C116)</f>
        <v/>
      </c>
      <c r="D117" s="186" t="str">
        <f>IF(' Peticions ET'!D116="", "",' Peticions ET'!D116)</f>
        <v/>
      </c>
      <c r="E117" s="186" t="str">
        <f>IF(' Peticions ET'!E116="", "",' Peticions ET'!E116)</f>
        <v/>
      </c>
      <c r="F117" s="186" t="str">
        <f>IF(' Peticions ET'!F116="", "",' Peticions ET'!F116)</f>
        <v/>
      </c>
      <c r="G117" s="186" t="str">
        <f>IF(' Peticions ET'!G116="", "",' Peticions ET'!G116)</f>
        <v/>
      </c>
      <c r="H117" s="185" t="str">
        <f>IF(' Peticions ET'!H116="", "",' Peticions ET'!H116)</f>
        <v/>
      </c>
      <c r="I117" s="185" t="str">
        <f>IF(' Peticions ET'!I116="", "",' Peticions ET'!I116)</f>
        <v/>
      </c>
      <c r="J117" s="33" t="str">
        <f>IF(' Peticions ET'!J116="", "",' Peticions ET'!J116)</f>
        <v/>
      </c>
      <c r="K117" s="33" t="str">
        <f>IF(' Peticions ET'!K116="", "",' Peticions ET'!K116)</f>
        <v/>
      </c>
      <c r="L117" s="33" t="str">
        <f>IF(' Peticions ET'!L116="", "",' Peticions ET'!L116)</f>
        <v/>
      </c>
      <c r="M117" s="33" t="str">
        <f>IF(' Peticions ET'!M116="", "",' Peticions ET'!M116)</f>
        <v/>
      </c>
      <c r="N117" s="33" t="str">
        <f>IF(' Peticions ET'!N116="", "",' Peticions ET'!N116)</f>
        <v/>
      </c>
      <c r="O117" s="33" t="str">
        <f>IF(' Peticions ET'!O116="", "",' Peticions ET'!O116)</f>
        <v/>
      </c>
      <c r="P117" s="33" t="str">
        <f>IF(' Peticions ET'!P116="", "",' Peticions ET'!P116)</f>
        <v/>
      </c>
      <c r="Q117" s="33" t="str">
        <f>IF(' Peticions ET'!R116="", "",' Peticions ET'!R116)</f>
        <v/>
      </c>
      <c r="R117" s="1" t="str">
        <f>IF(' Peticions ET'!Q116="", "",' Peticions ET'!Q116)</f>
        <v/>
      </c>
      <c r="S117" s="34" t="str">
        <f>IF(' Peticions ET'!U116="", "",' Peticions ET'!U116)</f>
        <v/>
      </c>
      <c r="T117" s="34" t="str">
        <f>IF(' Peticions ET'!V116="", "",' Peticions ET'!V116)</f>
        <v/>
      </c>
      <c r="U117" t="str">
        <f>IF(' Peticions ET'!S116="", "",' Peticions ET'!S116)</f>
        <v/>
      </c>
      <c r="V117" t="str">
        <f>IF(' Peticions ET'!T116="", "",' Peticions ET'!T116)</f>
        <v/>
      </c>
      <c r="W117" s="33" t="str">
        <f>IF(' Peticions ET'!W116="", "",' Peticions ET'!W116)</f>
        <v/>
      </c>
      <c r="X117" s="33" t="str">
        <f>IF(' Peticions ET'!X116="", "",' Peticions ET'!X116)</f>
        <v/>
      </c>
      <c r="Y117" s="33" t="str">
        <f>IF(' Peticions ET'!Y116="", "",' Peticions ET'!Y116)</f>
        <v/>
      </c>
      <c r="Z117" s="1"/>
      <c r="AA117" s="1"/>
      <c r="AB117" s="3"/>
      <c r="AC117" s="34"/>
      <c r="AD117" s="34"/>
      <c r="AE117" s="34"/>
      <c r="AF117" s="35"/>
      <c r="AG117" s="36"/>
      <c r="AH117" s="36"/>
      <c r="AI117" s="36"/>
      <c r="AJ117" s="36"/>
      <c r="AK117" s="37"/>
      <c r="AL117" s="37"/>
      <c r="AM117" s="37"/>
      <c r="AN117" s="37"/>
      <c r="AO117" s="38" t="str">
        <f>IF(' Peticions ET'!AO116="", "",' Peticions ET'!AO116)</f>
        <v/>
      </c>
      <c r="AP117" s="154"/>
      <c r="AQ117" s="39"/>
      <c r="AR117" s="40" t="str">
        <f t="shared" si="2"/>
        <v/>
      </c>
      <c r="AS117" s="41" t="str">
        <f t="shared" si="3"/>
        <v/>
      </c>
      <c r="AT117" s="42" t="str">
        <f t="shared" si="44"/>
        <v/>
      </c>
      <c r="AU117" s="43" t="str">
        <f t="shared" si="45"/>
        <v/>
      </c>
      <c r="AV117" s="252" t="str">
        <f t="shared" si="35"/>
        <v/>
      </c>
      <c r="AW117" s="242">
        <f>IF(B117="",0,IF(BR117="S",COUNTIF($AV$17:AV117,AV117),0))</f>
        <v>0</v>
      </c>
      <c r="AX117" s="44" t="str">
        <f t="shared" si="46"/>
        <v/>
      </c>
      <c r="AY117" s="45">
        <f xml:space="preserve"> IF(AX117&lt;&gt;"",VLOOKUP(AX117,Calculs!$B$2:$C$34,2,FALSE),0)</f>
        <v>0</v>
      </c>
      <c r="AZ117" s="45">
        <f>IF(K117&lt;&gt;"",IF(LEFT(K117,1)="S", Calculs!$C$55,0),0)</f>
        <v>0</v>
      </c>
      <c r="BA117" s="45">
        <f>IF(L117&lt;&gt;"",IF(LEFT(L117,1)="S", Calculs!$C$51,0),0)</f>
        <v>0</v>
      </c>
      <c r="BB117" s="45">
        <f>IF(M117&lt;&gt;"",IF(LEFT(M117,1)="S", Calculs!$C$52,0),0)</f>
        <v>0</v>
      </c>
      <c r="BC117" s="46" t="str">
        <f t="shared" si="47"/>
        <v/>
      </c>
      <c r="BD117" s="46" t="str">
        <f t="shared" si="49"/>
        <v/>
      </c>
      <c r="BE117" s="46">
        <f>SUMIF(Calculs!$B$2:$B$34,BC117,Calculs!$C$2:$C$34)</f>
        <v>0</v>
      </c>
      <c r="BF117" s="45">
        <f>IF(Q117&lt;&gt;"",IF(LEFT(Q117,1)="S", Calculs!$C$52,0),0)</f>
        <v>0</v>
      </c>
      <c r="BG117" s="45">
        <f>IF(R117&lt;&gt;"",IF(LEFT(R117,1)="S", Calculs!$C$51,0),0)</f>
        <v>0</v>
      </c>
      <c r="BH117" s="252" t="str">
        <f t="shared" si="36"/>
        <v/>
      </c>
      <c r="BI117" s="242">
        <f>IF(B117="",0, IF(BS117="S",COUNTIF($BH$17:BH117,BH117),0))</f>
        <v>0</v>
      </c>
      <c r="BJ117" s="45">
        <f xml:space="preserve"> IF(S117&lt;&gt;"",IF(S117&lt;&gt;"Sense monitor",VLOOKUP(LEFT(S117,2),Calculs!$B$41:$C$46,2,FALSE),0),0)</f>
        <v>0</v>
      </c>
      <c r="BK117" s="45">
        <f>IF(T117&lt;&gt;"",IF(LEFT(T117,1)="S", Calculs!$C$48,0),0)</f>
        <v>0</v>
      </c>
      <c r="BL117" s="45">
        <f>IF(W117&lt;&gt;"",IF(LEFT(W117,3)="ETT", Calculs!$C$37,0),0)</f>
        <v>0</v>
      </c>
      <c r="BM117" s="45">
        <f>IF(X117&lt;&gt;"",IF(LEFT(X117,1)="S", Calculs!$C$51,0),0)</f>
        <v>0</v>
      </c>
      <c r="BN117" s="45">
        <f>IF(Y117&lt;&gt;"",IF(LEFT(Y117,1)="S", Calculs!$C$52,0),0)</f>
        <v>0</v>
      </c>
      <c r="BO117" s="46" t="str">
        <f t="shared" si="48"/>
        <v/>
      </c>
      <c r="BP117" s="45">
        <f>SUMIF(Calculs!$B$32:$B$36,TRIM(BO117),Calculs!$C$32:$C$36)</f>
        <v>0</v>
      </c>
      <c r="BQ117" s="45">
        <f>IF(V117&lt;&gt;"",IF(LEFT(V117,1)="S", SUMIF(Calculs!$B$57:$B$61, TRIM(BO117), Calculs!$C$57:$C$61),0),0)</f>
        <v>0</v>
      </c>
      <c r="BR117" s="43" t="str">
        <f t="shared" si="37"/>
        <v>N</v>
      </c>
      <c r="BS117" s="241" t="str">
        <f t="shared" si="38"/>
        <v>N</v>
      </c>
      <c r="BT117" s="45">
        <f t="shared" si="39"/>
        <v>0</v>
      </c>
      <c r="BU117" s="45"/>
      <c r="BV117" s="45"/>
      <c r="BW117" s="45">
        <f>IF(C117="",0,IF(AND(BR117="S",AW117=1), VLOOKUP(C117,Calculs!$B$85:$D$90,3), 0) + IF(AND(BS117="S",BI117=1), VLOOKUP(C117,Calculs!$B$85:$F$90,5), 0))</f>
        <v>0</v>
      </c>
      <c r="BX117" s="43" t="str">
        <f t="shared" si="40"/>
        <v/>
      </c>
      <c r="BY117" s="241" t="str">
        <f t="shared" si="41"/>
        <v/>
      </c>
      <c r="BZ117" s="301" t="str">
        <f t="shared" si="42"/>
        <v/>
      </c>
      <c r="CA117" s="301" t="str">
        <f t="shared" si="43"/>
        <v/>
      </c>
    </row>
    <row r="118" spans="1:79" ht="12.75" customHeight="1">
      <c r="A118" s="273"/>
      <c r="B118" s="239" t="str">
        <f>IF(' Peticions ET'!B117="", "",' Peticions ET'!B117)</f>
        <v/>
      </c>
      <c r="C118" s="186" t="str">
        <f>IF(' Peticions ET'!C117="", "",' Peticions ET'!C117)</f>
        <v/>
      </c>
      <c r="D118" s="186" t="str">
        <f>IF(' Peticions ET'!D117="", "",' Peticions ET'!D117)</f>
        <v/>
      </c>
      <c r="E118" s="186" t="str">
        <f>IF(' Peticions ET'!E117="", "",' Peticions ET'!E117)</f>
        <v/>
      </c>
      <c r="F118" s="186" t="str">
        <f>IF(' Peticions ET'!F117="", "",' Peticions ET'!F117)</f>
        <v/>
      </c>
      <c r="G118" s="186" t="str">
        <f>IF(' Peticions ET'!G117="", "",' Peticions ET'!G117)</f>
        <v/>
      </c>
      <c r="H118" s="185" t="str">
        <f>IF(' Peticions ET'!H117="", "",' Peticions ET'!H117)</f>
        <v/>
      </c>
      <c r="I118" s="185" t="str">
        <f>IF(' Peticions ET'!I117="", "",' Peticions ET'!I117)</f>
        <v/>
      </c>
      <c r="J118" s="33" t="str">
        <f>IF(' Peticions ET'!J117="", "",' Peticions ET'!J117)</f>
        <v/>
      </c>
      <c r="K118" s="33" t="str">
        <f>IF(' Peticions ET'!K117="", "",' Peticions ET'!K117)</f>
        <v/>
      </c>
      <c r="L118" s="33" t="str">
        <f>IF(' Peticions ET'!L117="", "",' Peticions ET'!L117)</f>
        <v/>
      </c>
      <c r="M118" s="33" t="str">
        <f>IF(' Peticions ET'!M117="", "",' Peticions ET'!M117)</f>
        <v/>
      </c>
      <c r="N118" s="33" t="str">
        <f>IF(' Peticions ET'!N117="", "",' Peticions ET'!N117)</f>
        <v/>
      </c>
      <c r="O118" s="33" t="str">
        <f>IF(' Peticions ET'!O117="", "",' Peticions ET'!O117)</f>
        <v/>
      </c>
      <c r="P118" s="33" t="str">
        <f>IF(' Peticions ET'!P117="", "",' Peticions ET'!P117)</f>
        <v/>
      </c>
      <c r="Q118" s="33" t="str">
        <f>IF(' Peticions ET'!R117="", "",' Peticions ET'!R117)</f>
        <v/>
      </c>
      <c r="R118" s="1" t="str">
        <f>IF(' Peticions ET'!Q117="", "",' Peticions ET'!Q117)</f>
        <v/>
      </c>
      <c r="S118" s="34" t="str">
        <f>IF(' Peticions ET'!U117="", "",' Peticions ET'!U117)</f>
        <v/>
      </c>
      <c r="T118" s="34" t="str">
        <f>IF(' Peticions ET'!V117="", "",' Peticions ET'!V117)</f>
        <v/>
      </c>
      <c r="U118" t="str">
        <f>IF(' Peticions ET'!S117="", "",' Peticions ET'!S117)</f>
        <v/>
      </c>
      <c r="V118" t="str">
        <f>IF(' Peticions ET'!T117="", "",' Peticions ET'!T117)</f>
        <v/>
      </c>
      <c r="W118" s="33" t="str">
        <f>IF(' Peticions ET'!W117="", "",' Peticions ET'!W117)</f>
        <v/>
      </c>
      <c r="X118" s="33" t="str">
        <f>IF(' Peticions ET'!X117="", "",' Peticions ET'!X117)</f>
        <v/>
      </c>
      <c r="Y118" s="33" t="str">
        <f>IF(' Peticions ET'!Y117="", "",' Peticions ET'!Y117)</f>
        <v/>
      </c>
      <c r="Z118" s="1"/>
      <c r="AA118" s="1"/>
      <c r="AB118" s="3"/>
      <c r="AC118" s="34"/>
      <c r="AD118" s="34"/>
      <c r="AE118" s="34"/>
      <c r="AF118" s="35"/>
      <c r="AG118" s="36"/>
      <c r="AH118" s="36"/>
      <c r="AI118" s="36"/>
      <c r="AJ118" s="36"/>
      <c r="AK118" s="37"/>
      <c r="AL118" s="37"/>
      <c r="AM118" s="37"/>
      <c r="AN118" s="37"/>
      <c r="AO118" s="38" t="str">
        <f>IF(' Peticions ET'!AO117="", "",' Peticions ET'!AO117)</f>
        <v/>
      </c>
      <c r="AP118" s="154"/>
      <c r="AQ118" s="39"/>
      <c r="AR118" s="40" t="str">
        <f t="shared" si="2"/>
        <v/>
      </c>
      <c r="AS118" s="41" t="str">
        <f t="shared" si="3"/>
        <v/>
      </c>
      <c r="AT118" s="42" t="str">
        <f t="shared" si="44"/>
        <v/>
      </c>
      <c r="AU118" s="43" t="str">
        <f t="shared" si="45"/>
        <v/>
      </c>
      <c r="AV118" s="252" t="str">
        <f t="shared" si="35"/>
        <v/>
      </c>
      <c r="AW118" s="242">
        <f>IF(B118="",0,IF(BR118="S",COUNTIF($AV$17:AV118,AV118),0))</f>
        <v>0</v>
      </c>
      <c r="AX118" s="44" t="str">
        <f t="shared" si="46"/>
        <v/>
      </c>
      <c r="AY118" s="45">
        <f xml:space="preserve"> IF(AX118&lt;&gt;"",VLOOKUP(AX118,Calculs!$B$2:$C$34,2,FALSE),0)</f>
        <v>0</v>
      </c>
      <c r="AZ118" s="45">
        <f>IF(K118&lt;&gt;"",IF(LEFT(K118,1)="S", Calculs!$C$55,0),0)</f>
        <v>0</v>
      </c>
      <c r="BA118" s="45">
        <f>IF(L118&lt;&gt;"",IF(LEFT(L118,1)="S", Calculs!$C$51,0),0)</f>
        <v>0</v>
      </c>
      <c r="BB118" s="45">
        <f>IF(M118&lt;&gt;"",IF(LEFT(M118,1)="S", Calculs!$C$52,0),0)</f>
        <v>0</v>
      </c>
      <c r="BC118" s="46" t="str">
        <f t="shared" si="47"/>
        <v/>
      </c>
      <c r="BD118" s="46" t="str">
        <f t="shared" si="49"/>
        <v/>
      </c>
      <c r="BE118" s="46">
        <f>SUMIF(Calculs!$B$2:$B$34,BC118,Calculs!$C$2:$C$34)</f>
        <v>0</v>
      </c>
      <c r="BF118" s="45">
        <f>IF(Q118&lt;&gt;"",IF(LEFT(Q118,1)="S", Calculs!$C$52,0),0)</f>
        <v>0</v>
      </c>
      <c r="BG118" s="45">
        <f>IF(R118&lt;&gt;"",IF(LEFT(R118,1)="S", Calculs!$C$51,0),0)</f>
        <v>0</v>
      </c>
      <c r="BH118" s="252" t="str">
        <f t="shared" si="36"/>
        <v/>
      </c>
      <c r="BI118" s="242">
        <f>IF(B118="",0, IF(BS118="S",COUNTIF($BH$17:BH118,BH118),0))</f>
        <v>0</v>
      </c>
      <c r="BJ118" s="45">
        <f xml:space="preserve"> IF(S118&lt;&gt;"",IF(S118&lt;&gt;"Sense monitor",VLOOKUP(LEFT(S118,2),Calculs!$B$41:$C$46,2,FALSE),0),0)</f>
        <v>0</v>
      </c>
      <c r="BK118" s="45">
        <f>IF(T118&lt;&gt;"",IF(LEFT(T118,1)="S", Calculs!$C$48,0),0)</f>
        <v>0</v>
      </c>
      <c r="BL118" s="45">
        <f>IF(W118&lt;&gt;"",IF(LEFT(W118,3)="ETT", Calculs!$C$37,0),0)</f>
        <v>0</v>
      </c>
      <c r="BM118" s="45">
        <f>IF(X118&lt;&gt;"",IF(LEFT(X118,1)="S", Calculs!$C$51,0),0)</f>
        <v>0</v>
      </c>
      <c r="BN118" s="45">
        <f>IF(Y118&lt;&gt;"",IF(LEFT(Y118,1)="S", Calculs!$C$52,0),0)</f>
        <v>0</v>
      </c>
      <c r="BO118" s="46" t="str">
        <f t="shared" si="48"/>
        <v/>
      </c>
      <c r="BP118" s="45">
        <f>SUMIF(Calculs!$B$32:$B$36,TRIM(BO118),Calculs!$C$32:$C$36)</f>
        <v>0</v>
      </c>
      <c r="BQ118" s="45">
        <f>IF(V118&lt;&gt;"",IF(LEFT(V118,1)="S", SUMIF(Calculs!$B$57:$B$61, TRIM(BO118), Calculs!$C$57:$C$61),0),0)</f>
        <v>0</v>
      </c>
      <c r="BR118" s="43" t="str">
        <f t="shared" si="37"/>
        <v>N</v>
      </c>
      <c r="BS118" s="241" t="str">
        <f t="shared" si="38"/>
        <v>N</v>
      </c>
      <c r="BT118" s="45">
        <f t="shared" si="39"/>
        <v>0</v>
      </c>
      <c r="BU118" s="45"/>
      <c r="BV118" s="45"/>
      <c r="BW118" s="45">
        <f>IF(C118="",0,IF(AND(BR118="S",AW118=1), VLOOKUP(C118,Calculs!$B$85:$D$90,3), 0) + IF(AND(BS118="S",BI118=1), VLOOKUP(C118,Calculs!$B$85:$F$90,5), 0))</f>
        <v>0</v>
      </c>
      <c r="BX118" s="43" t="str">
        <f t="shared" si="40"/>
        <v/>
      </c>
      <c r="BY118" s="241" t="str">
        <f t="shared" si="41"/>
        <v/>
      </c>
      <c r="BZ118" s="301" t="str">
        <f t="shared" si="42"/>
        <v/>
      </c>
      <c r="CA118" s="301" t="str">
        <f t="shared" si="43"/>
        <v/>
      </c>
    </row>
    <row r="119" spans="1:79" ht="12.75" customHeight="1">
      <c r="A119" s="273"/>
      <c r="B119" s="239" t="str">
        <f>IF(' Peticions ET'!B118="", "",' Peticions ET'!B118)</f>
        <v/>
      </c>
      <c r="C119" s="186" t="str">
        <f>IF(' Peticions ET'!C118="", "",' Peticions ET'!C118)</f>
        <v/>
      </c>
      <c r="D119" s="186" t="str">
        <f>IF(' Peticions ET'!D118="", "",' Peticions ET'!D118)</f>
        <v/>
      </c>
      <c r="E119" s="186" t="str">
        <f>IF(' Peticions ET'!E118="", "",' Peticions ET'!E118)</f>
        <v/>
      </c>
      <c r="F119" s="186" t="str">
        <f>IF(' Peticions ET'!F118="", "",' Peticions ET'!F118)</f>
        <v/>
      </c>
      <c r="G119" s="186" t="str">
        <f>IF(' Peticions ET'!G118="", "",' Peticions ET'!G118)</f>
        <v/>
      </c>
      <c r="H119" s="185" t="str">
        <f>IF(' Peticions ET'!H118="", "",' Peticions ET'!H118)</f>
        <v/>
      </c>
      <c r="I119" s="185" t="str">
        <f>IF(' Peticions ET'!I118="", "",' Peticions ET'!I118)</f>
        <v/>
      </c>
      <c r="J119" s="33" t="str">
        <f>IF(' Peticions ET'!J118="", "",' Peticions ET'!J118)</f>
        <v/>
      </c>
      <c r="K119" s="33" t="str">
        <f>IF(' Peticions ET'!K118="", "",' Peticions ET'!K118)</f>
        <v/>
      </c>
      <c r="L119" s="33" t="str">
        <f>IF(' Peticions ET'!L118="", "",' Peticions ET'!L118)</f>
        <v/>
      </c>
      <c r="M119" s="33" t="str">
        <f>IF(' Peticions ET'!M118="", "",' Peticions ET'!M118)</f>
        <v/>
      </c>
      <c r="N119" s="33" t="str">
        <f>IF(' Peticions ET'!N118="", "",' Peticions ET'!N118)</f>
        <v/>
      </c>
      <c r="O119" s="33" t="str">
        <f>IF(' Peticions ET'!O118="", "",' Peticions ET'!O118)</f>
        <v/>
      </c>
      <c r="P119" s="33" t="str">
        <f>IF(' Peticions ET'!P118="", "",' Peticions ET'!P118)</f>
        <v/>
      </c>
      <c r="Q119" s="33" t="str">
        <f>IF(' Peticions ET'!R118="", "",' Peticions ET'!R118)</f>
        <v/>
      </c>
      <c r="R119" s="1" t="str">
        <f>IF(' Peticions ET'!Q118="", "",' Peticions ET'!Q118)</f>
        <v/>
      </c>
      <c r="S119" s="34" t="str">
        <f>IF(' Peticions ET'!U118="", "",' Peticions ET'!U118)</f>
        <v/>
      </c>
      <c r="T119" s="34" t="str">
        <f>IF(' Peticions ET'!V118="", "",' Peticions ET'!V118)</f>
        <v/>
      </c>
      <c r="U119" t="str">
        <f>IF(' Peticions ET'!S118="", "",' Peticions ET'!S118)</f>
        <v/>
      </c>
      <c r="V119" t="str">
        <f>IF(' Peticions ET'!T118="", "",' Peticions ET'!T118)</f>
        <v/>
      </c>
      <c r="W119" s="33" t="str">
        <f>IF(' Peticions ET'!W118="", "",' Peticions ET'!W118)</f>
        <v/>
      </c>
      <c r="X119" s="33" t="str">
        <f>IF(' Peticions ET'!X118="", "",' Peticions ET'!X118)</f>
        <v/>
      </c>
      <c r="Y119" s="33" t="str">
        <f>IF(' Peticions ET'!Y118="", "",' Peticions ET'!Y118)</f>
        <v/>
      </c>
      <c r="Z119" s="1"/>
      <c r="AA119" s="1"/>
      <c r="AB119" s="3"/>
      <c r="AC119" s="34"/>
      <c r="AD119" s="34"/>
      <c r="AE119" s="34"/>
      <c r="AF119" s="35"/>
      <c r="AG119" s="36"/>
      <c r="AH119" s="36"/>
      <c r="AI119" s="36"/>
      <c r="AJ119" s="36"/>
      <c r="AK119" s="37"/>
      <c r="AL119" s="37"/>
      <c r="AM119" s="37"/>
      <c r="AN119" s="37"/>
      <c r="AO119" s="38" t="str">
        <f>IF(' Peticions ET'!AO118="", "",' Peticions ET'!AO118)</f>
        <v/>
      </c>
      <c r="AP119" s="154"/>
      <c r="AQ119" s="39"/>
      <c r="AR119" s="40" t="str">
        <f t="shared" si="2"/>
        <v/>
      </c>
      <c r="AS119" s="41" t="str">
        <f t="shared" si="3"/>
        <v/>
      </c>
      <c r="AT119" s="42" t="str">
        <f t="shared" si="44"/>
        <v/>
      </c>
      <c r="AU119" s="43" t="str">
        <f t="shared" si="45"/>
        <v/>
      </c>
      <c r="AV119" s="252" t="str">
        <f t="shared" si="35"/>
        <v/>
      </c>
      <c r="AW119" s="242">
        <f>IF(B119="",0,IF(BR119="S",COUNTIF($AV$17:AV119,AV119),0))</f>
        <v>0</v>
      </c>
      <c r="AX119" s="44" t="str">
        <f t="shared" si="46"/>
        <v/>
      </c>
      <c r="AY119" s="45">
        <f xml:space="preserve"> IF(AX119&lt;&gt;"",VLOOKUP(AX119,Calculs!$B$2:$C$34,2,FALSE),0)</f>
        <v>0</v>
      </c>
      <c r="AZ119" s="45">
        <f>IF(K119&lt;&gt;"",IF(LEFT(K119,1)="S", Calculs!$C$55,0),0)</f>
        <v>0</v>
      </c>
      <c r="BA119" s="45">
        <f>IF(L119&lt;&gt;"",IF(LEFT(L119,1)="S", Calculs!$C$51,0),0)</f>
        <v>0</v>
      </c>
      <c r="BB119" s="45">
        <f>IF(M119&lt;&gt;"",IF(LEFT(M119,1)="S", Calculs!$C$52,0),0)</f>
        <v>0</v>
      </c>
      <c r="BC119" s="46" t="str">
        <f t="shared" si="47"/>
        <v/>
      </c>
      <c r="BD119" s="46" t="str">
        <f t="shared" si="49"/>
        <v/>
      </c>
      <c r="BE119" s="46">
        <f>SUMIF(Calculs!$B$2:$B$34,BC119,Calculs!$C$2:$C$34)</f>
        <v>0</v>
      </c>
      <c r="BF119" s="45">
        <f>IF(Q119&lt;&gt;"",IF(LEFT(Q119,1)="S", Calculs!$C$52,0),0)</f>
        <v>0</v>
      </c>
      <c r="BG119" s="45">
        <f>IF(R119&lt;&gt;"",IF(LEFT(R119,1)="S", Calculs!$C$51,0),0)</f>
        <v>0</v>
      </c>
      <c r="BH119" s="252" t="str">
        <f t="shared" si="36"/>
        <v/>
      </c>
      <c r="BI119" s="242">
        <f>IF(B119="",0, IF(BS119="S",COUNTIF($BH$17:BH119,BH119),0))</f>
        <v>0</v>
      </c>
      <c r="BJ119" s="45">
        <f xml:space="preserve"> IF(S119&lt;&gt;"",IF(S119&lt;&gt;"Sense monitor",VLOOKUP(LEFT(S119,2),Calculs!$B$41:$C$46,2,FALSE),0),0)</f>
        <v>0</v>
      </c>
      <c r="BK119" s="45">
        <f>IF(T119&lt;&gt;"",IF(LEFT(T119,1)="S", Calculs!$C$48,0),0)</f>
        <v>0</v>
      </c>
      <c r="BL119" s="45">
        <f>IF(W119&lt;&gt;"",IF(LEFT(W119,3)="ETT", Calculs!$C$37,0),0)</f>
        <v>0</v>
      </c>
      <c r="BM119" s="45">
        <f>IF(X119&lt;&gt;"",IF(LEFT(X119,1)="S", Calculs!$C$51,0),0)</f>
        <v>0</v>
      </c>
      <c r="BN119" s="45">
        <f>IF(Y119&lt;&gt;"",IF(LEFT(Y119,1)="S", Calculs!$C$52,0),0)</f>
        <v>0</v>
      </c>
      <c r="BO119" s="46" t="str">
        <f t="shared" si="48"/>
        <v/>
      </c>
      <c r="BP119" s="45">
        <f>SUMIF(Calculs!$B$32:$B$36,TRIM(BO119),Calculs!$C$32:$C$36)</f>
        <v>0</v>
      </c>
      <c r="BQ119" s="45">
        <f>IF(V119&lt;&gt;"",IF(LEFT(V119,1)="S", SUMIF(Calculs!$B$57:$B$61, TRIM(BO119), Calculs!$C$57:$C$61),0),0)</f>
        <v>0</v>
      </c>
      <c r="BR119" s="43" t="str">
        <f t="shared" si="37"/>
        <v>N</v>
      </c>
      <c r="BS119" s="241" t="str">
        <f t="shared" si="38"/>
        <v>N</v>
      </c>
      <c r="BT119" s="45">
        <f t="shared" si="39"/>
        <v>0</v>
      </c>
      <c r="BU119" s="45"/>
      <c r="BV119" s="45"/>
      <c r="BW119" s="45">
        <f>IF(C119="",0,IF(AND(BR119="S",AW119=1), VLOOKUP(C119,Calculs!$B$85:$D$90,3), 0) + IF(AND(BS119="S",BI119=1), VLOOKUP(C119,Calculs!$B$85:$F$90,5), 0))</f>
        <v>0</v>
      </c>
      <c r="BX119" s="43" t="str">
        <f t="shared" si="40"/>
        <v/>
      </c>
      <c r="BY119" s="241" t="str">
        <f t="shared" si="41"/>
        <v/>
      </c>
      <c r="BZ119" s="301" t="str">
        <f t="shared" si="42"/>
        <v/>
      </c>
      <c r="CA119" s="301" t="str">
        <f t="shared" si="43"/>
        <v/>
      </c>
    </row>
    <row r="120" spans="1:79" ht="12.75" customHeight="1">
      <c r="A120" s="273"/>
      <c r="B120" s="239" t="str">
        <f>IF(' Peticions ET'!B119="", "",' Peticions ET'!B119)</f>
        <v/>
      </c>
      <c r="C120" s="186" t="str">
        <f>IF(' Peticions ET'!C119="", "",' Peticions ET'!C119)</f>
        <v/>
      </c>
      <c r="D120" s="186" t="str">
        <f>IF(' Peticions ET'!D119="", "",' Peticions ET'!D119)</f>
        <v/>
      </c>
      <c r="E120" s="186" t="str">
        <f>IF(' Peticions ET'!E119="", "",' Peticions ET'!E119)</f>
        <v/>
      </c>
      <c r="F120" s="186" t="str">
        <f>IF(' Peticions ET'!F119="", "",' Peticions ET'!F119)</f>
        <v/>
      </c>
      <c r="G120" s="186" t="str">
        <f>IF(' Peticions ET'!G119="", "",' Peticions ET'!G119)</f>
        <v/>
      </c>
      <c r="H120" s="185" t="str">
        <f>IF(' Peticions ET'!H119="", "",' Peticions ET'!H119)</f>
        <v/>
      </c>
      <c r="I120" s="185" t="str">
        <f>IF(' Peticions ET'!I119="", "",' Peticions ET'!I119)</f>
        <v/>
      </c>
      <c r="J120" s="33" t="str">
        <f>IF(' Peticions ET'!J119="", "",' Peticions ET'!J119)</f>
        <v/>
      </c>
      <c r="K120" s="33" t="str">
        <f>IF(' Peticions ET'!K119="", "",' Peticions ET'!K119)</f>
        <v/>
      </c>
      <c r="L120" s="33" t="str">
        <f>IF(' Peticions ET'!L119="", "",' Peticions ET'!L119)</f>
        <v/>
      </c>
      <c r="M120" s="33" t="str">
        <f>IF(' Peticions ET'!M119="", "",' Peticions ET'!M119)</f>
        <v/>
      </c>
      <c r="N120" s="33" t="str">
        <f>IF(' Peticions ET'!N119="", "",' Peticions ET'!N119)</f>
        <v/>
      </c>
      <c r="O120" s="33" t="str">
        <f>IF(' Peticions ET'!O119="", "",' Peticions ET'!O119)</f>
        <v/>
      </c>
      <c r="P120" s="33" t="str">
        <f>IF(' Peticions ET'!P119="", "",' Peticions ET'!P119)</f>
        <v/>
      </c>
      <c r="Q120" s="33" t="str">
        <f>IF(' Peticions ET'!R119="", "",' Peticions ET'!R119)</f>
        <v/>
      </c>
      <c r="R120" s="1" t="str">
        <f>IF(' Peticions ET'!Q119="", "",' Peticions ET'!Q119)</f>
        <v/>
      </c>
      <c r="S120" s="34" t="str">
        <f>IF(' Peticions ET'!U119="", "",' Peticions ET'!U119)</f>
        <v/>
      </c>
      <c r="T120" s="34" t="str">
        <f>IF(' Peticions ET'!V119="", "",' Peticions ET'!V119)</f>
        <v/>
      </c>
      <c r="U120" t="str">
        <f>IF(' Peticions ET'!S119="", "",' Peticions ET'!S119)</f>
        <v/>
      </c>
      <c r="V120" t="str">
        <f>IF(' Peticions ET'!T119="", "",' Peticions ET'!T119)</f>
        <v/>
      </c>
      <c r="W120" s="33" t="str">
        <f>IF(' Peticions ET'!W119="", "",' Peticions ET'!W119)</f>
        <v/>
      </c>
      <c r="X120" s="33" t="str">
        <f>IF(' Peticions ET'!X119="", "",' Peticions ET'!X119)</f>
        <v/>
      </c>
      <c r="Y120" s="33" t="str">
        <f>IF(' Peticions ET'!Y119="", "",' Peticions ET'!Y119)</f>
        <v/>
      </c>
      <c r="Z120" s="1"/>
      <c r="AA120" s="1"/>
      <c r="AB120" s="3"/>
      <c r="AC120" s="34"/>
      <c r="AD120" s="34"/>
      <c r="AE120" s="34"/>
      <c r="AF120" s="35"/>
      <c r="AG120" s="36"/>
      <c r="AH120" s="36"/>
      <c r="AI120" s="36"/>
      <c r="AJ120" s="36"/>
      <c r="AK120" s="37"/>
      <c r="AL120" s="37"/>
      <c r="AM120" s="37"/>
      <c r="AN120" s="37"/>
      <c r="AO120" s="38" t="str">
        <f>IF(' Peticions ET'!AO119="", "",' Peticions ET'!AO119)</f>
        <v/>
      </c>
      <c r="AP120" s="154"/>
      <c r="AQ120" s="39"/>
      <c r="AR120" s="40" t="str">
        <f t="shared" si="2"/>
        <v/>
      </c>
      <c r="AS120" s="41" t="str">
        <f t="shared" si="3"/>
        <v/>
      </c>
      <c r="AT120" s="42" t="str">
        <f t="shared" si="44"/>
        <v/>
      </c>
      <c r="AU120" s="43" t="str">
        <f t="shared" si="45"/>
        <v/>
      </c>
      <c r="AV120" s="252" t="str">
        <f t="shared" si="35"/>
        <v/>
      </c>
      <c r="AW120" s="242">
        <f>IF(B120="",0,IF(BR120="S",COUNTIF($AV$17:AV120,AV120),0))</f>
        <v>0</v>
      </c>
      <c r="AX120" s="44" t="str">
        <f t="shared" si="46"/>
        <v/>
      </c>
      <c r="AY120" s="45">
        <f xml:space="preserve"> IF(AX120&lt;&gt;"",VLOOKUP(AX120,Calculs!$B$2:$C$34,2,FALSE),0)</f>
        <v>0</v>
      </c>
      <c r="AZ120" s="45">
        <f>IF(K120&lt;&gt;"",IF(LEFT(K120,1)="S", Calculs!$C$55,0),0)</f>
        <v>0</v>
      </c>
      <c r="BA120" s="45">
        <f>IF(L120&lt;&gt;"",IF(LEFT(L120,1)="S", Calculs!$C$51,0),0)</f>
        <v>0</v>
      </c>
      <c r="BB120" s="45">
        <f>IF(M120&lt;&gt;"",IF(LEFT(M120,1)="S", Calculs!$C$52,0),0)</f>
        <v>0</v>
      </c>
      <c r="BC120" s="46" t="str">
        <f t="shared" si="47"/>
        <v/>
      </c>
      <c r="BD120" s="46" t="str">
        <f t="shared" si="49"/>
        <v/>
      </c>
      <c r="BE120" s="46">
        <f>SUMIF(Calculs!$B$2:$B$34,BC120,Calculs!$C$2:$C$34)</f>
        <v>0</v>
      </c>
      <c r="BF120" s="45">
        <f>IF(Q120&lt;&gt;"",IF(LEFT(Q120,1)="S", Calculs!$C$52,0),0)</f>
        <v>0</v>
      </c>
      <c r="BG120" s="45">
        <f>IF(R120&lt;&gt;"",IF(LEFT(R120,1)="S", Calculs!$C$51,0),0)</f>
        <v>0</v>
      </c>
      <c r="BH120" s="252" t="str">
        <f t="shared" si="36"/>
        <v/>
      </c>
      <c r="BI120" s="242">
        <f>IF(B120="",0, IF(BS120="S",COUNTIF($BH$17:BH120,BH120),0))</f>
        <v>0</v>
      </c>
      <c r="BJ120" s="45">
        <f xml:space="preserve"> IF(S120&lt;&gt;"",IF(S120&lt;&gt;"Sense monitor",VLOOKUP(LEFT(S120,2),Calculs!$B$41:$C$46,2,FALSE),0),0)</f>
        <v>0</v>
      </c>
      <c r="BK120" s="45">
        <f>IF(T120&lt;&gt;"",IF(LEFT(T120,1)="S", Calculs!$C$48,0),0)</f>
        <v>0</v>
      </c>
      <c r="BL120" s="45">
        <f>IF(W120&lt;&gt;"",IF(LEFT(W120,3)="ETT", Calculs!$C$37,0),0)</f>
        <v>0</v>
      </c>
      <c r="BM120" s="45">
        <f>IF(X120&lt;&gt;"",IF(LEFT(X120,1)="S", Calculs!$C$51,0),0)</f>
        <v>0</v>
      </c>
      <c r="BN120" s="45">
        <f>IF(Y120&lt;&gt;"",IF(LEFT(Y120,1)="S", Calculs!$C$52,0),0)</f>
        <v>0</v>
      </c>
      <c r="BO120" s="46" t="str">
        <f t="shared" si="48"/>
        <v/>
      </c>
      <c r="BP120" s="45">
        <f>SUMIF(Calculs!$B$32:$B$36,TRIM(BO120),Calculs!$C$32:$C$36)</f>
        <v>0</v>
      </c>
      <c r="BQ120" s="45">
        <f>IF(V120&lt;&gt;"",IF(LEFT(V120,1)="S", SUMIF(Calculs!$B$57:$B$61, TRIM(BO120), Calculs!$C$57:$C$61),0),0)</f>
        <v>0</v>
      </c>
      <c r="BR120" s="43" t="str">
        <f t="shared" si="37"/>
        <v>N</v>
      </c>
      <c r="BS120" s="241" t="str">
        <f t="shared" si="38"/>
        <v>N</v>
      </c>
      <c r="BT120" s="45">
        <f t="shared" si="39"/>
        <v>0</v>
      </c>
      <c r="BU120" s="45"/>
      <c r="BV120" s="45"/>
      <c r="BW120" s="45">
        <f>IF(C120="",0,IF(AND(BR120="S",AW120=1), VLOOKUP(C120,Calculs!$B$85:$D$90,3), 0) + IF(AND(BS120="S",BI120=1), VLOOKUP(C120,Calculs!$B$85:$F$90,5), 0))</f>
        <v>0</v>
      </c>
      <c r="BX120" s="43" t="str">
        <f t="shared" si="40"/>
        <v/>
      </c>
      <c r="BY120" s="241" t="str">
        <f t="shared" si="41"/>
        <v/>
      </c>
      <c r="BZ120" s="301" t="str">
        <f t="shared" si="42"/>
        <v/>
      </c>
      <c r="CA120" s="301" t="str">
        <f t="shared" si="43"/>
        <v/>
      </c>
    </row>
    <row r="121" spans="1:79" ht="12.75" customHeight="1">
      <c r="A121" s="273"/>
      <c r="B121" s="239" t="str">
        <f>IF(' Peticions ET'!B120="", "",' Peticions ET'!B120)</f>
        <v/>
      </c>
      <c r="C121" s="186" t="str">
        <f>IF(' Peticions ET'!C120="", "",' Peticions ET'!C120)</f>
        <v/>
      </c>
      <c r="D121" s="186" t="str">
        <f>IF(' Peticions ET'!D120="", "",' Peticions ET'!D120)</f>
        <v/>
      </c>
      <c r="E121" s="186" t="str">
        <f>IF(' Peticions ET'!E120="", "",' Peticions ET'!E120)</f>
        <v/>
      </c>
      <c r="F121" s="186" t="str">
        <f>IF(' Peticions ET'!F120="", "",' Peticions ET'!F120)</f>
        <v/>
      </c>
      <c r="G121" s="186" t="str">
        <f>IF(' Peticions ET'!G120="", "",' Peticions ET'!G120)</f>
        <v/>
      </c>
      <c r="H121" s="185" t="str">
        <f>IF(' Peticions ET'!H120="", "",' Peticions ET'!H120)</f>
        <v/>
      </c>
      <c r="I121" s="185" t="str">
        <f>IF(' Peticions ET'!I120="", "",' Peticions ET'!I120)</f>
        <v/>
      </c>
      <c r="J121" s="33" t="str">
        <f>IF(' Peticions ET'!J120="", "",' Peticions ET'!J120)</f>
        <v/>
      </c>
      <c r="K121" s="33" t="str">
        <f>IF(' Peticions ET'!K120="", "",' Peticions ET'!K120)</f>
        <v/>
      </c>
      <c r="L121" s="33" t="str">
        <f>IF(' Peticions ET'!L120="", "",' Peticions ET'!L120)</f>
        <v/>
      </c>
      <c r="M121" s="33" t="str">
        <f>IF(' Peticions ET'!M120="", "",' Peticions ET'!M120)</f>
        <v/>
      </c>
      <c r="N121" s="33" t="str">
        <f>IF(' Peticions ET'!N120="", "",' Peticions ET'!N120)</f>
        <v/>
      </c>
      <c r="O121" s="33" t="str">
        <f>IF(' Peticions ET'!O120="", "",' Peticions ET'!O120)</f>
        <v/>
      </c>
      <c r="P121" s="33" t="str">
        <f>IF(' Peticions ET'!P120="", "",' Peticions ET'!P120)</f>
        <v/>
      </c>
      <c r="Q121" s="33" t="str">
        <f>IF(' Peticions ET'!R120="", "",' Peticions ET'!R120)</f>
        <v/>
      </c>
      <c r="R121" s="1" t="str">
        <f>IF(' Peticions ET'!Q120="", "",' Peticions ET'!Q120)</f>
        <v/>
      </c>
      <c r="S121" s="34" t="str">
        <f>IF(' Peticions ET'!U120="", "",' Peticions ET'!U120)</f>
        <v/>
      </c>
      <c r="T121" s="34" t="str">
        <f>IF(' Peticions ET'!V120="", "",' Peticions ET'!V120)</f>
        <v/>
      </c>
      <c r="U121" t="str">
        <f>IF(' Peticions ET'!S120="", "",' Peticions ET'!S120)</f>
        <v/>
      </c>
      <c r="V121" t="str">
        <f>IF(' Peticions ET'!T120="", "",' Peticions ET'!T120)</f>
        <v/>
      </c>
      <c r="W121" s="33" t="str">
        <f>IF(' Peticions ET'!W120="", "",' Peticions ET'!W120)</f>
        <v/>
      </c>
      <c r="X121" s="33" t="str">
        <f>IF(' Peticions ET'!X120="", "",' Peticions ET'!X120)</f>
        <v/>
      </c>
      <c r="Y121" s="33" t="str">
        <f>IF(' Peticions ET'!Y120="", "",' Peticions ET'!Y120)</f>
        <v/>
      </c>
      <c r="Z121" s="1"/>
      <c r="AA121" s="1"/>
      <c r="AB121" s="3"/>
      <c r="AC121" s="34"/>
      <c r="AD121" s="34"/>
      <c r="AE121" s="34"/>
      <c r="AF121" s="35"/>
      <c r="AG121" s="36"/>
      <c r="AH121" s="36"/>
      <c r="AI121" s="36"/>
      <c r="AJ121" s="36"/>
      <c r="AK121" s="37"/>
      <c r="AL121" s="37"/>
      <c r="AM121" s="37"/>
      <c r="AN121" s="37"/>
      <c r="AO121" s="38" t="str">
        <f>IF(' Peticions ET'!AO120="", "",' Peticions ET'!AO120)</f>
        <v/>
      </c>
      <c r="AP121" s="154"/>
      <c r="AQ121" s="39"/>
      <c r="AR121" s="40" t="str">
        <f t="shared" si="2"/>
        <v/>
      </c>
      <c r="AS121" s="41" t="str">
        <f t="shared" si="3"/>
        <v/>
      </c>
      <c r="AT121" s="42" t="str">
        <f t="shared" si="44"/>
        <v/>
      </c>
      <c r="AU121" s="43" t="str">
        <f t="shared" si="45"/>
        <v/>
      </c>
      <c r="AV121" s="252" t="str">
        <f t="shared" si="35"/>
        <v/>
      </c>
      <c r="AW121" s="242">
        <f>IF(B121="",0,IF(BR121="S",COUNTIF($AV$17:AV121,AV121),0))</f>
        <v>0</v>
      </c>
      <c r="AX121" s="44" t="str">
        <f t="shared" si="46"/>
        <v/>
      </c>
      <c r="AY121" s="45">
        <f xml:space="preserve"> IF(AX121&lt;&gt;"",VLOOKUP(AX121,Calculs!$B$2:$C$34,2,FALSE),0)</f>
        <v>0</v>
      </c>
      <c r="AZ121" s="45">
        <f>IF(K121&lt;&gt;"",IF(LEFT(K121,1)="S", Calculs!$C$55,0),0)</f>
        <v>0</v>
      </c>
      <c r="BA121" s="45">
        <f>IF(L121&lt;&gt;"",IF(LEFT(L121,1)="S", Calculs!$C$51,0),0)</f>
        <v>0</v>
      </c>
      <c r="BB121" s="45">
        <f>IF(M121&lt;&gt;"",IF(LEFT(M121,1)="S", Calculs!$C$52,0),0)</f>
        <v>0</v>
      </c>
      <c r="BC121" s="46" t="str">
        <f t="shared" si="47"/>
        <v/>
      </c>
      <c r="BD121" s="46" t="str">
        <f t="shared" si="49"/>
        <v/>
      </c>
      <c r="BE121" s="46">
        <f>SUMIF(Calculs!$B$2:$B$34,BC121,Calculs!$C$2:$C$34)</f>
        <v>0</v>
      </c>
      <c r="BF121" s="45">
        <f>IF(Q121&lt;&gt;"",IF(LEFT(Q121,1)="S", Calculs!$C$52,0),0)</f>
        <v>0</v>
      </c>
      <c r="BG121" s="45">
        <f>IF(R121&lt;&gt;"",IF(LEFT(R121,1)="S", Calculs!$C$51,0),0)</f>
        <v>0</v>
      </c>
      <c r="BH121" s="252" t="str">
        <f t="shared" si="36"/>
        <v/>
      </c>
      <c r="BI121" s="242">
        <f>IF(B121="",0, IF(BS121="S",COUNTIF($BH$17:BH121,BH121),0))</f>
        <v>0</v>
      </c>
      <c r="BJ121" s="45">
        <f xml:space="preserve"> IF(S121&lt;&gt;"",IF(S121&lt;&gt;"Sense monitor",VLOOKUP(LEFT(S121,2),Calculs!$B$41:$C$46,2,FALSE),0),0)</f>
        <v>0</v>
      </c>
      <c r="BK121" s="45">
        <f>IF(T121&lt;&gt;"",IF(LEFT(T121,1)="S", Calculs!$C$48,0),0)</f>
        <v>0</v>
      </c>
      <c r="BL121" s="45">
        <f>IF(W121&lt;&gt;"",IF(LEFT(W121,3)="ETT", Calculs!$C$37,0),0)</f>
        <v>0</v>
      </c>
      <c r="BM121" s="45">
        <f>IF(X121&lt;&gt;"",IF(LEFT(X121,1)="S", Calculs!$C$51,0),0)</f>
        <v>0</v>
      </c>
      <c r="BN121" s="45">
        <f>IF(Y121&lt;&gt;"",IF(LEFT(Y121,1)="S", Calculs!$C$52,0),0)</f>
        <v>0</v>
      </c>
      <c r="BO121" s="46" t="str">
        <f t="shared" si="48"/>
        <v/>
      </c>
      <c r="BP121" s="45">
        <f>SUMIF(Calculs!$B$32:$B$36,TRIM(BO121),Calculs!$C$32:$C$36)</f>
        <v>0</v>
      </c>
      <c r="BQ121" s="45">
        <f>IF(V121&lt;&gt;"",IF(LEFT(V121,1)="S", SUMIF(Calculs!$B$57:$B$61, TRIM(BO121), Calculs!$C$57:$C$61),0),0)</f>
        <v>0</v>
      </c>
      <c r="BR121" s="43" t="str">
        <f t="shared" si="37"/>
        <v>N</v>
      </c>
      <c r="BS121" s="241" t="str">
        <f t="shared" si="38"/>
        <v>N</v>
      </c>
      <c r="BT121" s="45">
        <f t="shared" si="39"/>
        <v>0</v>
      </c>
      <c r="BU121" s="45"/>
      <c r="BV121" s="45"/>
      <c r="BW121" s="45">
        <f>IF(C121="",0,IF(AND(BR121="S",AW121=1), VLOOKUP(C121,Calculs!$B$85:$D$90,3), 0) + IF(AND(BS121="S",BI121=1), VLOOKUP(C121,Calculs!$B$85:$F$90,5), 0))</f>
        <v>0</v>
      </c>
      <c r="BX121" s="43" t="str">
        <f t="shared" si="40"/>
        <v/>
      </c>
      <c r="BY121" s="241" t="str">
        <f t="shared" si="41"/>
        <v/>
      </c>
      <c r="BZ121" s="301" t="str">
        <f t="shared" si="42"/>
        <v/>
      </c>
      <c r="CA121" s="301" t="str">
        <f t="shared" si="43"/>
        <v/>
      </c>
    </row>
    <row r="122" spans="1:79" ht="12.75" customHeight="1">
      <c r="A122" s="273"/>
      <c r="B122" s="239" t="str">
        <f>IF(' Peticions ET'!B121="", "",' Peticions ET'!B121)</f>
        <v/>
      </c>
      <c r="C122" s="186" t="str">
        <f>IF(' Peticions ET'!C121="", "",' Peticions ET'!C121)</f>
        <v/>
      </c>
      <c r="D122" s="186" t="str">
        <f>IF(' Peticions ET'!D121="", "",' Peticions ET'!D121)</f>
        <v/>
      </c>
      <c r="E122" s="186" t="str">
        <f>IF(' Peticions ET'!E121="", "",' Peticions ET'!E121)</f>
        <v/>
      </c>
      <c r="F122" s="186" t="str">
        <f>IF(' Peticions ET'!F121="", "",' Peticions ET'!F121)</f>
        <v/>
      </c>
      <c r="G122" s="186" t="str">
        <f>IF(' Peticions ET'!G121="", "",' Peticions ET'!G121)</f>
        <v/>
      </c>
      <c r="H122" s="185" t="str">
        <f>IF(' Peticions ET'!H121="", "",' Peticions ET'!H121)</f>
        <v/>
      </c>
      <c r="I122" s="185" t="str">
        <f>IF(' Peticions ET'!I121="", "",' Peticions ET'!I121)</f>
        <v/>
      </c>
      <c r="J122" s="33" t="str">
        <f>IF(' Peticions ET'!J121="", "",' Peticions ET'!J121)</f>
        <v/>
      </c>
      <c r="K122" s="33" t="str">
        <f>IF(' Peticions ET'!K121="", "",' Peticions ET'!K121)</f>
        <v/>
      </c>
      <c r="L122" s="33" t="str">
        <f>IF(' Peticions ET'!L121="", "",' Peticions ET'!L121)</f>
        <v/>
      </c>
      <c r="M122" s="33" t="str">
        <f>IF(' Peticions ET'!M121="", "",' Peticions ET'!M121)</f>
        <v/>
      </c>
      <c r="N122" s="33" t="str">
        <f>IF(' Peticions ET'!N121="", "",' Peticions ET'!N121)</f>
        <v/>
      </c>
      <c r="O122" s="33" t="str">
        <f>IF(' Peticions ET'!O121="", "",' Peticions ET'!O121)</f>
        <v/>
      </c>
      <c r="P122" s="33" t="str">
        <f>IF(' Peticions ET'!P121="", "",' Peticions ET'!P121)</f>
        <v/>
      </c>
      <c r="Q122" s="33" t="str">
        <f>IF(' Peticions ET'!R121="", "",' Peticions ET'!R121)</f>
        <v/>
      </c>
      <c r="R122" s="1" t="str">
        <f>IF(' Peticions ET'!Q121="", "",' Peticions ET'!Q121)</f>
        <v/>
      </c>
      <c r="S122" s="34" t="str">
        <f>IF(' Peticions ET'!U121="", "",' Peticions ET'!U121)</f>
        <v/>
      </c>
      <c r="T122" s="34" t="str">
        <f>IF(' Peticions ET'!V121="", "",' Peticions ET'!V121)</f>
        <v/>
      </c>
      <c r="U122" t="str">
        <f>IF(' Peticions ET'!S121="", "",' Peticions ET'!S121)</f>
        <v/>
      </c>
      <c r="V122" t="str">
        <f>IF(' Peticions ET'!T121="", "",' Peticions ET'!T121)</f>
        <v/>
      </c>
      <c r="W122" s="33" t="str">
        <f>IF(' Peticions ET'!W121="", "",' Peticions ET'!W121)</f>
        <v/>
      </c>
      <c r="X122" s="33" t="str">
        <f>IF(' Peticions ET'!X121="", "",' Peticions ET'!X121)</f>
        <v/>
      </c>
      <c r="Y122" s="33" t="str">
        <f>IF(' Peticions ET'!Y121="", "",' Peticions ET'!Y121)</f>
        <v/>
      </c>
      <c r="Z122" s="1"/>
      <c r="AA122" s="1"/>
      <c r="AB122" s="3"/>
      <c r="AC122" s="34"/>
      <c r="AD122" s="34"/>
      <c r="AE122" s="34"/>
      <c r="AF122" s="35"/>
      <c r="AG122" s="36"/>
      <c r="AH122" s="36"/>
      <c r="AI122" s="36"/>
      <c r="AJ122" s="36"/>
      <c r="AK122" s="37"/>
      <c r="AL122" s="37"/>
      <c r="AM122" s="37"/>
      <c r="AN122" s="37"/>
      <c r="AO122" s="38" t="str">
        <f>IF(' Peticions ET'!AO121="", "",' Peticions ET'!AO121)</f>
        <v/>
      </c>
      <c r="AP122" s="154"/>
      <c r="AQ122" s="39"/>
      <c r="AR122" s="40" t="str">
        <f t="shared" si="2"/>
        <v/>
      </c>
      <c r="AS122" s="41" t="str">
        <f t="shared" si="3"/>
        <v/>
      </c>
      <c r="AT122" s="42" t="str">
        <f t="shared" si="44"/>
        <v/>
      </c>
      <c r="AU122" s="43" t="str">
        <f t="shared" si="45"/>
        <v/>
      </c>
      <c r="AV122" s="252" t="str">
        <f t="shared" si="35"/>
        <v/>
      </c>
      <c r="AW122" s="242">
        <f>IF(B122="",0,IF(BR122="S",COUNTIF($AV$17:AV122,AV122),0))</f>
        <v>0</v>
      </c>
      <c r="AX122" s="44" t="str">
        <f t="shared" si="46"/>
        <v/>
      </c>
      <c r="AY122" s="45">
        <f xml:space="preserve"> IF(AX122&lt;&gt;"",VLOOKUP(AX122,Calculs!$B$2:$C$34,2,FALSE),0)</f>
        <v>0</v>
      </c>
      <c r="AZ122" s="45">
        <f>IF(K122&lt;&gt;"",IF(LEFT(K122,1)="S", Calculs!$C$55,0),0)</f>
        <v>0</v>
      </c>
      <c r="BA122" s="45">
        <f>IF(L122&lt;&gt;"",IF(LEFT(L122,1)="S", Calculs!$C$51,0),0)</f>
        <v>0</v>
      </c>
      <c r="BB122" s="45">
        <f>IF(M122&lt;&gt;"",IF(LEFT(M122,1)="S", Calculs!$C$52,0),0)</f>
        <v>0</v>
      </c>
      <c r="BC122" s="46" t="str">
        <f t="shared" si="47"/>
        <v/>
      </c>
      <c r="BD122" s="46" t="str">
        <f t="shared" si="49"/>
        <v/>
      </c>
      <c r="BE122" s="46">
        <f>SUMIF(Calculs!$B$2:$B$34,BC122,Calculs!$C$2:$C$34)</f>
        <v>0</v>
      </c>
      <c r="BF122" s="45">
        <f>IF(Q122&lt;&gt;"",IF(LEFT(Q122,1)="S", Calculs!$C$52,0),0)</f>
        <v>0</v>
      </c>
      <c r="BG122" s="45">
        <f>IF(R122&lt;&gt;"",IF(LEFT(R122,1)="S", Calculs!$C$51,0),0)</f>
        <v>0</v>
      </c>
      <c r="BH122" s="252" t="str">
        <f t="shared" si="36"/>
        <v/>
      </c>
      <c r="BI122" s="242">
        <f>IF(B122="",0, IF(BS122="S",COUNTIF($BH$17:BH122,BH122),0))</f>
        <v>0</v>
      </c>
      <c r="BJ122" s="45">
        <f xml:space="preserve"> IF(S122&lt;&gt;"",IF(S122&lt;&gt;"Sense monitor",VLOOKUP(LEFT(S122,2),Calculs!$B$41:$C$46,2,FALSE),0),0)</f>
        <v>0</v>
      </c>
      <c r="BK122" s="45">
        <f>IF(T122&lt;&gt;"",IF(LEFT(T122,1)="S", Calculs!$C$48,0),0)</f>
        <v>0</v>
      </c>
      <c r="BL122" s="45">
        <f>IF(W122&lt;&gt;"",IF(LEFT(W122,3)="ETT", Calculs!$C$37,0),0)</f>
        <v>0</v>
      </c>
      <c r="BM122" s="45">
        <f>IF(X122&lt;&gt;"",IF(LEFT(X122,1)="S", Calculs!$C$51,0),0)</f>
        <v>0</v>
      </c>
      <c r="BN122" s="45">
        <f>IF(Y122&lt;&gt;"",IF(LEFT(Y122,1)="S", Calculs!$C$52,0),0)</f>
        <v>0</v>
      </c>
      <c r="BO122" s="46" t="str">
        <f t="shared" si="48"/>
        <v/>
      </c>
      <c r="BP122" s="45">
        <f>SUMIF(Calculs!$B$32:$B$36,TRIM(BO122),Calculs!$C$32:$C$36)</f>
        <v>0</v>
      </c>
      <c r="BQ122" s="45">
        <f>IF(V122&lt;&gt;"",IF(LEFT(V122,1)="S", SUMIF(Calculs!$B$57:$B$61, TRIM(BO122), Calculs!$C$57:$C$61),0),0)</f>
        <v>0</v>
      </c>
      <c r="BR122" s="43" t="str">
        <f t="shared" si="37"/>
        <v>N</v>
      </c>
      <c r="BS122" s="241" t="str">
        <f t="shared" si="38"/>
        <v>N</v>
      </c>
      <c r="BT122" s="45">
        <f t="shared" si="39"/>
        <v>0</v>
      </c>
      <c r="BU122" s="45"/>
      <c r="BV122" s="45"/>
      <c r="BW122" s="45">
        <f>IF(C122="",0,IF(AND(BR122="S",AW122=1), VLOOKUP(C122,Calculs!$B$85:$D$90,3), 0) + IF(AND(BS122="S",BI122=1), VLOOKUP(C122,Calculs!$B$85:$F$90,5), 0))</f>
        <v>0</v>
      </c>
      <c r="BX122" s="43" t="str">
        <f t="shared" si="40"/>
        <v/>
      </c>
      <c r="BY122" s="241" t="str">
        <f t="shared" si="41"/>
        <v/>
      </c>
      <c r="BZ122" s="301" t="str">
        <f t="shared" si="42"/>
        <v/>
      </c>
      <c r="CA122" s="301" t="str">
        <f t="shared" si="43"/>
        <v/>
      </c>
    </row>
    <row r="123" spans="1:79" ht="12.75" customHeight="1">
      <c r="A123" s="273"/>
      <c r="B123" s="239" t="str">
        <f>IF(' Peticions ET'!B122="", "",' Peticions ET'!B122)</f>
        <v/>
      </c>
      <c r="C123" s="186" t="str">
        <f>IF(' Peticions ET'!C122="", "",' Peticions ET'!C122)</f>
        <v/>
      </c>
      <c r="D123" s="186" t="str">
        <f>IF(' Peticions ET'!D122="", "",' Peticions ET'!D122)</f>
        <v/>
      </c>
      <c r="E123" s="186" t="str">
        <f>IF(' Peticions ET'!E122="", "",' Peticions ET'!E122)</f>
        <v/>
      </c>
      <c r="F123" s="186" t="str">
        <f>IF(' Peticions ET'!F122="", "",' Peticions ET'!F122)</f>
        <v/>
      </c>
      <c r="G123" s="186" t="str">
        <f>IF(' Peticions ET'!G122="", "",' Peticions ET'!G122)</f>
        <v/>
      </c>
      <c r="H123" s="185" t="str">
        <f>IF(' Peticions ET'!H122="", "",' Peticions ET'!H122)</f>
        <v/>
      </c>
      <c r="I123" s="185" t="str">
        <f>IF(' Peticions ET'!I122="", "",' Peticions ET'!I122)</f>
        <v/>
      </c>
      <c r="J123" s="33" t="str">
        <f>IF(' Peticions ET'!J122="", "",' Peticions ET'!J122)</f>
        <v/>
      </c>
      <c r="K123" s="33" t="str">
        <f>IF(' Peticions ET'!K122="", "",' Peticions ET'!K122)</f>
        <v/>
      </c>
      <c r="L123" s="33" t="str">
        <f>IF(' Peticions ET'!L122="", "",' Peticions ET'!L122)</f>
        <v/>
      </c>
      <c r="M123" s="33" t="str">
        <f>IF(' Peticions ET'!M122="", "",' Peticions ET'!M122)</f>
        <v/>
      </c>
      <c r="N123" s="33" t="str">
        <f>IF(' Peticions ET'!N122="", "",' Peticions ET'!N122)</f>
        <v/>
      </c>
      <c r="O123" s="33" t="str">
        <f>IF(' Peticions ET'!O122="", "",' Peticions ET'!O122)</f>
        <v/>
      </c>
      <c r="P123" s="33" t="str">
        <f>IF(' Peticions ET'!P122="", "",' Peticions ET'!P122)</f>
        <v/>
      </c>
      <c r="Q123" s="33" t="str">
        <f>IF(' Peticions ET'!R122="", "",' Peticions ET'!R122)</f>
        <v/>
      </c>
      <c r="R123" s="1" t="str">
        <f>IF(' Peticions ET'!Q122="", "",' Peticions ET'!Q122)</f>
        <v/>
      </c>
      <c r="S123" s="34" t="str">
        <f>IF(' Peticions ET'!U122="", "",' Peticions ET'!U122)</f>
        <v/>
      </c>
      <c r="T123" s="34" t="str">
        <f>IF(' Peticions ET'!V122="", "",' Peticions ET'!V122)</f>
        <v/>
      </c>
      <c r="U123" t="str">
        <f>IF(' Peticions ET'!S122="", "",' Peticions ET'!S122)</f>
        <v/>
      </c>
      <c r="V123" t="str">
        <f>IF(' Peticions ET'!T122="", "",' Peticions ET'!T122)</f>
        <v/>
      </c>
      <c r="W123" s="33" t="str">
        <f>IF(' Peticions ET'!W122="", "",' Peticions ET'!W122)</f>
        <v/>
      </c>
      <c r="X123" s="33" t="str">
        <f>IF(' Peticions ET'!X122="", "",' Peticions ET'!X122)</f>
        <v/>
      </c>
      <c r="Y123" s="33" t="str">
        <f>IF(' Peticions ET'!Y122="", "",' Peticions ET'!Y122)</f>
        <v/>
      </c>
      <c r="Z123" s="1"/>
      <c r="AA123" s="1"/>
      <c r="AB123" s="3"/>
      <c r="AC123" s="34"/>
      <c r="AD123" s="34"/>
      <c r="AE123" s="34"/>
      <c r="AF123" s="35"/>
      <c r="AG123" s="36"/>
      <c r="AH123" s="36"/>
      <c r="AI123" s="36"/>
      <c r="AJ123" s="36"/>
      <c r="AK123" s="37"/>
      <c r="AL123" s="37"/>
      <c r="AM123" s="37"/>
      <c r="AN123" s="37"/>
      <c r="AO123" s="38" t="str">
        <f>IF(' Peticions ET'!AO122="", "",' Peticions ET'!AO122)</f>
        <v/>
      </c>
      <c r="AP123" s="154"/>
      <c r="AQ123" s="39"/>
      <c r="AR123" s="40" t="str">
        <f t="shared" si="2"/>
        <v/>
      </c>
      <c r="AS123" s="41" t="str">
        <f t="shared" si="3"/>
        <v/>
      </c>
      <c r="AT123" s="42" t="str">
        <f t="shared" si="44"/>
        <v/>
      </c>
      <c r="AU123" s="43" t="str">
        <f t="shared" si="45"/>
        <v/>
      </c>
      <c r="AV123" s="252" t="str">
        <f t="shared" si="35"/>
        <v/>
      </c>
      <c r="AW123" s="242">
        <f>IF(B123="",0,IF(BR123="S",COUNTIF($AV$17:AV123,AV123),0))</f>
        <v>0</v>
      </c>
      <c r="AX123" s="44" t="str">
        <f t="shared" si="46"/>
        <v/>
      </c>
      <c r="AY123" s="45">
        <f xml:space="preserve"> IF(AX123&lt;&gt;"",VLOOKUP(AX123,Calculs!$B$2:$C$34,2,FALSE),0)</f>
        <v>0</v>
      </c>
      <c r="AZ123" s="45">
        <f>IF(K123&lt;&gt;"",IF(LEFT(K123,1)="S", Calculs!$C$55,0),0)</f>
        <v>0</v>
      </c>
      <c r="BA123" s="45">
        <f>IF(L123&lt;&gt;"",IF(LEFT(L123,1)="S", Calculs!$C$51,0),0)</f>
        <v>0</v>
      </c>
      <c r="BB123" s="45">
        <f>IF(M123&lt;&gt;"",IF(LEFT(M123,1)="S", Calculs!$C$52,0),0)</f>
        <v>0</v>
      </c>
      <c r="BC123" s="46" t="str">
        <f t="shared" si="47"/>
        <v/>
      </c>
      <c r="BD123" s="46" t="str">
        <f t="shared" si="49"/>
        <v/>
      </c>
      <c r="BE123" s="46">
        <f>SUMIF(Calculs!$B$2:$B$34,BC123,Calculs!$C$2:$C$34)</f>
        <v>0</v>
      </c>
      <c r="BF123" s="45">
        <f>IF(Q123&lt;&gt;"",IF(LEFT(Q123,1)="S", Calculs!$C$52,0),0)</f>
        <v>0</v>
      </c>
      <c r="BG123" s="45">
        <f>IF(R123&lt;&gt;"",IF(LEFT(R123,1)="S", Calculs!$C$51,0),0)</f>
        <v>0</v>
      </c>
      <c r="BH123" s="252" t="str">
        <f t="shared" si="36"/>
        <v/>
      </c>
      <c r="BI123" s="242">
        <f>IF(B123="",0, IF(BS123="S",COUNTIF($BH$17:BH123,BH123),0))</f>
        <v>0</v>
      </c>
      <c r="BJ123" s="45">
        <f xml:space="preserve"> IF(S123&lt;&gt;"",IF(S123&lt;&gt;"Sense monitor",VLOOKUP(LEFT(S123,2),Calculs!$B$41:$C$46,2,FALSE),0),0)</f>
        <v>0</v>
      </c>
      <c r="BK123" s="45">
        <f>IF(T123&lt;&gt;"",IF(LEFT(T123,1)="S", Calculs!$C$48,0),0)</f>
        <v>0</v>
      </c>
      <c r="BL123" s="45">
        <f>IF(W123&lt;&gt;"",IF(LEFT(W123,3)="ETT", Calculs!$C$37,0),0)</f>
        <v>0</v>
      </c>
      <c r="BM123" s="45">
        <f>IF(X123&lt;&gt;"",IF(LEFT(X123,1)="S", Calculs!$C$51,0),0)</f>
        <v>0</v>
      </c>
      <c r="BN123" s="45">
        <f>IF(Y123&lt;&gt;"",IF(LEFT(Y123,1)="S", Calculs!$C$52,0),0)</f>
        <v>0</v>
      </c>
      <c r="BO123" s="46" t="str">
        <f t="shared" si="48"/>
        <v/>
      </c>
      <c r="BP123" s="45">
        <f>SUMIF(Calculs!$B$32:$B$36,TRIM(BO123),Calculs!$C$32:$C$36)</f>
        <v>0</v>
      </c>
      <c r="BQ123" s="45">
        <f>IF(V123&lt;&gt;"",IF(LEFT(V123,1)="S", SUMIF(Calculs!$B$57:$B$61, TRIM(BO123), Calculs!$C$57:$C$61),0),0)</f>
        <v>0</v>
      </c>
      <c r="BR123" s="43" t="str">
        <f t="shared" si="37"/>
        <v>N</v>
      </c>
      <c r="BS123" s="241" t="str">
        <f t="shared" si="38"/>
        <v>N</v>
      </c>
      <c r="BT123" s="45">
        <f t="shared" si="39"/>
        <v>0</v>
      </c>
      <c r="BU123" s="45"/>
      <c r="BV123" s="45"/>
      <c r="BW123" s="45">
        <f>IF(C123="",0,IF(AND(BR123="S",AW123=1), VLOOKUP(C123,Calculs!$B$85:$D$90,3), 0) + IF(AND(BS123="S",BI123=1), VLOOKUP(C123,Calculs!$B$85:$F$90,5), 0))</f>
        <v>0</v>
      </c>
      <c r="BX123" s="43" t="str">
        <f t="shared" si="40"/>
        <v/>
      </c>
      <c r="BY123" s="241" t="str">
        <f t="shared" si="41"/>
        <v/>
      </c>
      <c r="BZ123" s="301" t="str">
        <f t="shared" si="42"/>
        <v/>
      </c>
      <c r="CA123" s="301" t="str">
        <f t="shared" si="43"/>
        <v/>
      </c>
    </row>
    <row r="124" spans="1:79" ht="12.75" customHeight="1">
      <c r="A124" s="273"/>
      <c r="B124" s="239" t="str">
        <f>IF(' Peticions ET'!B123="", "",' Peticions ET'!B123)</f>
        <v/>
      </c>
      <c r="C124" s="186" t="str">
        <f>IF(' Peticions ET'!C123="", "",' Peticions ET'!C123)</f>
        <v/>
      </c>
      <c r="D124" s="186" t="str">
        <f>IF(' Peticions ET'!D123="", "",' Peticions ET'!D123)</f>
        <v/>
      </c>
      <c r="E124" s="186" t="str">
        <f>IF(' Peticions ET'!E123="", "",' Peticions ET'!E123)</f>
        <v/>
      </c>
      <c r="F124" s="186" t="str">
        <f>IF(' Peticions ET'!F123="", "",' Peticions ET'!F123)</f>
        <v/>
      </c>
      <c r="G124" s="186" t="str">
        <f>IF(' Peticions ET'!G123="", "",' Peticions ET'!G123)</f>
        <v/>
      </c>
      <c r="H124" s="185" t="str">
        <f>IF(' Peticions ET'!H123="", "",' Peticions ET'!H123)</f>
        <v/>
      </c>
      <c r="I124" s="185" t="str">
        <f>IF(' Peticions ET'!I123="", "",' Peticions ET'!I123)</f>
        <v/>
      </c>
      <c r="J124" s="33" t="str">
        <f>IF(' Peticions ET'!J123="", "",' Peticions ET'!J123)</f>
        <v/>
      </c>
      <c r="K124" s="33" t="str">
        <f>IF(' Peticions ET'!K123="", "",' Peticions ET'!K123)</f>
        <v/>
      </c>
      <c r="L124" s="33" t="str">
        <f>IF(' Peticions ET'!L123="", "",' Peticions ET'!L123)</f>
        <v/>
      </c>
      <c r="M124" s="33" t="str">
        <f>IF(' Peticions ET'!M123="", "",' Peticions ET'!M123)</f>
        <v/>
      </c>
      <c r="N124" s="33" t="str">
        <f>IF(' Peticions ET'!N123="", "",' Peticions ET'!N123)</f>
        <v/>
      </c>
      <c r="O124" s="33" t="str">
        <f>IF(' Peticions ET'!O123="", "",' Peticions ET'!O123)</f>
        <v/>
      </c>
      <c r="P124" s="33" t="str">
        <f>IF(' Peticions ET'!P123="", "",' Peticions ET'!P123)</f>
        <v/>
      </c>
      <c r="Q124" s="33" t="str">
        <f>IF(' Peticions ET'!R123="", "",' Peticions ET'!R123)</f>
        <v/>
      </c>
      <c r="R124" s="1" t="str">
        <f>IF(' Peticions ET'!Q123="", "",' Peticions ET'!Q123)</f>
        <v/>
      </c>
      <c r="S124" s="34" t="str">
        <f>IF(' Peticions ET'!U123="", "",' Peticions ET'!U123)</f>
        <v/>
      </c>
      <c r="T124" s="34" t="str">
        <f>IF(' Peticions ET'!V123="", "",' Peticions ET'!V123)</f>
        <v/>
      </c>
      <c r="U124" t="str">
        <f>IF(' Peticions ET'!S123="", "",' Peticions ET'!S123)</f>
        <v/>
      </c>
      <c r="V124" t="str">
        <f>IF(' Peticions ET'!T123="", "",' Peticions ET'!T123)</f>
        <v/>
      </c>
      <c r="W124" s="33" t="str">
        <f>IF(' Peticions ET'!W123="", "",' Peticions ET'!W123)</f>
        <v/>
      </c>
      <c r="X124" s="33" t="str">
        <f>IF(' Peticions ET'!X123="", "",' Peticions ET'!X123)</f>
        <v/>
      </c>
      <c r="Y124" s="33" t="str">
        <f>IF(' Peticions ET'!Y123="", "",' Peticions ET'!Y123)</f>
        <v/>
      </c>
      <c r="Z124" s="1"/>
      <c r="AA124" s="1"/>
      <c r="AB124" s="3"/>
      <c r="AC124" s="34"/>
      <c r="AD124" s="34"/>
      <c r="AE124" s="34"/>
      <c r="AF124" s="35"/>
      <c r="AG124" s="36"/>
      <c r="AH124" s="36"/>
      <c r="AI124" s="36"/>
      <c r="AJ124" s="36"/>
      <c r="AK124" s="37"/>
      <c r="AL124" s="37"/>
      <c r="AM124" s="37"/>
      <c r="AN124" s="37"/>
      <c r="AO124" s="38" t="str">
        <f>IF(' Peticions ET'!AO123="", "",' Peticions ET'!AO123)</f>
        <v/>
      </c>
      <c r="AP124" s="154"/>
      <c r="AQ124" s="39"/>
      <c r="AR124" s="40" t="str">
        <f t="shared" si="2"/>
        <v/>
      </c>
      <c r="AS124" s="41" t="str">
        <f t="shared" si="3"/>
        <v/>
      </c>
      <c r="AT124" s="42" t="str">
        <f t="shared" si="44"/>
        <v/>
      </c>
      <c r="AU124" s="43" t="str">
        <f t="shared" si="45"/>
        <v/>
      </c>
      <c r="AV124" s="252" t="str">
        <f t="shared" si="35"/>
        <v/>
      </c>
      <c r="AW124" s="242">
        <f>IF(B124="",0,IF(BR124="S",COUNTIF($AV$17:AV124,AV124),0))</f>
        <v>0</v>
      </c>
      <c r="AX124" s="44" t="str">
        <f t="shared" si="46"/>
        <v/>
      </c>
      <c r="AY124" s="45">
        <f xml:space="preserve"> IF(AX124&lt;&gt;"",VLOOKUP(AX124,Calculs!$B$2:$C$34,2,FALSE),0)</f>
        <v>0</v>
      </c>
      <c r="AZ124" s="45">
        <f>IF(K124&lt;&gt;"",IF(LEFT(K124,1)="S", Calculs!$C$55,0),0)</f>
        <v>0</v>
      </c>
      <c r="BA124" s="45">
        <f>IF(L124&lt;&gt;"",IF(LEFT(L124,1)="S", Calculs!$C$51,0),0)</f>
        <v>0</v>
      </c>
      <c r="BB124" s="45">
        <f>IF(M124&lt;&gt;"",IF(LEFT(M124,1)="S", Calculs!$C$52,0),0)</f>
        <v>0</v>
      </c>
      <c r="BC124" s="46" t="str">
        <f t="shared" si="47"/>
        <v/>
      </c>
      <c r="BD124" s="46" t="str">
        <f t="shared" si="49"/>
        <v/>
      </c>
      <c r="BE124" s="46">
        <f>SUMIF(Calculs!$B$2:$B$34,BC124,Calculs!$C$2:$C$34)</f>
        <v>0</v>
      </c>
      <c r="BF124" s="45">
        <f>IF(Q124&lt;&gt;"",IF(LEFT(Q124,1)="S", Calculs!$C$52,0),0)</f>
        <v>0</v>
      </c>
      <c r="BG124" s="45">
        <f>IF(R124&lt;&gt;"",IF(LEFT(R124,1)="S", Calculs!$C$51,0),0)</f>
        <v>0</v>
      </c>
      <c r="BH124" s="252" t="str">
        <f t="shared" si="36"/>
        <v/>
      </c>
      <c r="BI124" s="242">
        <f>IF(B124="",0, IF(BS124="S",COUNTIF($BH$17:BH124,BH124),0))</f>
        <v>0</v>
      </c>
      <c r="BJ124" s="45">
        <f xml:space="preserve"> IF(S124&lt;&gt;"",IF(S124&lt;&gt;"Sense monitor",VLOOKUP(LEFT(S124,2),Calculs!$B$41:$C$46,2,FALSE),0),0)</f>
        <v>0</v>
      </c>
      <c r="BK124" s="45">
        <f>IF(T124&lt;&gt;"",IF(LEFT(T124,1)="S", Calculs!$C$48,0),0)</f>
        <v>0</v>
      </c>
      <c r="BL124" s="45">
        <f>IF(W124&lt;&gt;"",IF(LEFT(W124,3)="ETT", Calculs!$C$37,0),0)</f>
        <v>0</v>
      </c>
      <c r="BM124" s="45">
        <f>IF(X124&lt;&gt;"",IF(LEFT(X124,1)="S", Calculs!$C$51,0),0)</f>
        <v>0</v>
      </c>
      <c r="BN124" s="45">
        <f>IF(Y124&lt;&gt;"",IF(LEFT(Y124,1)="S", Calculs!$C$52,0),0)</f>
        <v>0</v>
      </c>
      <c r="BO124" s="46" t="str">
        <f t="shared" si="48"/>
        <v/>
      </c>
      <c r="BP124" s="45">
        <f>SUMIF(Calculs!$B$32:$B$36,TRIM(BO124),Calculs!$C$32:$C$36)</f>
        <v>0</v>
      </c>
      <c r="BQ124" s="45">
        <f>IF(V124&lt;&gt;"",IF(LEFT(V124,1)="S", SUMIF(Calculs!$B$57:$B$61, TRIM(BO124), Calculs!$C$57:$C$61),0),0)</f>
        <v>0</v>
      </c>
      <c r="BR124" s="43" t="str">
        <f t="shared" si="37"/>
        <v>N</v>
      </c>
      <c r="BS124" s="241" t="str">
        <f t="shared" si="38"/>
        <v>N</v>
      </c>
      <c r="BT124" s="45">
        <f t="shared" si="39"/>
        <v>0</v>
      </c>
      <c r="BU124" s="45"/>
      <c r="BV124" s="45"/>
      <c r="BW124" s="45">
        <f>IF(C124="",0,IF(AND(BR124="S",AW124=1), VLOOKUP(C124,Calculs!$B$85:$D$90,3), 0) + IF(AND(BS124="S",BI124=1), VLOOKUP(C124,Calculs!$B$85:$F$90,5), 0))</f>
        <v>0</v>
      </c>
      <c r="BX124" s="43" t="str">
        <f t="shared" si="40"/>
        <v/>
      </c>
      <c r="BY124" s="241" t="str">
        <f t="shared" si="41"/>
        <v/>
      </c>
      <c r="BZ124" s="301" t="str">
        <f t="shared" si="42"/>
        <v/>
      </c>
      <c r="CA124" s="301" t="str">
        <f t="shared" si="43"/>
        <v/>
      </c>
    </row>
    <row r="125" spans="1:79" ht="12.75" customHeight="1">
      <c r="A125" s="273"/>
      <c r="B125" s="239" t="str">
        <f>IF(' Peticions ET'!B124="", "",' Peticions ET'!B124)</f>
        <v/>
      </c>
      <c r="C125" s="186" t="str">
        <f>IF(' Peticions ET'!C124="", "",' Peticions ET'!C124)</f>
        <v/>
      </c>
      <c r="D125" s="186" t="str">
        <f>IF(' Peticions ET'!D124="", "",' Peticions ET'!D124)</f>
        <v/>
      </c>
      <c r="E125" s="186" t="str">
        <f>IF(' Peticions ET'!E124="", "",' Peticions ET'!E124)</f>
        <v/>
      </c>
      <c r="F125" s="186" t="str">
        <f>IF(' Peticions ET'!F124="", "",' Peticions ET'!F124)</f>
        <v/>
      </c>
      <c r="G125" s="186" t="str">
        <f>IF(' Peticions ET'!G124="", "",' Peticions ET'!G124)</f>
        <v/>
      </c>
      <c r="H125" s="185" t="str">
        <f>IF(' Peticions ET'!H124="", "",' Peticions ET'!H124)</f>
        <v/>
      </c>
      <c r="I125" s="185" t="str">
        <f>IF(' Peticions ET'!I124="", "",' Peticions ET'!I124)</f>
        <v/>
      </c>
      <c r="J125" s="33" t="str">
        <f>IF(' Peticions ET'!J124="", "",' Peticions ET'!J124)</f>
        <v/>
      </c>
      <c r="K125" s="33" t="str">
        <f>IF(' Peticions ET'!K124="", "",' Peticions ET'!K124)</f>
        <v/>
      </c>
      <c r="L125" s="33" t="str">
        <f>IF(' Peticions ET'!L124="", "",' Peticions ET'!L124)</f>
        <v/>
      </c>
      <c r="M125" s="33" t="str">
        <f>IF(' Peticions ET'!M124="", "",' Peticions ET'!M124)</f>
        <v/>
      </c>
      <c r="N125" s="33" t="str">
        <f>IF(' Peticions ET'!N124="", "",' Peticions ET'!N124)</f>
        <v/>
      </c>
      <c r="O125" s="33" t="str">
        <f>IF(' Peticions ET'!O124="", "",' Peticions ET'!O124)</f>
        <v/>
      </c>
      <c r="P125" s="33" t="str">
        <f>IF(' Peticions ET'!P124="", "",' Peticions ET'!P124)</f>
        <v/>
      </c>
      <c r="Q125" s="33" t="str">
        <f>IF(' Peticions ET'!R124="", "",' Peticions ET'!R124)</f>
        <v/>
      </c>
      <c r="R125" s="1" t="str">
        <f>IF(' Peticions ET'!Q124="", "",' Peticions ET'!Q124)</f>
        <v/>
      </c>
      <c r="S125" s="34" t="str">
        <f>IF(' Peticions ET'!U124="", "",' Peticions ET'!U124)</f>
        <v/>
      </c>
      <c r="T125" s="34" t="str">
        <f>IF(' Peticions ET'!V124="", "",' Peticions ET'!V124)</f>
        <v/>
      </c>
      <c r="U125" t="str">
        <f>IF(' Peticions ET'!S124="", "",' Peticions ET'!S124)</f>
        <v/>
      </c>
      <c r="V125" t="str">
        <f>IF(' Peticions ET'!T124="", "",' Peticions ET'!T124)</f>
        <v/>
      </c>
      <c r="W125" s="33" t="str">
        <f>IF(' Peticions ET'!W124="", "",' Peticions ET'!W124)</f>
        <v/>
      </c>
      <c r="X125" s="33" t="str">
        <f>IF(' Peticions ET'!X124="", "",' Peticions ET'!X124)</f>
        <v/>
      </c>
      <c r="Y125" s="33" t="str">
        <f>IF(' Peticions ET'!Y124="", "",' Peticions ET'!Y124)</f>
        <v/>
      </c>
      <c r="Z125" s="1"/>
      <c r="AA125" s="1"/>
      <c r="AB125" s="3"/>
      <c r="AC125" s="34"/>
      <c r="AD125" s="34"/>
      <c r="AE125" s="34"/>
      <c r="AF125" s="35"/>
      <c r="AG125" s="36"/>
      <c r="AH125" s="36"/>
      <c r="AI125" s="36"/>
      <c r="AJ125" s="36"/>
      <c r="AK125" s="37"/>
      <c r="AL125" s="37"/>
      <c r="AM125" s="37"/>
      <c r="AN125" s="37"/>
      <c r="AO125" s="38" t="str">
        <f>IF(' Peticions ET'!AO124="", "",' Peticions ET'!AO124)</f>
        <v/>
      </c>
      <c r="AP125" s="154"/>
      <c r="AQ125" s="39"/>
      <c r="AR125" s="40" t="str">
        <f t="shared" si="2"/>
        <v/>
      </c>
      <c r="AS125" s="41" t="str">
        <f t="shared" si="3"/>
        <v/>
      </c>
      <c r="AT125" s="42" t="str">
        <f t="shared" si="44"/>
        <v/>
      </c>
      <c r="AU125" s="43" t="str">
        <f t="shared" si="45"/>
        <v/>
      </c>
      <c r="AV125" s="252" t="str">
        <f t="shared" si="35"/>
        <v/>
      </c>
      <c r="AW125" s="242">
        <f>IF(B125="",0,IF(BR125="S",COUNTIF($AV$17:AV125,AV125),0))</f>
        <v>0</v>
      </c>
      <c r="AX125" s="44" t="str">
        <f t="shared" si="46"/>
        <v/>
      </c>
      <c r="AY125" s="45">
        <f xml:space="preserve"> IF(AX125&lt;&gt;"",VLOOKUP(AX125,Calculs!$B$2:$C$34,2,FALSE),0)</f>
        <v>0</v>
      </c>
      <c r="AZ125" s="45">
        <f>IF(K125&lt;&gt;"",IF(LEFT(K125,1)="S", Calculs!$C$55,0),0)</f>
        <v>0</v>
      </c>
      <c r="BA125" s="45">
        <f>IF(L125&lt;&gt;"",IF(LEFT(L125,1)="S", Calculs!$C$51,0),0)</f>
        <v>0</v>
      </c>
      <c r="BB125" s="45">
        <f>IF(M125&lt;&gt;"",IF(LEFT(M125,1)="S", Calculs!$C$52,0),0)</f>
        <v>0</v>
      </c>
      <c r="BC125" s="46" t="str">
        <f t="shared" si="47"/>
        <v/>
      </c>
      <c r="BD125" s="46" t="str">
        <f t="shared" si="49"/>
        <v/>
      </c>
      <c r="BE125" s="46">
        <f>SUMIF(Calculs!$B$2:$B$34,BC125,Calculs!$C$2:$C$34)</f>
        <v>0</v>
      </c>
      <c r="BF125" s="45">
        <f>IF(Q125&lt;&gt;"",IF(LEFT(Q125,1)="S", Calculs!$C$52,0),0)</f>
        <v>0</v>
      </c>
      <c r="BG125" s="45">
        <f>IF(R125&lt;&gt;"",IF(LEFT(R125,1)="S", Calculs!$C$51,0),0)</f>
        <v>0</v>
      </c>
      <c r="BH125" s="252" t="str">
        <f t="shared" si="36"/>
        <v/>
      </c>
      <c r="BI125" s="242">
        <f>IF(B125="",0, IF(BS125="S",COUNTIF($BH$17:BH125,BH125),0))</f>
        <v>0</v>
      </c>
      <c r="BJ125" s="45">
        <f xml:space="preserve"> IF(S125&lt;&gt;"",IF(S125&lt;&gt;"Sense monitor",VLOOKUP(LEFT(S125,2),Calculs!$B$41:$C$46,2,FALSE),0),0)</f>
        <v>0</v>
      </c>
      <c r="BK125" s="45">
        <f>IF(T125&lt;&gt;"",IF(LEFT(T125,1)="S", Calculs!$C$48,0),0)</f>
        <v>0</v>
      </c>
      <c r="BL125" s="45">
        <f>IF(W125&lt;&gt;"",IF(LEFT(W125,3)="ETT", Calculs!$C$37,0),0)</f>
        <v>0</v>
      </c>
      <c r="BM125" s="45">
        <f>IF(X125&lt;&gt;"",IF(LEFT(X125,1)="S", Calculs!$C$51,0),0)</f>
        <v>0</v>
      </c>
      <c r="BN125" s="45">
        <f>IF(Y125&lt;&gt;"",IF(LEFT(Y125,1)="S", Calculs!$C$52,0),0)</f>
        <v>0</v>
      </c>
      <c r="BO125" s="46" t="str">
        <f t="shared" si="48"/>
        <v/>
      </c>
      <c r="BP125" s="45">
        <f>SUMIF(Calculs!$B$32:$B$36,TRIM(BO125),Calculs!$C$32:$C$36)</f>
        <v>0</v>
      </c>
      <c r="BQ125" s="45">
        <f>IF(V125&lt;&gt;"",IF(LEFT(V125,1)="S", SUMIF(Calculs!$B$57:$B$61, TRIM(BO125), Calculs!$C$57:$C$61),0),0)</f>
        <v>0</v>
      </c>
      <c r="BR125" s="43" t="str">
        <f t="shared" si="37"/>
        <v>N</v>
      </c>
      <c r="BS125" s="241" t="str">
        <f t="shared" si="38"/>
        <v>N</v>
      </c>
      <c r="BT125" s="45">
        <f t="shared" si="39"/>
        <v>0</v>
      </c>
      <c r="BU125" s="45"/>
      <c r="BV125" s="45"/>
      <c r="BW125" s="45">
        <f>IF(C125="",0,IF(AND(BR125="S",AW125=1), VLOOKUP(C125,Calculs!$B$85:$D$90,3), 0) + IF(AND(BS125="S",BI125=1), VLOOKUP(C125,Calculs!$B$85:$F$90,5), 0))</f>
        <v>0</v>
      </c>
      <c r="BX125" s="43" t="str">
        <f t="shared" si="40"/>
        <v/>
      </c>
      <c r="BY125" s="241" t="str">
        <f t="shared" si="41"/>
        <v/>
      </c>
      <c r="BZ125" s="301" t="str">
        <f t="shared" si="42"/>
        <v/>
      </c>
      <c r="CA125" s="301" t="str">
        <f t="shared" si="43"/>
        <v/>
      </c>
    </row>
    <row r="126" spans="1:79" ht="12.75" customHeight="1">
      <c r="A126" s="273"/>
      <c r="B126" s="239" t="str">
        <f>IF(' Peticions ET'!B125="", "",' Peticions ET'!B125)</f>
        <v/>
      </c>
      <c r="C126" s="186" t="str">
        <f>IF(' Peticions ET'!C125="", "",' Peticions ET'!C125)</f>
        <v/>
      </c>
      <c r="D126" s="186" t="str">
        <f>IF(' Peticions ET'!D125="", "",' Peticions ET'!D125)</f>
        <v/>
      </c>
      <c r="E126" s="186" t="str">
        <f>IF(' Peticions ET'!E125="", "",' Peticions ET'!E125)</f>
        <v/>
      </c>
      <c r="F126" s="186" t="str">
        <f>IF(' Peticions ET'!F125="", "",' Peticions ET'!F125)</f>
        <v/>
      </c>
      <c r="G126" s="186" t="str">
        <f>IF(' Peticions ET'!G125="", "",' Peticions ET'!G125)</f>
        <v/>
      </c>
      <c r="H126" s="185" t="str">
        <f>IF(' Peticions ET'!H125="", "",' Peticions ET'!H125)</f>
        <v/>
      </c>
      <c r="I126" s="185" t="str">
        <f>IF(' Peticions ET'!I125="", "",' Peticions ET'!I125)</f>
        <v/>
      </c>
      <c r="J126" s="33" t="str">
        <f>IF(' Peticions ET'!J125="", "",' Peticions ET'!J125)</f>
        <v/>
      </c>
      <c r="K126" s="33" t="str">
        <f>IF(' Peticions ET'!K125="", "",' Peticions ET'!K125)</f>
        <v/>
      </c>
      <c r="L126" s="33" t="str">
        <f>IF(' Peticions ET'!L125="", "",' Peticions ET'!L125)</f>
        <v/>
      </c>
      <c r="M126" s="33" t="str">
        <f>IF(' Peticions ET'!M125="", "",' Peticions ET'!M125)</f>
        <v/>
      </c>
      <c r="N126" s="33" t="str">
        <f>IF(' Peticions ET'!N125="", "",' Peticions ET'!N125)</f>
        <v/>
      </c>
      <c r="O126" s="33" t="str">
        <f>IF(' Peticions ET'!O125="", "",' Peticions ET'!O125)</f>
        <v/>
      </c>
      <c r="P126" s="33" t="str">
        <f>IF(' Peticions ET'!P125="", "",' Peticions ET'!P125)</f>
        <v/>
      </c>
      <c r="Q126" s="33" t="str">
        <f>IF(' Peticions ET'!R125="", "",' Peticions ET'!R125)</f>
        <v/>
      </c>
      <c r="R126" s="1" t="str">
        <f>IF(' Peticions ET'!Q125="", "",' Peticions ET'!Q125)</f>
        <v/>
      </c>
      <c r="S126" s="34" t="str">
        <f>IF(' Peticions ET'!U125="", "",' Peticions ET'!U125)</f>
        <v/>
      </c>
      <c r="T126" s="34" t="str">
        <f>IF(' Peticions ET'!V125="", "",' Peticions ET'!V125)</f>
        <v/>
      </c>
      <c r="U126" t="str">
        <f>IF(' Peticions ET'!S125="", "",' Peticions ET'!S125)</f>
        <v/>
      </c>
      <c r="V126" t="str">
        <f>IF(' Peticions ET'!T125="", "",' Peticions ET'!T125)</f>
        <v/>
      </c>
      <c r="W126" s="33" t="str">
        <f>IF(' Peticions ET'!W125="", "",' Peticions ET'!W125)</f>
        <v/>
      </c>
      <c r="X126" s="33" t="str">
        <f>IF(' Peticions ET'!X125="", "",' Peticions ET'!X125)</f>
        <v/>
      </c>
      <c r="Y126" s="33" t="str">
        <f>IF(' Peticions ET'!Y125="", "",' Peticions ET'!Y125)</f>
        <v/>
      </c>
      <c r="Z126" s="1"/>
      <c r="AA126" s="1"/>
      <c r="AB126" s="3"/>
      <c r="AC126" s="34"/>
      <c r="AD126" s="34"/>
      <c r="AE126" s="34"/>
      <c r="AF126" s="35"/>
      <c r="AG126" s="36"/>
      <c r="AH126" s="36"/>
      <c r="AI126" s="36"/>
      <c r="AJ126" s="36"/>
      <c r="AK126" s="37"/>
      <c r="AL126" s="37"/>
      <c r="AM126" s="37"/>
      <c r="AN126" s="37"/>
      <c r="AO126" s="38" t="str">
        <f>IF(' Peticions ET'!AO125="", "",' Peticions ET'!AO125)</f>
        <v/>
      </c>
      <c r="AP126" s="154"/>
      <c r="AQ126" s="39"/>
      <c r="AR126" s="40" t="str">
        <f t="shared" si="2"/>
        <v/>
      </c>
      <c r="AS126" s="41" t="str">
        <f t="shared" si="3"/>
        <v/>
      </c>
      <c r="AT126" s="42" t="str">
        <f t="shared" si="44"/>
        <v/>
      </c>
      <c r="AU126" s="43" t="str">
        <f t="shared" si="45"/>
        <v/>
      </c>
      <c r="AV126" s="252" t="str">
        <f t="shared" si="35"/>
        <v/>
      </c>
      <c r="AW126" s="242">
        <f>IF(B126="",0,IF(BR126="S",COUNTIF($AV$17:AV126,AV126),0))</f>
        <v>0</v>
      </c>
      <c r="AX126" s="44" t="str">
        <f t="shared" si="46"/>
        <v/>
      </c>
      <c r="AY126" s="45">
        <f xml:space="preserve"> IF(AX126&lt;&gt;"",VLOOKUP(AX126,Calculs!$B$2:$C$34,2,FALSE),0)</f>
        <v>0</v>
      </c>
      <c r="AZ126" s="45">
        <f>IF(K126&lt;&gt;"",IF(LEFT(K126,1)="S", Calculs!$C$55,0),0)</f>
        <v>0</v>
      </c>
      <c r="BA126" s="45">
        <f>IF(L126&lt;&gt;"",IF(LEFT(L126,1)="S", Calculs!$C$51,0),0)</f>
        <v>0</v>
      </c>
      <c r="BB126" s="45">
        <f>IF(M126&lt;&gt;"",IF(LEFT(M126,1)="S", Calculs!$C$52,0),0)</f>
        <v>0</v>
      </c>
      <c r="BC126" s="46" t="str">
        <f t="shared" si="47"/>
        <v/>
      </c>
      <c r="BD126" s="46" t="str">
        <f t="shared" si="49"/>
        <v/>
      </c>
      <c r="BE126" s="46">
        <f>SUMIF(Calculs!$B$2:$B$34,BC126,Calculs!$C$2:$C$34)</f>
        <v>0</v>
      </c>
      <c r="BF126" s="45">
        <f>IF(Q126&lt;&gt;"",IF(LEFT(Q126,1)="S", Calculs!$C$52,0),0)</f>
        <v>0</v>
      </c>
      <c r="BG126" s="45">
        <f>IF(R126&lt;&gt;"",IF(LEFT(R126,1)="S", Calculs!$C$51,0),0)</f>
        <v>0</v>
      </c>
      <c r="BH126" s="252" t="str">
        <f t="shared" si="36"/>
        <v/>
      </c>
      <c r="BI126" s="242">
        <f>IF(B126="",0, IF(BS126="S",COUNTIF($BH$17:BH126,BH126),0))</f>
        <v>0</v>
      </c>
      <c r="BJ126" s="45">
        <f xml:space="preserve"> IF(S126&lt;&gt;"",IF(S126&lt;&gt;"Sense monitor",VLOOKUP(LEFT(S126,2),Calculs!$B$41:$C$46,2,FALSE),0),0)</f>
        <v>0</v>
      </c>
      <c r="BK126" s="45">
        <f>IF(T126&lt;&gt;"",IF(LEFT(T126,1)="S", Calculs!$C$48,0),0)</f>
        <v>0</v>
      </c>
      <c r="BL126" s="45">
        <f>IF(W126&lt;&gt;"",IF(LEFT(W126,3)="ETT", Calculs!$C$37,0),0)</f>
        <v>0</v>
      </c>
      <c r="BM126" s="45">
        <f>IF(X126&lt;&gt;"",IF(LEFT(X126,1)="S", Calculs!$C$51,0),0)</f>
        <v>0</v>
      </c>
      <c r="BN126" s="45">
        <f>IF(Y126&lt;&gt;"",IF(LEFT(Y126,1)="S", Calculs!$C$52,0),0)</f>
        <v>0</v>
      </c>
      <c r="BO126" s="46" t="str">
        <f t="shared" si="48"/>
        <v/>
      </c>
      <c r="BP126" s="45">
        <f>SUMIF(Calculs!$B$32:$B$36,TRIM(BO126),Calculs!$C$32:$C$36)</f>
        <v>0</v>
      </c>
      <c r="BQ126" s="45">
        <f>IF(V126&lt;&gt;"",IF(LEFT(V126,1)="S", SUMIF(Calculs!$B$57:$B$61, TRIM(BO126), Calculs!$C$57:$C$61),0),0)</f>
        <v>0</v>
      </c>
      <c r="BR126" s="43" t="str">
        <f t="shared" si="37"/>
        <v>N</v>
      </c>
      <c r="BS126" s="241" t="str">
        <f t="shared" si="38"/>
        <v>N</v>
      </c>
      <c r="BT126" s="45">
        <f t="shared" si="39"/>
        <v>0</v>
      </c>
      <c r="BU126" s="45"/>
      <c r="BV126" s="45"/>
      <c r="BW126" s="45">
        <f>IF(C126="",0,IF(AND(BR126="S",AW126=1), VLOOKUP(C126,Calculs!$B$85:$D$90,3), 0) + IF(AND(BS126="S",BI126=1), VLOOKUP(C126,Calculs!$B$85:$F$90,5), 0))</f>
        <v>0</v>
      </c>
      <c r="BX126" s="43" t="str">
        <f t="shared" si="40"/>
        <v/>
      </c>
      <c r="BY126" s="241" t="str">
        <f t="shared" si="41"/>
        <v/>
      </c>
      <c r="BZ126" s="301" t="str">
        <f t="shared" si="42"/>
        <v/>
      </c>
      <c r="CA126" s="301" t="str">
        <f t="shared" si="43"/>
        <v/>
      </c>
    </row>
    <row r="127" spans="1:79" ht="12.75" customHeight="1">
      <c r="A127" s="273"/>
      <c r="B127" s="239" t="str">
        <f>IF(' Peticions ET'!B126="", "",' Peticions ET'!B126)</f>
        <v/>
      </c>
      <c r="C127" s="186" t="str">
        <f>IF(' Peticions ET'!C126="", "",' Peticions ET'!C126)</f>
        <v/>
      </c>
      <c r="D127" s="186" t="str">
        <f>IF(' Peticions ET'!D126="", "",' Peticions ET'!D126)</f>
        <v/>
      </c>
      <c r="E127" s="186" t="str">
        <f>IF(' Peticions ET'!E126="", "",' Peticions ET'!E126)</f>
        <v/>
      </c>
      <c r="F127" s="186" t="str">
        <f>IF(' Peticions ET'!F126="", "",' Peticions ET'!F126)</f>
        <v/>
      </c>
      <c r="G127" s="186" t="str">
        <f>IF(' Peticions ET'!G126="", "",' Peticions ET'!G126)</f>
        <v/>
      </c>
      <c r="H127" s="185" t="str">
        <f>IF(' Peticions ET'!H126="", "",' Peticions ET'!H126)</f>
        <v/>
      </c>
      <c r="I127" s="185" t="str">
        <f>IF(' Peticions ET'!I126="", "",' Peticions ET'!I126)</f>
        <v/>
      </c>
      <c r="J127" s="33" t="str">
        <f>IF(' Peticions ET'!J126="", "",' Peticions ET'!J126)</f>
        <v/>
      </c>
      <c r="K127" s="33" t="str">
        <f>IF(' Peticions ET'!K126="", "",' Peticions ET'!K126)</f>
        <v/>
      </c>
      <c r="L127" s="33" t="str">
        <f>IF(' Peticions ET'!L126="", "",' Peticions ET'!L126)</f>
        <v/>
      </c>
      <c r="M127" s="33" t="str">
        <f>IF(' Peticions ET'!M126="", "",' Peticions ET'!M126)</f>
        <v/>
      </c>
      <c r="N127" s="33" t="str">
        <f>IF(' Peticions ET'!N126="", "",' Peticions ET'!N126)</f>
        <v/>
      </c>
      <c r="O127" s="33" t="str">
        <f>IF(' Peticions ET'!O126="", "",' Peticions ET'!O126)</f>
        <v/>
      </c>
      <c r="P127" s="33" t="str">
        <f>IF(' Peticions ET'!P126="", "",' Peticions ET'!P126)</f>
        <v/>
      </c>
      <c r="Q127" s="33" t="str">
        <f>IF(' Peticions ET'!R126="", "",' Peticions ET'!R126)</f>
        <v/>
      </c>
      <c r="R127" s="1" t="str">
        <f>IF(' Peticions ET'!Q126="", "",' Peticions ET'!Q126)</f>
        <v/>
      </c>
      <c r="S127" s="34" t="str">
        <f>IF(' Peticions ET'!U126="", "",' Peticions ET'!U126)</f>
        <v/>
      </c>
      <c r="T127" s="34" t="str">
        <f>IF(' Peticions ET'!V126="", "",' Peticions ET'!V126)</f>
        <v/>
      </c>
      <c r="U127" t="str">
        <f>IF(' Peticions ET'!S126="", "",' Peticions ET'!S126)</f>
        <v/>
      </c>
      <c r="V127" t="str">
        <f>IF(' Peticions ET'!T126="", "",' Peticions ET'!T126)</f>
        <v/>
      </c>
      <c r="W127" s="33" t="str">
        <f>IF(' Peticions ET'!W126="", "",' Peticions ET'!W126)</f>
        <v/>
      </c>
      <c r="X127" s="33" t="str">
        <f>IF(' Peticions ET'!X126="", "",' Peticions ET'!X126)</f>
        <v/>
      </c>
      <c r="Y127" s="33" t="str">
        <f>IF(' Peticions ET'!Y126="", "",' Peticions ET'!Y126)</f>
        <v/>
      </c>
      <c r="Z127" s="1"/>
      <c r="AA127" s="1"/>
      <c r="AB127" s="3"/>
      <c r="AC127" s="34"/>
      <c r="AD127" s="34"/>
      <c r="AE127" s="34"/>
      <c r="AF127" s="35"/>
      <c r="AG127" s="36"/>
      <c r="AH127" s="36"/>
      <c r="AI127" s="36"/>
      <c r="AJ127" s="36"/>
      <c r="AK127" s="37"/>
      <c r="AL127" s="37"/>
      <c r="AM127" s="37"/>
      <c r="AN127" s="37"/>
      <c r="AO127" s="38" t="str">
        <f>IF(' Peticions ET'!AO126="", "",' Peticions ET'!AO126)</f>
        <v/>
      </c>
      <c r="AP127" s="154"/>
      <c r="AQ127" s="39"/>
      <c r="AR127" s="40" t="str">
        <f t="shared" si="2"/>
        <v/>
      </c>
      <c r="AS127" s="41" t="str">
        <f t="shared" si="3"/>
        <v/>
      </c>
      <c r="AT127" s="42" t="str">
        <f t="shared" si="44"/>
        <v/>
      </c>
      <c r="AU127" s="43" t="str">
        <f t="shared" si="45"/>
        <v/>
      </c>
      <c r="AV127" s="252" t="str">
        <f t="shared" si="35"/>
        <v/>
      </c>
      <c r="AW127" s="242">
        <f>IF(B127="",0,IF(BR127="S",COUNTIF($AV$17:AV127,AV127),0))</f>
        <v>0</v>
      </c>
      <c r="AX127" s="44" t="str">
        <f t="shared" si="46"/>
        <v/>
      </c>
      <c r="AY127" s="45">
        <f xml:space="preserve"> IF(AX127&lt;&gt;"",VLOOKUP(AX127,Calculs!$B$2:$C$34,2,FALSE),0)</f>
        <v>0</v>
      </c>
      <c r="AZ127" s="45">
        <f>IF(K127&lt;&gt;"",IF(LEFT(K127,1)="S", Calculs!$C$55,0),0)</f>
        <v>0</v>
      </c>
      <c r="BA127" s="45">
        <f>IF(L127&lt;&gt;"",IF(LEFT(L127,1)="S", Calculs!$C$51,0),0)</f>
        <v>0</v>
      </c>
      <c r="BB127" s="45">
        <f>IF(M127&lt;&gt;"",IF(LEFT(M127,1)="S", Calculs!$C$52,0),0)</f>
        <v>0</v>
      </c>
      <c r="BC127" s="46" t="str">
        <f t="shared" si="47"/>
        <v/>
      </c>
      <c r="BD127" s="46" t="str">
        <f t="shared" si="49"/>
        <v/>
      </c>
      <c r="BE127" s="46">
        <f>SUMIF(Calculs!$B$2:$B$34,BC127,Calculs!$C$2:$C$34)</f>
        <v>0</v>
      </c>
      <c r="BF127" s="45">
        <f>IF(Q127&lt;&gt;"",IF(LEFT(Q127,1)="S", Calculs!$C$52,0),0)</f>
        <v>0</v>
      </c>
      <c r="BG127" s="45">
        <f>IF(R127&lt;&gt;"",IF(LEFT(R127,1)="S", Calculs!$C$51,0),0)</f>
        <v>0</v>
      </c>
      <c r="BH127" s="252" t="str">
        <f t="shared" si="36"/>
        <v/>
      </c>
      <c r="BI127" s="242">
        <f>IF(B127="",0, IF(BS127="S",COUNTIF($BH$17:BH127,BH127),0))</f>
        <v>0</v>
      </c>
      <c r="BJ127" s="45">
        <f xml:space="preserve"> IF(S127&lt;&gt;"",IF(S127&lt;&gt;"Sense monitor",VLOOKUP(LEFT(S127,2),Calculs!$B$41:$C$46,2,FALSE),0),0)</f>
        <v>0</v>
      </c>
      <c r="BK127" s="45">
        <f>IF(T127&lt;&gt;"",IF(LEFT(T127,1)="S", Calculs!$C$48,0),0)</f>
        <v>0</v>
      </c>
      <c r="BL127" s="45">
        <f>IF(W127&lt;&gt;"",IF(LEFT(W127,3)="ETT", Calculs!$C$37,0),0)</f>
        <v>0</v>
      </c>
      <c r="BM127" s="45">
        <f>IF(X127&lt;&gt;"",IF(LEFT(X127,1)="S", Calculs!$C$51,0),0)</f>
        <v>0</v>
      </c>
      <c r="BN127" s="45">
        <f>IF(Y127&lt;&gt;"",IF(LEFT(Y127,1)="S", Calculs!$C$52,0),0)</f>
        <v>0</v>
      </c>
      <c r="BO127" s="46" t="str">
        <f t="shared" si="48"/>
        <v/>
      </c>
      <c r="BP127" s="45">
        <f>SUMIF(Calculs!$B$32:$B$36,TRIM(BO127),Calculs!$C$32:$C$36)</f>
        <v>0</v>
      </c>
      <c r="BQ127" s="45">
        <f>IF(V127&lt;&gt;"",IF(LEFT(V127,1)="S", SUMIF(Calculs!$B$57:$B$61, TRIM(BO127), Calculs!$C$57:$C$61),0),0)</f>
        <v>0</v>
      </c>
      <c r="BR127" s="43" t="str">
        <f t="shared" si="37"/>
        <v>N</v>
      </c>
      <c r="BS127" s="241" t="str">
        <f t="shared" si="38"/>
        <v>N</v>
      </c>
      <c r="BT127" s="45">
        <f t="shared" si="39"/>
        <v>0</v>
      </c>
      <c r="BU127" s="45"/>
      <c r="BV127" s="45"/>
      <c r="BW127" s="45">
        <f>IF(C127="",0,IF(AND(BR127="S",AW127=1), VLOOKUP(C127,Calculs!$B$85:$D$90,3), 0) + IF(AND(BS127="S",BI127=1), VLOOKUP(C127,Calculs!$B$85:$F$90,5), 0))</f>
        <v>0</v>
      </c>
      <c r="BX127" s="43" t="str">
        <f t="shared" si="40"/>
        <v/>
      </c>
      <c r="BY127" s="241" t="str">
        <f t="shared" si="41"/>
        <v/>
      </c>
      <c r="BZ127" s="301" t="str">
        <f t="shared" si="42"/>
        <v/>
      </c>
      <c r="CA127" s="301" t="str">
        <f t="shared" si="43"/>
        <v/>
      </c>
    </row>
    <row r="128" spans="1:79" ht="12.75" customHeight="1">
      <c r="A128" s="273"/>
      <c r="B128" s="239" t="str">
        <f>IF(' Peticions ET'!B127="", "",' Peticions ET'!B127)</f>
        <v/>
      </c>
      <c r="C128" s="186" t="str">
        <f>IF(' Peticions ET'!C127="", "",' Peticions ET'!C127)</f>
        <v/>
      </c>
      <c r="D128" s="186" t="str">
        <f>IF(' Peticions ET'!D127="", "",' Peticions ET'!D127)</f>
        <v/>
      </c>
      <c r="E128" s="186" t="str">
        <f>IF(' Peticions ET'!E127="", "",' Peticions ET'!E127)</f>
        <v/>
      </c>
      <c r="F128" s="186" t="str">
        <f>IF(' Peticions ET'!F127="", "",' Peticions ET'!F127)</f>
        <v/>
      </c>
      <c r="G128" s="186" t="str">
        <f>IF(' Peticions ET'!G127="", "",' Peticions ET'!G127)</f>
        <v/>
      </c>
      <c r="H128" s="185" t="str">
        <f>IF(' Peticions ET'!H127="", "",' Peticions ET'!H127)</f>
        <v/>
      </c>
      <c r="I128" s="185" t="str">
        <f>IF(' Peticions ET'!I127="", "",' Peticions ET'!I127)</f>
        <v/>
      </c>
      <c r="J128" s="33" t="str">
        <f>IF(' Peticions ET'!J127="", "",' Peticions ET'!J127)</f>
        <v/>
      </c>
      <c r="K128" s="33" t="str">
        <f>IF(' Peticions ET'!K127="", "",' Peticions ET'!K127)</f>
        <v/>
      </c>
      <c r="L128" s="33" t="str">
        <f>IF(' Peticions ET'!L127="", "",' Peticions ET'!L127)</f>
        <v/>
      </c>
      <c r="M128" s="33" t="str">
        <f>IF(' Peticions ET'!M127="", "",' Peticions ET'!M127)</f>
        <v/>
      </c>
      <c r="N128" s="33" t="str">
        <f>IF(' Peticions ET'!N127="", "",' Peticions ET'!N127)</f>
        <v/>
      </c>
      <c r="O128" s="33" t="str">
        <f>IF(' Peticions ET'!O127="", "",' Peticions ET'!O127)</f>
        <v/>
      </c>
      <c r="P128" s="33" t="str">
        <f>IF(' Peticions ET'!P127="", "",' Peticions ET'!P127)</f>
        <v/>
      </c>
      <c r="Q128" s="33" t="str">
        <f>IF(' Peticions ET'!R127="", "",' Peticions ET'!R127)</f>
        <v/>
      </c>
      <c r="R128" s="1" t="str">
        <f>IF(' Peticions ET'!Q127="", "",' Peticions ET'!Q127)</f>
        <v/>
      </c>
      <c r="S128" s="34" t="str">
        <f>IF(' Peticions ET'!U127="", "",' Peticions ET'!U127)</f>
        <v/>
      </c>
      <c r="T128" s="34" t="str">
        <f>IF(' Peticions ET'!V127="", "",' Peticions ET'!V127)</f>
        <v/>
      </c>
      <c r="U128" t="str">
        <f>IF(' Peticions ET'!S127="", "",' Peticions ET'!S127)</f>
        <v/>
      </c>
      <c r="V128" t="str">
        <f>IF(' Peticions ET'!T127="", "",' Peticions ET'!T127)</f>
        <v/>
      </c>
      <c r="W128" s="33" t="str">
        <f>IF(' Peticions ET'!W127="", "",' Peticions ET'!W127)</f>
        <v/>
      </c>
      <c r="X128" s="33" t="str">
        <f>IF(' Peticions ET'!X127="", "",' Peticions ET'!X127)</f>
        <v/>
      </c>
      <c r="Y128" s="33" t="str">
        <f>IF(' Peticions ET'!Y127="", "",' Peticions ET'!Y127)</f>
        <v/>
      </c>
      <c r="Z128" s="1"/>
      <c r="AA128" s="1"/>
      <c r="AB128" s="3"/>
      <c r="AC128" s="34"/>
      <c r="AD128" s="34"/>
      <c r="AE128" s="34"/>
      <c r="AF128" s="35"/>
      <c r="AG128" s="36"/>
      <c r="AH128" s="36"/>
      <c r="AI128" s="36"/>
      <c r="AJ128" s="36"/>
      <c r="AK128" s="37"/>
      <c r="AL128" s="37"/>
      <c r="AM128" s="37"/>
      <c r="AN128" s="37"/>
      <c r="AO128" s="38" t="str">
        <f>IF(' Peticions ET'!AO127="", "",' Peticions ET'!AO127)</f>
        <v/>
      </c>
      <c r="AP128" s="154"/>
      <c r="AQ128" s="39"/>
      <c r="AR128" s="40" t="str">
        <f t="shared" si="2"/>
        <v/>
      </c>
      <c r="AS128" s="41" t="str">
        <f t="shared" si="3"/>
        <v/>
      </c>
      <c r="AT128" s="42" t="str">
        <f t="shared" si="44"/>
        <v/>
      </c>
      <c r="AU128" s="43" t="str">
        <f t="shared" si="45"/>
        <v/>
      </c>
      <c r="AV128" s="252" t="str">
        <f t="shared" si="35"/>
        <v/>
      </c>
      <c r="AW128" s="242">
        <f>IF(B128="",0,IF(BR128="S",COUNTIF($AV$17:AV128,AV128),0))</f>
        <v>0</v>
      </c>
      <c r="AX128" s="44" t="str">
        <f t="shared" si="46"/>
        <v/>
      </c>
      <c r="AY128" s="45">
        <f xml:space="preserve"> IF(AX128&lt;&gt;"",VLOOKUP(AX128,Calculs!$B$2:$C$34,2,FALSE),0)</f>
        <v>0</v>
      </c>
      <c r="AZ128" s="45">
        <f>IF(K128&lt;&gt;"",IF(LEFT(K128,1)="S", Calculs!$C$55,0),0)</f>
        <v>0</v>
      </c>
      <c r="BA128" s="45">
        <f>IF(L128&lt;&gt;"",IF(LEFT(L128,1)="S", Calculs!$C$51,0),0)</f>
        <v>0</v>
      </c>
      <c r="BB128" s="45">
        <f>IF(M128&lt;&gt;"",IF(LEFT(M128,1)="S", Calculs!$C$52,0),0)</f>
        <v>0</v>
      </c>
      <c r="BC128" s="46" t="str">
        <f t="shared" si="47"/>
        <v/>
      </c>
      <c r="BD128" s="46" t="str">
        <f t="shared" si="49"/>
        <v/>
      </c>
      <c r="BE128" s="46">
        <f>SUMIF(Calculs!$B$2:$B$34,BC128,Calculs!$C$2:$C$34)</f>
        <v>0</v>
      </c>
      <c r="BF128" s="45">
        <f>IF(Q128&lt;&gt;"",IF(LEFT(Q128,1)="S", Calculs!$C$52,0),0)</f>
        <v>0</v>
      </c>
      <c r="BG128" s="45">
        <f>IF(R128&lt;&gt;"",IF(LEFT(R128,1)="S", Calculs!$C$51,0),0)</f>
        <v>0</v>
      </c>
      <c r="BH128" s="252" t="str">
        <f t="shared" si="36"/>
        <v/>
      </c>
      <c r="BI128" s="242">
        <f>IF(B128="",0, IF(BS128="S",COUNTIF($BH$17:BH128,BH128),0))</f>
        <v>0</v>
      </c>
      <c r="BJ128" s="45">
        <f xml:space="preserve"> IF(S128&lt;&gt;"",IF(S128&lt;&gt;"Sense monitor",VLOOKUP(LEFT(S128,2),Calculs!$B$41:$C$46,2,FALSE),0),0)</f>
        <v>0</v>
      </c>
      <c r="BK128" s="45">
        <f>IF(T128&lt;&gt;"",IF(LEFT(T128,1)="S", Calculs!$C$48,0),0)</f>
        <v>0</v>
      </c>
      <c r="BL128" s="45">
        <f>IF(W128&lt;&gt;"",IF(LEFT(W128,3)="ETT", Calculs!$C$37,0),0)</f>
        <v>0</v>
      </c>
      <c r="BM128" s="45">
        <f>IF(X128&lt;&gt;"",IF(LEFT(X128,1)="S", Calculs!$C$51,0),0)</f>
        <v>0</v>
      </c>
      <c r="BN128" s="45">
        <f>IF(Y128&lt;&gt;"",IF(LEFT(Y128,1)="S", Calculs!$C$52,0),0)</f>
        <v>0</v>
      </c>
      <c r="BO128" s="46" t="str">
        <f t="shared" si="48"/>
        <v/>
      </c>
      <c r="BP128" s="45">
        <f>SUMIF(Calculs!$B$32:$B$36,TRIM(BO128),Calculs!$C$32:$C$36)</f>
        <v>0</v>
      </c>
      <c r="BQ128" s="45">
        <f>IF(V128&lt;&gt;"",IF(LEFT(V128,1)="S", SUMIF(Calculs!$B$57:$B$61, TRIM(BO128), Calculs!$C$57:$C$61),0),0)</f>
        <v>0</v>
      </c>
      <c r="BR128" s="43" t="str">
        <f t="shared" si="37"/>
        <v>N</v>
      </c>
      <c r="BS128" s="241" t="str">
        <f t="shared" si="38"/>
        <v>N</v>
      </c>
      <c r="BT128" s="45">
        <f t="shared" si="39"/>
        <v>0</v>
      </c>
      <c r="BU128" s="45"/>
      <c r="BV128" s="45"/>
      <c r="BW128" s="45">
        <f>IF(C128="",0,IF(AND(BR128="S",AW128=1), VLOOKUP(C128,Calculs!$B$85:$D$90,3), 0) + IF(AND(BS128="S",BI128=1), VLOOKUP(C128,Calculs!$B$85:$F$90,5), 0))</f>
        <v>0</v>
      </c>
      <c r="BX128" s="43" t="str">
        <f t="shared" si="40"/>
        <v/>
      </c>
      <c r="BY128" s="241" t="str">
        <f t="shared" si="41"/>
        <v/>
      </c>
      <c r="BZ128" s="301" t="str">
        <f t="shared" si="42"/>
        <v/>
      </c>
      <c r="CA128" s="301" t="str">
        <f t="shared" si="43"/>
        <v/>
      </c>
    </row>
    <row r="129" spans="1:79" ht="12.75" customHeight="1">
      <c r="A129" s="273"/>
      <c r="B129" s="239" t="str">
        <f>IF(' Peticions ET'!B128="", "",' Peticions ET'!B128)</f>
        <v/>
      </c>
      <c r="C129" s="186" t="str">
        <f>IF(' Peticions ET'!C128="", "",' Peticions ET'!C128)</f>
        <v/>
      </c>
      <c r="D129" s="186" t="str">
        <f>IF(' Peticions ET'!D128="", "",' Peticions ET'!D128)</f>
        <v/>
      </c>
      <c r="E129" s="186" t="str">
        <f>IF(' Peticions ET'!E128="", "",' Peticions ET'!E128)</f>
        <v/>
      </c>
      <c r="F129" s="186" t="str">
        <f>IF(' Peticions ET'!F128="", "",' Peticions ET'!F128)</f>
        <v/>
      </c>
      <c r="G129" s="186" t="str">
        <f>IF(' Peticions ET'!G128="", "",' Peticions ET'!G128)</f>
        <v/>
      </c>
      <c r="H129" s="185" t="str">
        <f>IF(' Peticions ET'!H128="", "",' Peticions ET'!H128)</f>
        <v/>
      </c>
      <c r="I129" s="185" t="str">
        <f>IF(' Peticions ET'!I128="", "",' Peticions ET'!I128)</f>
        <v/>
      </c>
      <c r="J129" s="33" t="str">
        <f>IF(' Peticions ET'!J128="", "",' Peticions ET'!J128)</f>
        <v/>
      </c>
      <c r="K129" s="33" t="str">
        <f>IF(' Peticions ET'!K128="", "",' Peticions ET'!K128)</f>
        <v/>
      </c>
      <c r="L129" s="33" t="str">
        <f>IF(' Peticions ET'!L128="", "",' Peticions ET'!L128)</f>
        <v/>
      </c>
      <c r="M129" s="33" t="str">
        <f>IF(' Peticions ET'!M128="", "",' Peticions ET'!M128)</f>
        <v/>
      </c>
      <c r="N129" s="33" t="str">
        <f>IF(' Peticions ET'!N128="", "",' Peticions ET'!N128)</f>
        <v/>
      </c>
      <c r="O129" s="33" t="str">
        <f>IF(' Peticions ET'!O128="", "",' Peticions ET'!O128)</f>
        <v/>
      </c>
      <c r="P129" s="33" t="str">
        <f>IF(' Peticions ET'!P128="", "",' Peticions ET'!P128)</f>
        <v/>
      </c>
      <c r="Q129" s="33" t="str">
        <f>IF(' Peticions ET'!R128="", "",' Peticions ET'!R128)</f>
        <v/>
      </c>
      <c r="R129" s="1" t="str">
        <f>IF(' Peticions ET'!Q128="", "",' Peticions ET'!Q128)</f>
        <v/>
      </c>
      <c r="S129" s="34" t="str">
        <f>IF(' Peticions ET'!U128="", "",' Peticions ET'!U128)</f>
        <v/>
      </c>
      <c r="T129" s="34" t="str">
        <f>IF(' Peticions ET'!V128="", "",' Peticions ET'!V128)</f>
        <v/>
      </c>
      <c r="U129" t="str">
        <f>IF(' Peticions ET'!S128="", "",' Peticions ET'!S128)</f>
        <v/>
      </c>
      <c r="V129" t="str">
        <f>IF(' Peticions ET'!T128="", "",' Peticions ET'!T128)</f>
        <v/>
      </c>
      <c r="W129" s="33" t="str">
        <f>IF(' Peticions ET'!W128="", "",' Peticions ET'!W128)</f>
        <v/>
      </c>
      <c r="X129" s="33" t="str">
        <f>IF(' Peticions ET'!X128="", "",' Peticions ET'!X128)</f>
        <v/>
      </c>
      <c r="Y129" s="33" t="str">
        <f>IF(' Peticions ET'!Y128="", "",' Peticions ET'!Y128)</f>
        <v/>
      </c>
      <c r="Z129" s="1"/>
      <c r="AA129" s="1"/>
      <c r="AB129" s="3"/>
      <c r="AC129" s="34"/>
      <c r="AD129" s="34"/>
      <c r="AE129" s="34"/>
      <c r="AF129" s="35"/>
      <c r="AG129" s="36"/>
      <c r="AH129" s="36"/>
      <c r="AI129" s="36"/>
      <c r="AJ129" s="36"/>
      <c r="AK129" s="37"/>
      <c r="AL129" s="37"/>
      <c r="AM129" s="37"/>
      <c r="AN129" s="37"/>
      <c r="AO129" s="38" t="str">
        <f>IF(' Peticions ET'!AO128="", "",' Peticions ET'!AO128)</f>
        <v/>
      </c>
      <c r="AP129" s="154"/>
      <c r="AQ129" s="39"/>
      <c r="AR129" s="40" t="str">
        <f t="shared" si="2"/>
        <v/>
      </c>
      <c r="AS129" s="41" t="str">
        <f t="shared" si="3"/>
        <v/>
      </c>
      <c r="AT129" s="42" t="str">
        <f t="shared" si="44"/>
        <v/>
      </c>
      <c r="AU129" s="43" t="str">
        <f t="shared" si="45"/>
        <v/>
      </c>
      <c r="AV129" s="252" t="str">
        <f t="shared" si="35"/>
        <v/>
      </c>
      <c r="AW129" s="242">
        <f>IF(B129="",0,IF(BR129="S",COUNTIF($AV$17:AV129,AV129),0))</f>
        <v>0</v>
      </c>
      <c r="AX129" s="44" t="str">
        <f t="shared" si="46"/>
        <v/>
      </c>
      <c r="AY129" s="45">
        <f xml:space="preserve"> IF(AX129&lt;&gt;"",VLOOKUP(AX129,Calculs!$B$2:$C$34,2,FALSE),0)</f>
        <v>0</v>
      </c>
      <c r="AZ129" s="45">
        <f>IF(K129&lt;&gt;"",IF(LEFT(K129,1)="S", Calculs!$C$55,0),0)</f>
        <v>0</v>
      </c>
      <c r="BA129" s="45">
        <f>IF(L129&lt;&gt;"",IF(LEFT(L129,1)="S", Calculs!$C$51,0),0)</f>
        <v>0</v>
      </c>
      <c r="BB129" s="45">
        <f>IF(M129&lt;&gt;"",IF(LEFT(M129,1)="S", Calculs!$C$52,0),0)</f>
        <v>0</v>
      </c>
      <c r="BC129" s="46" t="str">
        <f t="shared" si="47"/>
        <v/>
      </c>
      <c r="BD129" s="46" t="str">
        <f t="shared" si="49"/>
        <v/>
      </c>
      <c r="BE129" s="46">
        <f>SUMIF(Calculs!$B$2:$B$34,BC129,Calculs!$C$2:$C$34)</f>
        <v>0</v>
      </c>
      <c r="BF129" s="45">
        <f>IF(Q129&lt;&gt;"",IF(LEFT(Q129,1)="S", Calculs!$C$52,0),0)</f>
        <v>0</v>
      </c>
      <c r="BG129" s="45">
        <f>IF(R129&lt;&gt;"",IF(LEFT(R129,1)="S", Calculs!$C$51,0),0)</f>
        <v>0</v>
      </c>
      <c r="BH129" s="252" t="str">
        <f t="shared" si="36"/>
        <v/>
      </c>
      <c r="BI129" s="242">
        <f>IF(B129="",0, IF(BS129="S",COUNTIF($BH$17:BH129,BH129),0))</f>
        <v>0</v>
      </c>
      <c r="BJ129" s="45">
        <f xml:space="preserve"> IF(S129&lt;&gt;"",IF(S129&lt;&gt;"Sense monitor",VLOOKUP(LEFT(S129,2),Calculs!$B$41:$C$46,2,FALSE),0),0)</f>
        <v>0</v>
      </c>
      <c r="BK129" s="45">
        <f>IF(T129&lt;&gt;"",IF(LEFT(T129,1)="S", Calculs!$C$48,0),0)</f>
        <v>0</v>
      </c>
      <c r="BL129" s="45">
        <f>IF(W129&lt;&gt;"",IF(LEFT(W129,3)="ETT", Calculs!$C$37,0),0)</f>
        <v>0</v>
      </c>
      <c r="BM129" s="45">
        <f>IF(X129&lt;&gt;"",IF(LEFT(X129,1)="S", Calculs!$C$51,0),0)</f>
        <v>0</v>
      </c>
      <c r="BN129" s="45">
        <f>IF(Y129&lt;&gt;"",IF(LEFT(Y129,1)="S", Calculs!$C$52,0),0)</f>
        <v>0</v>
      </c>
      <c r="BO129" s="46" t="str">
        <f t="shared" si="48"/>
        <v/>
      </c>
      <c r="BP129" s="45">
        <f>SUMIF(Calculs!$B$32:$B$36,TRIM(BO129),Calculs!$C$32:$C$36)</f>
        <v>0</v>
      </c>
      <c r="BQ129" s="45">
        <f>IF(V129&lt;&gt;"",IF(LEFT(V129,1)="S", SUMIF(Calculs!$B$57:$B$61, TRIM(BO129), Calculs!$C$57:$C$61),0),0)</f>
        <v>0</v>
      </c>
      <c r="BR129" s="43" t="str">
        <f t="shared" si="37"/>
        <v>N</v>
      </c>
      <c r="BS129" s="241" t="str">
        <f t="shared" si="38"/>
        <v>N</v>
      </c>
      <c r="BT129" s="45">
        <f t="shared" si="39"/>
        <v>0</v>
      </c>
      <c r="BU129" s="45"/>
      <c r="BV129" s="45"/>
      <c r="BW129" s="45">
        <f>IF(C129="",0,IF(AND(BR129="S",AW129=1), VLOOKUP(C129,Calculs!$B$85:$D$90,3), 0) + IF(AND(BS129="S",BI129=1), VLOOKUP(C129,Calculs!$B$85:$F$90,5), 0))</f>
        <v>0</v>
      </c>
      <c r="BX129" s="43" t="str">
        <f t="shared" si="40"/>
        <v/>
      </c>
      <c r="BY129" s="241" t="str">
        <f t="shared" si="41"/>
        <v/>
      </c>
      <c r="BZ129" s="301" t="str">
        <f t="shared" si="42"/>
        <v/>
      </c>
      <c r="CA129" s="301" t="str">
        <f t="shared" si="43"/>
        <v/>
      </c>
    </row>
    <row r="130" spans="1:79" ht="12.75" customHeight="1">
      <c r="A130" s="273"/>
      <c r="B130" s="239" t="str">
        <f>IF(' Peticions ET'!B129="", "",' Peticions ET'!B129)</f>
        <v/>
      </c>
      <c r="C130" s="186" t="str">
        <f>IF(' Peticions ET'!C129="", "",' Peticions ET'!C129)</f>
        <v/>
      </c>
      <c r="D130" s="186" t="str">
        <f>IF(' Peticions ET'!D129="", "",' Peticions ET'!D129)</f>
        <v/>
      </c>
      <c r="E130" s="186" t="str">
        <f>IF(' Peticions ET'!E129="", "",' Peticions ET'!E129)</f>
        <v/>
      </c>
      <c r="F130" s="186" t="str">
        <f>IF(' Peticions ET'!F129="", "",' Peticions ET'!F129)</f>
        <v/>
      </c>
      <c r="G130" s="186" t="str">
        <f>IF(' Peticions ET'!G129="", "",' Peticions ET'!G129)</f>
        <v/>
      </c>
      <c r="H130" s="185" t="str">
        <f>IF(' Peticions ET'!H129="", "",' Peticions ET'!H129)</f>
        <v/>
      </c>
      <c r="I130" s="185" t="str">
        <f>IF(' Peticions ET'!I129="", "",' Peticions ET'!I129)</f>
        <v/>
      </c>
      <c r="J130" s="33" t="str">
        <f>IF(' Peticions ET'!J129="", "",' Peticions ET'!J129)</f>
        <v/>
      </c>
      <c r="K130" s="33" t="str">
        <f>IF(' Peticions ET'!K129="", "",' Peticions ET'!K129)</f>
        <v/>
      </c>
      <c r="L130" s="33" t="str">
        <f>IF(' Peticions ET'!L129="", "",' Peticions ET'!L129)</f>
        <v/>
      </c>
      <c r="M130" s="33" t="str">
        <f>IF(' Peticions ET'!M129="", "",' Peticions ET'!M129)</f>
        <v/>
      </c>
      <c r="N130" s="33" t="str">
        <f>IF(' Peticions ET'!N129="", "",' Peticions ET'!N129)</f>
        <v/>
      </c>
      <c r="O130" s="33" t="str">
        <f>IF(' Peticions ET'!O129="", "",' Peticions ET'!O129)</f>
        <v/>
      </c>
      <c r="P130" s="33" t="str">
        <f>IF(' Peticions ET'!P129="", "",' Peticions ET'!P129)</f>
        <v/>
      </c>
      <c r="Q130" s="33" t="str">
        <f>IF(' Peticions ET'!R129="", "",' Peticions ET'!R129)</f>
        <v/>
      </c>
      <c r="R130" s="1" t="str">
        <f>IF(' Peticions ET'!Q129="", "",' Peticions ET'!Q129)</f>
        <v/>
      </c>
      <c r="S130" s="34" t="str">
        <f>IF(' Peticions ET'!U129="", "",' Peticions ET'!U129)</f>
        <v/>
      </c>
      <c r="T130" s="34" t="str">
        <f>IF(' Peticions ET'!V129="", "",' Peticions ET'!V129)</f>
        <v/>
      </c>
      <c r="U130" t="str">
        <f>IF(' Peticions ET'!S129="", "",' Peticions ET'!S129)</f>
        <v/>
      </c>
      <c r="V130" t="str">
        <f>IF(' Peticions ET'!T129="", "",' Peticions ET'!T129)</f>
        <v/>
      </c>
      <c r="W130" s="33" t="str">
        <f>IF(' Peticions ET'!W129="", "",' Peticions ET'!W129)</f>
        <v/>
      </c>
      <c r="X130" s="33" t="str">
        <f>IF(' Peticions ET'!X129="", "",' Peticions ET'!X129)</f>
        <v/>
      </c>
      <c r="Y130" s="33" t="str">
        <f>IF(' Peticions ET'!Y129="", "",' Peticions ET'!Y129)</f>
        <v/>
      </c>
      <c r="Z130" s="1"/>
      <c r="AA130" s="1"/>
      <c r="AB130" s="3"/>
      <c r="AC130" s="34"/>
      <c r="AD130" s="34"/>
      <c r="AE130" s="34"/>
      <c r="AF130" s="35"/>
      <c r="AG130" s="36"/>
      <c r="AH130" s="36"/>
      <c r="AI130" s="36"/>
      <c r="AJ130" s="36"/>
      <c r="AK130" s="37"/>
      <c r="AL130" s="37"/>
      <c r="AM130" s="37"/>
      <c r="AN130" s="37"/>
      <c r="AO130" s="38" t="str">
        <f>IF(' Peticions ET'!AO129="", "",' Peticions ET'!AO129)</f>
        <v/>
      </c>
      <c r="AP130" s="154"/>
      <c r="AQ130" s="39"/>
      <c r="AR130" s="40" t="str">
        <f t="shared" si="2"/>
        <v/>
      </c>
      <c r="AS130" s="41" t="str">
        <f t="shared" si="3"/>
        <v/>
      </c>
      <c r="AT130" s="42" t="str">
        <f t="shared" si="44"/>
        <v/>
      </c>
      <c r="AU130" s="43" t="str">
        <f t="shared" si="45"/>
        <v/>
      </c>
      <c r="AV130" s="252" t="str">
        <f t="shared" si="35"/>
        <v/>
      </c>
      <c r="AW130" s="242">
        <f>IF(B130="",0,IF(BR130="S",COUNTIF($AV$17:AV130,AV130),0))</f>
        <v>0</v>
      </c>
      <c r="AX130" s="44" t="str">
        <f t="shared" si="46"/>
        <v/>
      </c>
      <c r="AY130" s="45">
        <f xml:space="preserve"> IF(AX130&lt;&gt;"",VLOOKUP(AX130,Calculs!$B$2:$C$34,2,FALSE),0)</f>
        <v>0</v>
      </c>
      <c r="AZ130" s="45">
        <f>IF(K130&lt;&gt;"",IF(LEFT(K130,1)="S", Calculs!$C$55,0),0)</f>
        <v>0</v>
      </c>
      <c r="BA130" s="45">
        <f>IF(L130&lt;&gt;"",IF(LEFT(L130,1)="S", Calculs!$C$51,0),0)</f>
        <v>0</v>
      </c>
      <c r="BB130" s="45">
        <f>IF(M130&lt;&gt;"",IF(LEFT(M130,1)="S", Calculs!$C$52,0),0)</f>
        <v>0</v>
      </c>
      <c r="BC130" s="46" t="str">
        <f t="shared" si="47"/>
        <v/>
      </c>
      <c r="BD130" s="46" t="str">
        <f t="shared" si="49"/>
        <v/>
      </c>
      <c r="BE130" s="46">
        <f>SUMIF(Calculs!$B$2:$B$34,BC130,Calculs!$C$2:$C$34)</f>
        <v>0</v>
      </c>
      <c r="BF130" s="45">
        <f>IF(Q130&lt;&gt;"",IF(LEFT(Q130,1)="S", Calculs!$C$52,0),0)</f>
        <v>0</v>
      </c>
      <c r="BG130" s="45">
        <f>IF(R130&lt;&gt;"",IF(LEFT(R130,1)="S", Calculs!$C$51,0),0)</f>
        <v>0</v>
      </c>
      <c r="BH130" s="252" t="str">
        <f t="shared" si="36"/>
        <v/>
      </c>
      <c r="BI130" s="242">
        <f>IF(B130="",0, IF(BS130="S",COUNTIF($BH$17:BH130,BH130),0))</f>
        <v>0</v>
      </c>
      <c r="BJ130" s="45">
        <f xml:space="preserve"> IF(S130&lt;&gt;"",IF(S130&lt;&gt;"Sense monitor",VLOOKUP(LEFT(S130,2),Calculs!$B$41:$C$46,2,FALSE),0),0)</f>
        <v>0</v>
      </c>
      <c r="BK130" s="45">
        <f>IF(T130&lt;&gt;"",IF(LEFT(T130,1)="S", Calculs!$C$48,0),0)</f>
        <v>0</v>
      </c>
      <c r="BL130" s="45">
        <f>IF(W130&lt;&gt;"",IF(LEFT(W130,3)="ETT", Calculs!$C$37,0),0)</f>
        <v>0</v>
      </c>
      <c r="BM130" s="45">
        <f>IF(X130&lt;&gt;"",IF(LEFT(X130,1)="S", Calculs!$C$51,0),0)</f>
        <v>0</v>
      </c>
      <c r="BN130" s="45">
        <f>IF(Y130&lt;&gt;"",IF(LEFT(Y130,1)="S", Calculs!$C$52,0),0)</f>
        <v>0</v>
      </c>
      <c r="BO130" s="46" t="str">
        <f t="shared" si="48"/>
        <v/>
      </c>
      <c r="BP130" s="45">
        <f>SUMIF(Calculs!$B$32:$B$36,TRIM(BO130),Calculs!$C$32:$C$36)</f>
        <v>0</v>
      </c>
      <c r="BQ130" s="45">
        <f>IF(V130&lt;&gt;"",IF(LEFT(V130,1)="S", SUMIF(Calculs!$B$57:$B$61, TRIM(BO130), Calculs!$C$57:$C$61),0),0)</f>
        <v>0</v>
      </c>
      <c r="BR130" s="43" t="str">
        <f t="shared" si="37"/>
        <v>N</v>
      </c>
      <c r="BS130" s="241" t="str">
        <f t="shared" si="38"/>
        <v>N</v>
      </c>
      <c r="BT130" s="45">
        <f t="shared" si="39"/>
        <v>0</v>
      </c>
      <c r="BU130" s="45"/>
      <c r="BV130" s="45"/>
      <c r="BW130" s="45">
        <f>IF(C130="",0,IF(AND(BR130="S",AW130=1), VLOOKUP(C130,Calculs!$B$85:$D$90,3), 0) + IF(AND(BS130="S",BI130=1), VLOOKUP(C130,Calculs!$B$85:$F$90,5), 0))</f>
        <v>0</v>
      </c>
      <c r="BX130" s="43" t="str">
        <f t="shared" si="40"/>
        <v/>
      </c>
      <c r="BY130" s="241" t="str">
        <f t="shared" si="41"/>
        <v/>
      </c>
      <c r="BZ130" s="301" t="str">
        <f t="shared" si="42"/>
        <v/>
      </c>
      <c r="CA130" s="301" t="str">
        <f t="shared" si="43"/>
        <v/>
      </c>
    </row>
    <row r="131" spans="1:79" ht="12.75" customHeight="1">
      <c r="A131" s="273"/>
      <c r="B131" s="239" t="str">
        <f>IF(' Peticions ET'!B130="", "",' Peticions ET'!B130)</f>
        <v/>
      </c>
      <c r="C131" s="186" t="str">
        <f>IF(' Peticions ET'!C130="", "",' Peticions ET'!C130)</f>
        <v/>
      </c>
      <c r="D131" s="186" t="str">
        <f>IF(' Peticions ET'!D130="", "",' Peticions ET'!D130)</f>
        <v/>
      </c>
      <c r="E131" s="186" t="str">
        <f>IF(' Peticions ET'!E130="", "",' Peticions ET'!E130)</f>
        <v/>
      </c>
      <c r="F131" s="186" t="str">
        <f>IF(' Peticions ET'!F130="", "",' Peticions ET'!F130)</f>
        <v/>
      </c>
      <c r="G131" s="186" t="str">
        <f>IF(' Peticions ET'!G130="", "",' Peticions ET'!G130)</f>
        <v/>
      </c>
      <c r="H131" s="185" t="str">
        <f>IF(' Peticions ET'!H130="", "",' Peticions ET'!H130)</f>
        <v/>
      </c>
      <c r="I131" s="185" t="str">
        <f>IF(' Peticions ET'!I130="", "",' Peticions ET'!I130)</f>
        <v/>
      </c>
      <c r="J131" s="33" t="str">
        <f>IF(' Peticions ET'!J130="", "",' Peticions ET'!J130)</f>
        <v/>
      </c>
      <c r="K131" s="33" t="str">
        <f>IF(' Peticions ET'!K130="", "",' Peticions ET'!K130)</f>
        <v/>
      </c>
      <c r="L131" s="33" t="str">
        <f>IF(' Peticions ET'!L130="", "",' Peticions ET'!L130)</f>
        <v/>
      </c>
      <c r="M131" s="33" t="str">
        <f>IF(' Peticions ET'!M130="", "",' Peticions ET'!M130)</f>
        <v/>
      </c>
      <c r="N131" s="33" t="str">
        <f>IF(' Peticions ET'!N130="", "",' Peticions ET'!N130)</f>
        <v/>
      </c>
      <c r="O131" s="33" t="str">
        <f>IF(' Peticions ET'!O130="", "",' Peticions ET'!O130)</f>
        <v/>
      </c>
      <c r="P131" s="33" t="str">
        <f>IF(' Peticions ET'!P130="", "",' Peticions ET'!P130)</f>
        <v/>
      </c>
      <c r="Q131" s="33" t="str">
        <f>IF(' Peticions ET'!R130="", "",' Peticions ET'!R130)</f>
        <v/>
      </c>
      <c r="R131" s="1" t="str">
        <f>IF(' Peticions ET'!Q130="", "",' Peticions ET'!Q130)</f>
        <v/>
      </c>
      <c r="S131" s="34" t="str">
        <f>IF(' Peticions ET'!U130="", "",' Peticions ET'!U130)</f>
        <v/>
      </c>
      <c r="T131" s="34" t="str">
        <f>IF(' Peticions ET'!V130="", "",' Peticions ET'!V130)</f>
        <v/>
      </c>
      <c r="U131" t="str">
        <f>IF(' Peticions ET'!S130="", "",' Peticions ET'!S130)</f>
        <v/>
      </c>
      <c r="V131" t="str">
        <f>IF(' Peticions ET'!T130="", "",' Peticions ET'!T130)</f>
        <v/>
      </c>
      <c r="W131" s="33" t="str">
        <f>IF(' Peticions ET'!W130="", "",' Peticions ET'!W130)</f>
        <v/>
      </c>
      <c r="X131" s="33" t="str">
        <f>IF(' Peticions ET'!X130="", "",' Peticions ET'!X130)</f>
        <v/>
      </c>
      <c r="Y131" s="33" t="str">
        <f>IF(' Peticions ET'!Y130="", "",' Peticions ET'!Y130)</f>
        <v/>
      </c>
      <c r="Z131" s="1"/>
      <c r="AA131" s="1"/>
      <c r="AB131" s="3"/>
      <c r="AC131" s="34"/>
      <c r="AD131" s="34"/>
      <c r="AE131" s="34"/>
      <c r="AF131" s="35"/>
      <c r="AG131" s="36"/>
      <c r="AH131" s="36"/>
      <c r="AI131" s="36"/>
      <c r="AJ131" s="36"/>
      <c r="AK131" s="37"/>
      <c r="AL131" s="37"/>
      <c r="AM131" s="37"/>
      <c r="AN131" s="37"/>
      <c r="AO131" s="38" t="str">
        <f>IF(' Peticions ET'!AO130="", "",' Peticions ET'!AO130)</f>
        <v/>
      </c>
      <c r="AP131" s="154"/>
      <c r="AQ131" s="39"/>
      <c r="AR131" s="40" t="str">
        <f t="shared" si="2"/>
        <v/>
      </c>
      <c r="AS131" s="41" t="str">
        <f t="shared" si="3"/>
        <v/>
      </c>
      <c r="AT131" s="42" t="str">
        <f t="shared" si="44"/>
        <v/>
      </c>
      <c r="AU131" s="43" t="str">
        <f t="shared" si="45"/>
        <v/>
      </c>
      <c r="AV131" s="252" t="str">
        <f t="shared" si="35"/>
        <v/>
      </c>
      <c r="AW131" s="242">
        <f>IF(B131="",0,IF(BR131="S",COUNTIF($AV$17:AV131,AV131),0))</f>
        <v>0</v>
      </c>
      <c r="AX131" s="44" t="str">
        <f t="shared" si="46"/>
        <v/>
      </c>
      <c r="AY131" s="45">
        <f xml:space="preserve"> IF(AX131&lt;&gt;"",VLOOKUP(AX131,Calculs!$B$2:$C$34,2,FALSE),0)</f>
        <v>0</v>
      </c>
      <c r="AZ131" s="45">
        <f>IF(K131&lt;&gt;"",IF(LEFT(K131,1)="S", Calculs!$C$55,0),0)</f>
        <v>0</v>
      </c>
      <c r="BA131" s="45">
        <f>IF(L131&lt;&gt;"",IF(LEFT(L131,1)="S", Calculs!$C$51,0),0)</f>
        <v>0</v>
      </c>
      <c r="BB131" s="45">
        <f>IF(M131&lt;&gt;"",IF(LEFT(M131,1)="S", Calculs!$C$52,0),0)</f>
        <v>0</v>
      </c>
      <c r="BC131" s="46" t="str">
        <f t="shared" si="47"/>
        <v/>
      </c>
      <c r="BD131" s="46" t="str">
        <f t="shared" si="49"/>
        <v/>
      </c>
      <c r="BE131" s="46">
        <f>SUMIF(Calculs!$B$2:$B$34,BC131,Calculs!$C$2:$C$34)</f>
        <v>0</v>
      </c>
      <c r="BF131" s="45">
        <f>IF(Q131&lt;&gt;"",IF(LEFT(Q131,1)="S", Calculs!$C$52,0),0)</f>
        <v>0</v>
      </c>
      <c r="BG131" s="45">
        <f>IF(R131&lt;&gt;"",IF(LEFT(R131,1)="S", Calculs!$C$51,0),0)</f>
        <v>0</v>
      </c>
      <c r="BH131" s="252" t="str">
        <f t="shared" si="36"/>
        <v/>
      </c>
      <c r="BI131" s="242">
        <f>IF(B131="",0, IF(BS131="S",COUNTIF($BH$17:BH131,BH131),0))</f>
        <v>0</v>
      </c>
      <c r="BJ131" s="45">
        <f xml:space="preserve"> IF(S131&lt;&gt;"",IF(S131&lt;&gt;"Sense monitor",VLOOKUP(LEFT(S131,2),Calculs!$B$41:$C$46,2,FALSE),0),0)</f>
        <v>0</v>
      </c>
      <c r="BK131" s="45">
        <f>IF(T131&lt;&gt;"",IF(LEFT(T131,1)="S", Calculs!$C$48,0),0)</f>
        <v>0</v>
      </c>
      <c r="BL131" s="45">
        <f>IF(W131&lt;&gt;"",IF(LEFT(W131,3)="ETT", Calculs!$C$37,0),0)</f>
        <v>0</v>
      </c>
      <c r="BM131" s="45">
        <f>IF(X131&lt;&gt;"",IF(LEFT(X131,1)="S", Calculs!$C$51,0),0)</f>
        <v>0</v>
      </c>
      <c r="BN131" s="45">
        <f>IF(Y131&lt;&gt;"",IF(LEFT(Y131,1)="S", Calculs!$C$52,0),0)</f>
        <v>0</v>
      </c>
      <c r="BO131" s="46" t="str">
        <f t="shared" si="48"/>
        <v/>
      </c>
      <c r="BP131" s="45">
        <f>SUMIF(Calculs!$B$32:$B$36,TRIM(BO131),Calculs!$C$32:$C$36)</f>
        <v>0</v>
      </c>
      <c r="BQ131" s="45">
        <f>IF(V131&lt;&gt;"",IF(LEFT(V131,1)="S", SUMIF(Calculs!$B$57:$B$61, TRIM(BO131), Calculs!$C$57:$C$61),0),0)</f>
        <v>0</v>
      </c>
      <c r="BR131" s="43" t="str">
        <f t="shared" si="37"/>
        <v>N</v>
      </c>
      <c r="BS131" s="241" t="str">
        <f t="shared" si="38"/>
        <v>N</v>
      </c>
      <c r="BT131" s="45">
        <f t="shared" si="39"/>
        <v>0</v>
      </c>
      <c r="BU131" s="45"/>
      <c r="BV131" s="45"/>
      <c r="BW131" s="45">
        <f>IF(C131="",0,IF(AND(BR131="S",AW131=1), VLOOKUP(C131,Calculs!$B$85:$D$90,3), 0) + IF(AND(BS131="S",BI131=1), VLOOKUP(C131,Calculs!$B$85:$F$90,5), 0))</f>
        <v>0</v>
      </c>
      <c r="BX131" s="43" t="str">
        <f t="shared" si="40"/>
        <v/>
      </c>
      <c r="BY131" s="241" t="str">
        <f t="shared" si="41"/>
        <v/>
      </c>
      <c r="BZ131" s="301" t="str">
        <f t="shared" si="42"/>
        <v/>
      </c>
      <c r="CA131" s="301" t="str">
        <f t="shared" si="43"/>
        <v/>
      </c>
    </row>
    <row r="132" spans="1:79" ht="12.75" customHeight="1">
      <c r="A132" s="273"/>
      <c r="B132" s="239" t="str">
        <f>IF(' Peticions ET'!B131="", "",' Peticions ET'!B131)</f>
        <v/>
      </c>
      <c r="C132" s="186" t="str">
        <f>IF(' Peticions ET'!C131="", "",' Peticions ET'!C131)</f>
        <v/>
      </c>
      <c r="D132" s="186" t="str">
        <f>IF(' Peticions ET'!D131="", "",' Peticions ET'!D131)</f>
        <v/>
      </c>
      <c r="E132" s="186" t="str">
        <f>IF(' Peticions ET'!E131="", "",' Peticions ET'!E131)</f>
        <v/>
      </c>
      <c r="F132" s="186" t="str">
        <f>IF(' Peticions ET'!F131="", "",' Peticions ET'!F131)</f>
        <v/>
      </c>
      <c r="G132" s="186" t="str">
        <f>IF(' Peticions ET'!G131="", "",' Peticions ET'!G131)</f>
        <v/>
      </c>
      <c r="H132" s="185" t="str">
        <f>IF(' Peticions ET'!H131="", "",' Peticions ET'!H131)</f>
        <v/>
      </c>
      <c r="I132" s="185" t="str">
        <f>IF(' Peticions ET'!I131="", "",' Peticions ET'!I131)</f>
        <v/>
      </c>
      <c r="J132" s="33" t="str">
        <f>IF(' Peticions ET'!J131="", "",' Peticions ET'!J131)</f>
        <v/>
      </c>
      <c r="K132" s="33" t="str">
        <f>IF(' Peticions ET'!K131="", "",' Peticions ET'!K131)</f>
        <v/>
      </c>
      <c r="L132" s="33" t="str">
        <f>IF(' Peticions ET'!L131="", "",' Peticions ET'!L131)</f>
        <v/>
      </c>
      <c r="M132" s="33" t="str">
        <f>IF(' Peticions ET'!M131="", "",' Peticions ET'!M131)</f>
        <v/>
      </c>
      <c r="N132" s="33" t="str">
        <f>IF(' Peticions ET'!N131="", "",' Peticions ET'!N131)</f>
        <v/>
      </c>
      <c r="O132" s="33" t="str">
        <f>IF(' Peticions ET'!O131="", "",' Peticions ET'!O131)</f>
        <v/>
      </c>
      <c r="P132" s="33" t="str">
        <f>IF(' Peticions ET'!P131="", "",' Peticions ET'!P131)</f>
        <v/>
      </c>
      <c r="Q132" s="33" t="str">
        <f>IF(' Peticions ET'!R131="", "",' Peticions ET'!R131)</f>
        <v/>
      </c>
      <c r="R132" s="1" t="str">
        <f>IF(' Peticions ET'!Q131="", "",' Peticions ET'!Q131)</f>
        <v/>
      </c>
      <c r="S132" s="34" t="str">
        <f>IF(' Peticions ET'!U131="", "",' Peticions ET'!U131)</f>
        <v/>
      </c>
      <c r="T132" s="34" t="str">
        <f>IF(' Peticions ET'!V131="", "",' Peticions ET'!V131)</f>
        <v/>
      </c>
      <c r="U132" t="str">
        <f>IF(' Peticions ET'!S131="", "",' Peticions ET'!S131)</f>
        <v/>
      </c>
      <c r="V132" t="str">
        <f>IF(' Peticions ET'!T131="", "",' Peticions ET'!T131)</f>
        <v/>
      </c>
      <c r="W132" s="33" t="str">
        <f>IF(' Peticions ET'!W131="", "",' Peticions ET'!W131)</f>
        <v/>
      </c>
      <c r="X132" s="33" t="str">
        <f>IF(' Peticions ET'!X131="", "",' Peticions ET'!X131)</f>
        <v/>
      </c>
      <c r="Y132" s="33" t="str">
        <f>IF(' Peticions ET'!Y131="", "",' Peticions ET'!Y131)</f>
        <v/>
      </c>
      <c r="Z132" s="1"/>
      <c r="AA132" s="1"/>
      <c r="AB132" s="3"/>
      <c r="AC132" s="34"/>
      <c r="AD132" s="34"/>
      <c r="AE132" s="34"/>
      <c r="AF132" s="35"/>
      <c r="AG132" s="36"/>
      <c r="AH132" s="36"/>
      <c r="AI132" s="36"/>
      <c r="AJ132" s="36"/>
      <c r="AK132" s="37"/>
      <c r="AL132" s="37"/>
      <c r="AM132" s="37"/>
      <c r="AN132" s="37"/>
      <c r="AO132" s="38" t="str">
        <f>IF(' Peticions ET'!AO131="", "",' Peticions ET'!AO131)</f>
        <v/>
      </c>
      <c r="AP132" s="154"/>
      <c r="AQ132" s="39"/>
      <c r="AR132" s="40" t="str">
        <f t="shared" si="2"/>
        <v/>
      </c>
      <c r="AS132" s="41" t="str">
        <f t="shared" si="3"/>
        <v/>
      </c>
      <c r="AT132" s="42" t="str">
        <f t="shared" si="44"/>
        <v/>
      </c>
      <c r="AU132" s="43" t="str">
        <f t="shared" si="45"/>
        <v/>
      </c>
      <c r="AV132" s="252" t="str">
        <f t="shared" si="35"/>
        <v/>
      </c>
      <c r="AW132" s="242">
        <f>IF(B132="",0,IF(BR132="S",COUNTIF($AV$17:AV132,AV132),0))</f>
        <v>0</v>
      </c>
      <c r="AX132" s="44" t="str">
        <f t="shared" si="46"/>
        <v/>
      </c>
      <c r="AY132" s="45">
        <f xml:space="preserve"> IF(AX132&lt;&gt;"",VLOOKUP(AX132,Calculs!$B$2:$C$34,2,FALSE),0)</f>
        <v>0</v>
      </c>
      <c r="AZ132" s="45">
        <f>IF(K132&lt;&gt;"",IF(LEFT(K132,1)="S", Calculs!$C$55,0),0)</f>
        <v>0</v>
      </c>
      <c r="BA132" s="45">
        <f>IF(L132&lt;&gt;"",IF(LEFT(L132,1)="S", Calculs!$C$51,0),0)</f>
        <v>0</v>
      </c>
      <c r="BB132" s="45">
        <f>IF(M132&lt;&gt;"",IF(LEFT(M132,1)="S", Calculs!$C$52,0),0)</f>
        <v>0</v>
      </c>
      <c r="BC132" s="46" t="str">
        <f t="shared" si="47"/>
        <v/>
      </c>
      <c r="BD132" s="46" t="str">
        <f t="shared" si="49"/>
        <v/>
      </c>
      <c r="BE132" s="46">
        <f>SUMIF(Calculs!$B$2:$B$34,BC132,Calculs!$C$2:$C$34)</f>
        <v>0</v>
      </c>
      <c r="BF132" s="45">
        <f>IF(Q132&lt;&gt;"",IF(LEFT(Q132,1)="S", Calculs!$C$52,0),0)</f>
        <v>0</v>
      </c>
      <c r="BG132" s="45">
        <f>IF(R132&lt;&gt;"",IF(LEFT(R132,1)="S", Calculs!$C$51,0),0)</f>
        <v>0</v>
      </c>
      <c r="BH132" s="252" t="str">
        <f t="shared" si="36"/>
        <v/>
      </c>
      <c r="BI132" s="242">
        <f>IF(B132="",0, IF(BS132="S",COUNTIF($BH$17:BH132,BH132),0))</f>
        <v>0</v>
      </c>
      <c r="BJ132" s="45">
        <f xml:space="preserve"> IF(S132&lt;&gt;"",IF(S132&lt;&gt;"Sense monitor",VLOOKUP(LEFT(S132,2),Calculs!$B$41:$C$46,2,FALSE),0),0)</f>
        <v>0</v>
      </c>
      <c r="BK132" s="45">
        <f>IF(T132&lt;&gt;"",IF(LEFT(T132,1)="S", Calculs!$C$48,0),0)</f>
        <v>0</v>
      </c>
      <c r="BL132" s="45">
        <f>IF(W132&lt;&gt;"",IF(LEFT(W132,3)="ETT", Calculs!$C$37,0),0)</f>
        <v>0</v>
      </c>
      <c r="BM132" s="45">
        <f>IF(X132&lt;&gt;"",IF(LEFT(X132,1)="S", Calculs!$C$51,0),0)</f>
        <v>0</v>
      </c>
      <c r="BN132" s="45">
        <f>IF(Y132&lt;&gt;"",IF(LEFT(Y132,1)="S", Calculs!$C$52,0),0)</f>
        <v>0</v>
      </c>
      <c r="BO132" s="46" t="str">
        <f t="shared" si="48"/>
        <v/>
      </c>
      <c r="BP132" s="45">
        <f>SUMIF(Calculs!$B$32:$B$36,TRIM(BO132),Calculs!$C$32:$C$36)</f>
        <v>0</v>
      </c>
      <c r="BQ132" s="45">
        <f>IF(V132&lt;&gt;"",IF(LEFT(V132,1)="S", SUMIF(Calculs!$B$57:$B$61, TRIM(BO132), Calculs!$C$57:$C$61),0),0)</f>
        <v>0</v>
      </c>
      <c r="BR132" s="43" t="str">
        <f t="shared" si="37"/>
        <v>N</v>
      </c>
      <c r="BS132" s="241" t="str">
        <f t="shared" si="38"/>
        <v>N</v>
      </c>
      <c r="BT132" s="45">
        <f t="shared" si="39"/>
        <v>0</v>
      </c>
      <c r="BU132" s="45"/>
      <c r="BV132" s="45"/>
      <c r="BW132" s="45">
        <f>IF(C132="",0,IF(AND(BR132="S",AW132=1), VLOOKUP(C132,Calculs!$B$85:$D$90,3), 0) + IF(AND(BS132="S",BI132=1), VLOOKUP(C132,Calculs!$B$85:$F$90,5), 0))</f>
        <v>0</v>
      </c>
      <c r="BX132" s="43" t="str">
        <f t="shared" si="40"/>
        <v/>
      </c>
      <c r="BY132" s="241" t="str">
        <f t="shared" si="41"/>
        <v/>
      </c>
      <c r="BZ132" s="301" t="str">
        <f t="shared" si="42"/>
        <v/>
      </c>
      <c r="CA132" s="301" t="str">
        <f t="shared" si="43"/>
        <v/>
      </c>
    </row>
    <row r="133" spans="1:79" ht="12.75" customHeight="1">
      <c r="A133" s="273"/>
      <c r="B133" s="239" t="str">
        <f>IF(' Peticions ET'!B132="", "",' Peticions ET'!B132)</f>
        <v/>
      </c>
      <c r="C133" s="186" t="str">
        <f>IF(' Peticions ET'!C132="", "",' Peticions ET'!C132)</f>
        <v/>
      </c>
      <c r="D133" s="186" t="str">
        <f>IF(' Peticions ET'!D132="", "",' Peticions ET'!D132)</f>
        <v/>
      </c>
      <c r="E133" s="186" t="str">
        <f>IF(' Peticions ET'!E132="", "",' Peticions ET'!E132)</f>
        <v/>
      </c>
      <c r="F133" s="186" t="str">
        <f>IF(' Peticions ET'!F132="", "",' Peticions ET'!F132)</f>
        <v/>
      </c>
      <c r="G133" s="186" t="str">
        <f>IF(' Peticions ET'!G132="", "",' Peticions ET'!G132)</f>
        <v/>
      </c>
      <c r="H133" s="185" t="str">
        <f>IF(' Peticions ET'!H132="", "",' Peticions ET'!H132)</f>
        <v/>
      </c>
      <c r="I133" s="185" t="str">
        <f>IF(' Peticions ET'!I132="", "",' Peticions ET'!I132)</f>
        <v/>
      </c>
      <c r="J133" s="33" t="str">
        <f>IF(' Peticions ET'!J132="", "",' Peticions ET'!J132)</f>
        <v/>
      </c>
      <c r="K133" s="33" t="str">
        <f>IF(' Peticions ET'!K132="", "",' Peticions ET'!K132)</f>
        <v/>
      </c>
      <c r="L133" s="33" t="str">
        <f>IF(' Peticions ET'!L132="", "",' Peticions ET'!L132)</f>
        <v/>
      </c>
      <c r="M133" s="33" t="str">
        <f>IF(' Peticions ET'!M132="", "",' Peticions ET'!M132)</f>
        <v/>
      </c>
      <c r="N133" s="33" t="str">
        <f>IF(' Peticions ET'!N132="", "",' Peticions ET'!N132)</f>
        <v/>
      </c>
      <c r="O133" s="33" t="str">
        <f>IF(' Peticions ET'!O132="", "",' Peticions ET'!O132)</f>
        <v/>
      </c>
      <c r="P133" s="33" t="str">
        <f>IF(' Peticions ET'!P132="", "",' Peticions ET'!P132)</f>
        <v/>
      </c>
      <c r="Q133" s="33" t="str">
        <f>IF(' Peticions ET'!R132="", "",' Peticions ET'!R132)</f>
        <v/>
      </c>
      <c r="R133" s="1" t="str">
        <f>IF(' Peticions ET'!Q132="", "",' Peticions ET'!Q132)</f>
        <v/>
      </c>
      <c r="S133" s="34" t="str">
        <f>IF(' Peticions ET'!U132="", "",' Peticions ET'!U132)</f>
        <v/>
      </c>
      <c r="T133" s="34" t="str">
        <f>IF(' Peticions ET'!V132="", "",' Peticions ET'!V132)</f>
        <v/>
      </c>
      <c r="U133" t="str">
        <f>IF(' Peticions ET'!S132="", "",' Peticions ET'!S132)</f>
        <v/>
      </c>
      <c r="V133" t="str">
        <f>IF(' Peticions ET'!T132="", "",' Peticions ET'!T132)</f>
        <v/>
      </c>
      <c r="W133" s="33" t="str">
        <f>IF(' Peticions ET'!W132="", "",' Peticions ET'!W132)</f>
        <v/>
      </c>
      <c r="X133" s="33" t="str">
        <f>IF(' Peticions ET'!X132="", "",' Peticions ET'!X132)</f>
        <v/>
      </c>
      <c r="Y133" s="33" t="str">
        <f>IF(' Peticions ET'!Y132="", "",' Peticions ET'!Y132)</f>
        <v/>
      </c>
      <c r="Z133" s="1"/>
      <c r="AA133" s="1"/>
      <c r="AB133" s="3"/>
      <c r="AC133" s="34"/>
      <c r="AD133" s="34"/>
      <c r="AE133" s="34"/>
      <c r="AF133" s="35"/>
      <c r="AG133" s="36"/>
      <c r="AH133" s="36"/>
      <c r="AI133" s="36"/>
      <c r="AJ133" s="36"/>
      <c r="AK133" s="37"/>
      <c r="AL133" s="37"/>
      <c r="AM133" s="37"/>
      <c r="AN133" s="37"/>
      <c r="AO133" s="38" t="str">
        <f>IF(' Peticions ET'!AO132="", "",' Peticions ET'!AO132)</f>
        <v/>
      </c>
      <c r="AP133" s="154"/>
      <c r="AQ133" s="39"/>
      <c r="AR133" s="40" t="str">
        <f t="shared" si="2"/>
        <v/>
      </c>
      <c r="AS133" s="41" t="str">
        <f t="shared" si="3"/>
        <v/>
      </c>
      <c r="AT133" s="42" t="str">
        <f t="shared" si="44"/>
        <v/>
      </c>
      <c r="AU133" s="43" t="str">
        <f t="shared" si="45"/>
        <v/>
      </c>
      <c r="AV133" s="252" t="str">
        <f t="shared" si="35"/>
        <v/>
      </c>
      <c r="AW133" s="242">
        <f>IF(B133="",0,IF(BR133="S",COUNTIF($AV$17:AV133,AV133),0))</f>
        <v>0</v>
      </c>
      <c r="AX133" s="44" t="str">
        <f t="shared" si="46"/>
        <v/>
      </c>
      <c r="AY133" s="45">
        <f xml:space="preserve"> IF(AX133&lt;&gt;"",VLOOKUP(AX133,Calculs!$B$2:$C$34,2,FALSE),0)</f>
        <v>0</v>
      </c>
      <c r="AZ133" s="45">
        <f>IF(K133&lt;&gt;"",IF(LEFT(K133,1)="S", Calculs!$C$55,0),0)</f>
        <v>0</v>
      </c>
      <c r="BA133" s="45">
        <f>IF(L133&lt;&gt;"",IF(LEFT(L133,1)="S", Calculs!$C$51,0),0)</f>
        <v>0</v>
      </c>
      <c r="BB133" s="45">
        <f>IF(M133&lt;&gt;"",IF(LEFT(M133,1)="S", Calculs!$C$52,0),0)</f>
        <v>0</v>
      </c>
      <c r="BC133" s="46" t="str">
        <f t="shared" si="47"/>
        <v/>
      </c>
      <c r="BD133" s="46" t="str">
        <f t="shared" si="49"/>
        <v/>
      </c>
      <c r="BE133" s="46">
        <f>SUMIF(Calculs!$B$2:$B$34,BC133,Calculs!$C$2:$C$34)</f>
        <v>0</v>
      </c>
      <c r="BF133" s="45">
        <f>IF(Q133&lt;&gt;"",IF(LEFT(Q133,1)="S", Calculs!$C$52,0),0)</f>
        <v>0</v>
      </c>
      <c r="BG133" s="45">
        <f>IF(R133&lt;&gt;"",IF(LEFT(R133,1)="S", Calculs!$C$51,0),0)</f>
        <v>0</v>
      </c>
      <c r="BH133" s="252" t="str">
        <f t="shared" si="36"/>
        <v/>
      </c>
      <c r="BI133" s="242">
        <f>IF(B133="",0, IF(BS133="S",COUNTIF($BH$17:BH133,BH133),0))</f>
        <v>0</v>
      </c>
      <c r="BJ133" s="45">
        <f xml:space="preserve"> IF(S133&lt;&gt;"",IF(S133&lt;&gt;"Sense monitor",VLOOKUP(LEFT(S133,2),Calculs!$B$41:$C$46,2,FALSE),0),0)</f>
        <v>0</v>
      </c>
      <c r="BK133" s="45">
        <f>IF(T133&lt;&gt;"",IF(LEFT(T133,1)="S", Calculs!$C$48,0),0)</f>
        <v>0</v>
      </c>
      <c r="BL133" s="45">
        <f>IF(W133&lt;&gt;"",IF(LEFT(W133,3)="ETT", Calculs!$C$37,0),0)</f>
        <v>0</v>
      </c>
      <c r="BM133" s="45">
        <f>IF(X133&lt;&gt;"",IF(LEFT(X133,1)="S", Calculs!$C$51,0),0)</f>
        <v>0</v>
      </c>
      <c r="BN133" s="45">
        <f>IF(Y133&lt;&gt;"",IF(LEFT(Y133,1)="S", Calculs!$C$52,0),0)</f>
        <v>0</v>
      </c>
      <c r="BO133" s="46" t="str">
        <f t="shared" si="48"/>
        <v/>
      </c>
      <c r="BP133" s="45">
        <f>SUMIF(Calculs!$B$32:$B$36,TRIM(BO133),Calculs!$C$32:$C$36)</f>
        <v>0</v>
      </c>
      <c r="BQ133" s="45">
        <f>IF(V133&lt;&gt;"",IF(LEFT(V133,1)="S", SUMIF(Calculs!$B$57:$B$61, TRIM(BO133), Calculs!$C$57:$C$61),0),0)</f>
        <v>0</v>
      </c>
      <c r="BR133" s="43" t="str">
        <f t="shared" si="37"/>
        <v>N</v>
      </c>
      <c r="BS133" s="241" t="str">
        <f t="shared" si="38"/>
        <v>N</v>
      </c>
      <c r="BT133" s="45">
        <f t="shared" si="39"/>
        <v>0</v>
      </c>
      <c r="BU133" s="45"/>
      <c r="BV133" s="45"/>
      <c r="BW133" s="45">
        <f>IF(C133="",0,IF(AND(BR133="S",AW133=1), VLOOKUP(C133,Calculs!$B$85:$D$90,3), 0) + IF(AND(BS133="S",BI133=1), VLOOKUP(C133,Calculs!$B$85:$F$90,5), 0))</f>
        <v>0</v>
      </c>
      <c r="BX133" s="43" t="str">
        <f t="shared" si="40"/>
        <v/>
      </c>
      <c r="BY133" s="241" t="str">
        <f t="shared" si="41"/>
        <v/>
      </c>
      <c r="BZ133" s="301" t="str">
        <f t="shared" si="42"/>
        <v/>
      </c>
      <c r="CA133" s="301" t="str">
        <f t="shared" si="43"/>
        <v/>
      </c>
    </row>
    <row r="134" spans="1:79" ht="12.75" customHeight="1">
      <c r="A134" s="273"/>
      <c r="B134" s="239" t="str">
        <f>IF(' Peticions ET'!B133="", "",' Peticions ET'!B133)</f>
        <v/>
      </c>
      <c r="C134" s="186" t="str">
        <f>IF(' Peticions ET'!C133="", "",' Peticions ET'!C133)</f>
        <v/>
      </c>
      <c r="D134" s="186" t="str">
        <f>IF(' Peticions ET'!D133="", "",' Peticions ET'!D133)</f>
        <v/>
      </c>
      <c r="E134" s="186" t="str">
        <f>IF(' Peticions ET'!E133="", "",' Peticions ET'!E133)</f>
        <v/>
      </c>
      <c r="F134" s="186" t="str">
        <f>IF(' Peticions ET'!F133="", "",' Peticions ET'!F133)</f>
        <v/>
      </c>
      <c r="G134" s="186" t="str">
        <f>IF(' Peticions ET'!G133="", "",' Peticions ET'!G133)</f>
        <v/>
      </c>
      <c r="H134" s="185" t="str">
        <f>IF(' Peticions ET'!H133="", "",' Peticions ET'!H133)</f>
        <v/>
      </c>
      <c r="I134" s="185" t="str">
        <f>IF(' Peticions ET'!I133="", "",' Peticions ET'!I133)</f>
        <v/>
      </c>
      <c r="J134" s="33" t="str">
        <f>IF(' Peticions ET'!J133="", "",' Peticions ET'!J133)</f>
        <v/>
      </c>
      <c r="K134" s="33" t="str">
        <f>IF(' Peticions ET'!K133="", "",' Peticions ET'!K133)</f>
        <v/>
      </c>
      <c r="L134" s="33" t="str">
        <f>IF(' Peticions ET'!L133="", "",' Peticions ET'!L133)</f>
        <v/>
      </c>
      <c r="M134" s="33" t="str">
        <f>IF(' Peticions ET'!M133="", "",' Peticions ET'!M133)</f>
        <v/>
      </c>
      <c r="N134" s="33" t="str">
        <f>IF(' Peticions ET'!N133="", "",' Peticions ET'!N133)</f>
        <v/>
      </c>
      <c r="O134" s="33" t="str">
        <f>IF(' Peticions ET'!O133="", "",' Peticions ET'!O133)</f>
        <v/>
      </c>
      <c r="P134" s="33" t="str">
        <f>IF(' Peticions ET'!P133="", "",' Peticions ET'!P133)</f>
        <v/>
      </c>
      <c r="Q134" s="33" t="str">
        <f>IF(' Peticions ET'!R133="", "",' Peticions ET'!R133)</f>
        <v/>
      </c>
      <c r="R134" s="1" t="str">
        <f>IF(' Peticions ET'!Q133="", "",' Peticions ET'!Q133)</f>
        <v/>
      </c>
      <c r="S134" s="34" t="str">
        <f>IF(' Peticions ET'!U133="", "",' Peticions ET'!U133)</f>
        <v/>
      </c>
      <c r="T134" s="34" t="str">
        <f>IF(' Peticions ET'!V133="", "",' Peticions ET'!V133)</f>
        <v/>
      </c>
      <c r="U134" t="str">
        <f>IF(' Peticions ET'!S133="", "",' Peticions ET'!S133)</f>
        <v/>
      </c>
      <c r="V134" t="str">
        <f>IF(' Peticions ET'!T133="", "",' Peticions ET'!T133)</f>
        <v/>
      </c>
      <c r="W134" s="33" t="str">
        <f>IF(' Peticions ET'!W133="", "",' Peticions ET'!W133)</f>
        <v/>
      </c>
      <c r="X134" s="33" t="str">
        <f>IF(' Peticions ET'!X133="", "",' Peticions ET'!X133)</f>
        <v/>
      </c>
      <c r="Y134" s="33" t="str">
        <f>IF(' Peticions ET'!Y133="", "",' Peticions ET'!Y133)</f>
        <v/>
      </c>
      <c r="Z134" s="1"/>
      <c r="AA134" s="1"/>
      <c r="AB134" s="3"/>
      <c r="AC134" s="34"/>
      <c r="AD134" s="34"/>
      <c r="AE134" s="34"/>
      <c r="AF134" s="35"/>
      <c r="AG134" s="36"/>
      <c r="AH134" s="36"/>
      <c r="AI134" s="36"/>
      <c r="AJ134" s="36"/>
      <c r="AK134" s="37"/>
      <c r="AL134" s="37"/>
      <c r="AM134" s="37"/>
      <c r="AN134" s="37"/>
      <c r="AO134" s="38" t="str">
        <f>IF(' Peticions ET'!AO133="", "",' Peticions ET'!AO133)</f>
        <v/>
      </c>
      <c r="AP134" s="154"/>
      <c r="AQ134" s="39"/>
      <c r="AR134" s="40" t="str">
        <f t="shared" si="2"/>
        <v/>
      </c>
      <c r="AS134" s="41" t="str">
        <f t="shared" si="3"/>
        <v/>
      </c>
      <c r="AT134" s="42" t="str">
        <f t="shared" si="44"/>
        <v/>
      </c>
      <c r="AU134" s="43" t="str">
        <f t="shared" si="45"/>
        <v/>
      </c>
      <c r="AV134" s="252" t="str">
        <f t="shared" si="35"/>
        <v/>
      </c>
      <c r="AW134" s="242">
        <f>IF(B134="",0,IF(BR134="S",COUNTIF($AV$17:AV134,AV134),0))</f>
        <v>0</v>
      </c>
      <c r="AX134" s="44" t="str">
        <f t="shared" si="46"/>
        <v/>
      </c>
      <c r="AY134" s="45">
        <f xml:space="preserve"> IF(AX134&lt;&gt;"",VLOOKUP(AX134,Calculs!$B$2:$C$34,2,FALSE),0)</f>
        <v>0</v>
      </c>
      <c r="AZ134" s="45">
        <f>IF(K134&lt;&gt;"",IF(LEFT(K134,1)="S", Calculs!$C$55,0),0)</f>
        <v>0</v>
      </c>
      <c r="BA134" s="45">
        <f>IF(L134&lt;&gt;"",IF(LEFT(L134,1)="S", Calculs!$C$51,0),0)</f>
        <v>0</v>
      </c>
      <c r="BB134" s="45">
        <f>IF(M134&lt;&gt;"",IF(LEFT(M134,1)="S", Calculs!$C$52,0),0)</f>
        <v>0</v>
      </c>
      <c r="BC134" s="46" t="str">
        <f t="shared" si="47"/>
        <v/>
      </c>
      <c r="BD134" s="46" t="str">
        <f t="shared" si="49"/>
        <v/>
      </c>
      <c r="BE134" s="46">
        <f>SUMIF(Calculs!$B$2:$B$34,BC134,Calculs!$C$2:$C$34)</f>
        <v>0</v>
      </c>
      <c r="BF134" s="45">
        <f>IF(Q134&lt;&gt;"",IF(LEFT(Q134,1)="S", Calculs!$C$52,0),0)</f>
        <v>0</v>
      </c>
      <c r="BG134" s="45">
        <f>IF(R134&lt;&gt;"",IF(LEFT(R134,1)="S", Calculs!$C$51,0),0)</f>
        <v>0</v>
      </c>
      <c r="BH134" s="252" t="str">
        <f t="shared" si="36"/>
        <v/>
      </c>
      <c r="BI134" s="242">
        <f>IF(B134="",0, IF(BS134="S",COUNTIF($BH$17:BH134,BH134),0))</f>
        <v>0</v>
      </c>
      <c r="BJ134" s="45">
        <f xml:space="preserve"> IF(S134&lt;&gt;"",IF(S134&lt;&gt;"Sense monitor",VLOOKUP(LEFT(S134,2),Calculs!$B$41:$C$46,2,FALSE),0),0)</f>
        <v>0</v>
      </c>
      <c r="BK134" s="45">
        <f>IF(T134&lt;&gt;"",IF(LEFT(T134,1)="S", Calculs!$C$48,0),0)</f>
        <v>0</v>
      </c>
      <c r="BL134" s="45">
        <f>IF(W134&lt;&gt;"",IF(LEFT(W134,3)="ETT", Calculs!$C$37,0),0)</f>
        <v>0</v>
      </c>
      <c r="BM134" s="45">
        <f>IF(X134&lt;&gt;"",IF(LEFT(X134,1)="S", Calculs!$C$51,0),0)</f>
        <v>0</v>
      </c>
      <c r="BN134" s="45">
        <f>IF(Y134&lt;&gt;"",IF(LEFT(Y134,1)="S", Calculs!$C$52,0),0)</f>
        <v>0</v>
      </c>
      <c r="BO134" s="46" t="str">
        <f t="shared" si="48"/>
        <v/>
      </c>
      <c r="BP134" s="45">
        <f>SUMIF(Calculs!$B$32:$B$36,TRIM(BO134),Calculs!$C$32:$C$36)</f>
        <v>0</v>
      </c>
      <c r="BQ134" s="45">
        <f>IF(V134&lt;&gt;"",IF(LEFT(V134,1)="S", SUMIF(Calculs!$B$57:$B$61, TRIM(BO134), Calculs!$C$57:$C$61),0),0)</f>
        <v>0</v>
      </c>
      <c r="BR134" s="43" t="str">
        <f t="shared" si="37"/>
        <v>N</v>
      </c>
      <c r="BS134" s="241" t="str">
        <f t="shared" si="38"/>
        <v>N</v>
      </c>
      <c r="BT134" s="45">
        <f t="shared" si="39"/>
        <v>0</v>
      </c>
      <c r="BU134" s="45"/>
      <c r="BV134" s="45"/>
      <c r="BW134" s="45">
        <f>IF(C134="",0,IF(AND(BR134="S",AW134=1), VLOOKUP(C134,Calculs!$B$85:$D$90,3), 0) + IF(AND(BS134="S",BI134=1), VLOOKUP(C134,Calculs!$B$85:$F$90,5), 0))</f>
        <v>0</v>
      </c>
      <c r="BX134" s="43" t="str">
        <f t="shared" si="40"/>
        <v/>
      </c>
      <c r="BY134" s="241" t="str">
        <f t="shared" si="41"/>
        <v/>
      </c>
      <c r="BZ134" s="301" t="str">
        <f t="shared" si="42"/>
        <v/>
      </c>
      <c r="CA134" s="301" t="str">
        <f t="shared" si="43"/>
        <v/>
      </c>
    </row>
    <row r="135" spans="1:79" ht="12.75" customHeight="1">
      <c r="A135" s="273"/>
      <c r="B135" s="239" t="str">
        <f>IF(' Peticions ET'!B134="", "",' Peticions ET'!B134)</f>
        <v/>
      </c>
      <c r="C135" s="186" t="str">
        <f>IF(' Peticions ET'!C134="", "",' Peticions ET'!C134)</f>
        <v/>
      </c>
      <c r="D135" s="186" t="str">
        <f>IF(' Peticions ET'!D134="", "",' Peticions ET'!D134)</f>
        <v/>
      </c>
      <c r="E135" s="186" t="str">
        <f>IF(' Peticions ET'!E134="", "",' Peticions ET'!E134)</f>
        <v/>
      </c>
      <c r="F135" s="186" t="str">
        <f>IF(' Peticions ET'!F134="", "",' Peticions ET'!F134)</f>
        <v/>
      </c>
      <c r="G135" s="186" t="str">
        <f>IF(' Peticions ET'!G134="", "",' Peticions ET'!G134)</f>
        <v/>
      </c>
      <c r="H135" s="185" t="str">
        <f>IF(' Peticions ET'!H134="", "",' Peticions ET'!H134)</f>
        <v/>
      </c>
      <c r="I135" s="185" t="str">
        <f>IF(' Peticions ET'!I134="", "",' Peticions ET'!I134)</f>
        <v/>
      </c>
      <c r="J135" s="33" t="str">
        <f>IF(' Peticions ET'!J134="", "",' Peticions ET'!J134)</f>
        <v/>
      </c>
      <c r="K135" s="33" t="str">
        <f>IF(' Peticions ET'!K134="", "",' Peticions ET'!K134)</f>
        <v/>
      </c>
      <c r="L135" s="33" t="str">
        <f>IF(' Peticions ET'!L134="", "",' Peticions ET'!L134)</f>
        <v/>
      </c>
      <c r="M135" s="33" t="str">
        <f>IF(' Peticions ET'!M134="", "",' Peticions ET'!M134)</f>
        <v/>
      </c>
      <c r="N135" s="33" t="str">
        <f>IF(' Peticions ET'!N134="", "",' Peticions ET'!N134)</f>
        <v/>
      </c>
      <c r="O135" s="33" t="str">
        <f>IF(' Peticions ET'!O134="", "",' Peticions ET'!O134)</f>
        <v/>
      </c>
      <c r="P135" s="33" t="str">
        <f>IF(' Peticions ET'!P134="", "",' Peticions ET'!P134)</f>
        <v/>
      </c>
      <c r="Q135" s="33" t="str">
        <f>IF(' Peticions ET'!R134="", "",' Peticions ET'!R134)</f>
        <v/>
      </c>
      <c r="R135" s="1" t="str">
        <f>IF(' Peticions ET'!Q134="", "",' Peticions ET'!Q134)</f>
        <v/>
      </c>
      <c r="S135" s="34" t="str">
        <f>IF(' Peticions ET'!U134="", "",' Peticions ET'!U134)</f>
        <v/>
      </c>
      <c r="T135" s="34" t="str">
        <f>IF(' Peticions ET'!V134="", "",' Peticions ET'!V134)</f>
        <v/>
      </c>
      <c r="U135" t="str">
        <f>IF(' Peticions ET'!S134="", "",' Peticions ET'!S134)</f>
        <v/>
      </c>
      <c r="V135" t="str">
        <f>IF(' Peticions ET'!T134="", "",' Peticions ET'!T134)</f>
        <v/>
      </c>
      <c r="W135" s="33" t="str">
        <f>IF(' Peticions ET'!W134="", "",' Peticions ET'!W134)</f>
        <v/>
      </c>
      <c r="X135" s="33" t="str">
        <f>IF(' Peticions ET'!X134="", "",' Peticions ET'!X134)</f>
        <v/>
      </c>
      <c r="Y135" s="33" t="str">
        <f>IF(' Peticions ET'!Y134="", "",' Peticions ET'!Y134)</f>
        <v/>
      </c>
      <c r="Z135" s="1"/>
      <c r="AA135" s="1"/>
      <c r="AB135" s="3"/>
      <c r="AC135" s="34"/>
      <c r="AD135" s="34"/>
      <c r="AE135" s="34"/>
      <c r="AF135" s="35"/>
      <c r="AG135" s="36"/>
      <c r="AH135" s="36"/>
      <c r="AI135" s="36"/>
      <c r="AJ135" s="36"/>
      <c r="AK135" s="37"/>
      <c r="AL135" s="37"/>
      <c r="AM135" s="37"/>
      <c r="AN135" s="37"/>
      <c r="AO135" s="38" t="str">
        <f>IF(' Peticions ET'!AO134="", "",' Peticions ET'!AO134)</f>
        <v/>
      </c>
      <c r="AP135" s="154"/>
      <c r="AQ135" s="39"/>
      <c r="AR135" s="40" t="str">
        <f t="shared" si="2"/>
        <v/>
      </c>
      <c r="AS135" s="41" t="str">
        <f t="shared" si="3"/>
        <v/>
      </c>
      <c r="AT135" s="42" t="str">
        <f t="shared" si="44"/>
        <v/>
      </c>
      <c r="AU135" s="43" t="str">
        <f t="shared" si="45"/>
        <v/>
      </c>
      <c r="AV135" s="252" t="str">
        <f t="shared" si="35"/>
        <v/>
      </c>
      <c r="AW135" s="242">
        <f>IF(B135="",0,IF(BR135="S",COUNTIF($AV$17:AV135,AV135),0))</f>
        <v>0</v>
      </c>
      <c r="AX135" s="44" t="str">
        <f t="shared" si="46"/>
        <v/>
      </c>
      <c r="AY135" s="45">
        <f xml:space="preserve"> IF(AX135&lt;&gt;"",VLOOKUP(AX135,Calculs!$B$2:$C$34,2,FALSE),0)</f>
        <v>0</v>
      </c>
      <c r="AZ135" s="45">
        <f>IF(K135&lt;&gt;"",IF(LEFT(K135,1)="S", Calculs!$C$55,0),0)</f>
        <v>0</v>
      </c>
      <c r="BA135" s="45">
        <f>IF(L135&lt;&gt;"",IF(LEFT(L135,1)="S", Calculs!$C$51,0),0)</f>
        <v>0</v>
      </c>
      <c r="BB135" s="45">
        <f>IF(M135&lt;&gt;"",IF(LEFT(M135,1)="S", Calculs!$C$52,0),0)</f>
        <v>0</v>
      </c>
      <c r="BC135" s="46" t="str">
        <f t="shared" si="47"/>
        <v/>
      </c>
      <c r="BD135" s="46" t="str">
        <f t="shared" si="49"/>
        <v/>
      </c>
      <c r="BE135" s="46">
        <f>SUMIF(Calculs!$B$2:$B$34,BC135,Calculs!$C$2:$C$34)</f>
        <v>0</v>
      </c>
      <c r="BF135" s="45">
        <f>IF(Q135&lt;&gt;"",IF(LEFT(Q135,1)="S", Calculs!$C$52,0),0)</f>
        <v>0</v>
      </c>
      <c r="BG135" s="45">
        <f>IF(R135&lt;&gt;"",IF(LEFT(R135,1)="S", Calculs!$C$51,0),0)</f>
        <v>0</v>
      </c>
      <c r="BH135" s="252" t="str">
        <f t="shared" si="36"/>
        <v/>
      </c>
      <c r="BI135" s="242">
        <f>IF(B135="",0, IF(BS135="S",COUNTIF($BH$17:BH135,BH135),0))</f>
        <v>0</v>
      </c>
      <c r="BJ135" s="45">
        <f xml:space="preserve"> IF(S135&lt;&gt;"",IF(S135&lt;&gt;"Sense monitor",VLOOKUP(LEFT(S135,2),Calculs!$B$41:$C$46,2,FALSE),0),0)</f>
        <v>0</v>
      </c>
      <c r="BK135" s="45">
        <f>IF(T135&lt;&gt;"",IF(LEFT(T135,1)="S", Calculs!$C$48,0),0)</f>
        <v>0</v>
      </c>
      <c r="BL135" s="45">
        <f>IF(W135&lt;&gt;"",IF(LEFT(W135,3)="ETT", Calculs!$C$37,0),0)</f>
        <v>0</v>
      </c>
      <c r="BM135" s="45">
        <f>IF(X135&lt;&gt;"",IF(LEFT(X135,1)="S", Calculs!$C$51,0),0)</f>
        <v>0</v>
      </c>
      <c r="BN135" s="45">
        <f>IF(Y135&lt;&gt;"",IF(LEFT(Y135,1)="S", Calculs!$C$52,0),0)</f>
        <v>0</v>
      </c>
      <c r="BO135" s="46" t="str">
        <f t="shared" si="48"/>
        <v/>
      </c>
      <c r="BP135" s="45">
        <f>SUMIF(Calculs!$B$32:$B$36,TRIM(BO135),Calculs!$C$32:$C$36)</f>
        <v>0</v>
      </c>
      <c r="BQ135" s="45">
        <f>IF(V135&lt;&gt;"",IF(LEFT(V135,1)="S", SUMIF(Calculs!$B$57:$B$61, TRIM(BO135), Calculs!$C$57:$C$61),0),0)</f>
        <v>0</v>
      </c>
      <c r="BR135" s="43" t="str">
        <f t="shared" si="37"/>
        <v>N</v>
      </c>
      <c r="BS135" s="241" t="str">
        <f t="shared" si="38"/>
        <v>N</v>
      </c>
      <c r="BT135" s="45">
        <f t="shared" si="39"/>
        <v>0</v>
      </c>
      <c r="BU135" s="45"/>
      <c r="BV135" s="45"/>
      <c r="BW135" s="45">
        <f>IF(C135="",0,IF(AND(BR135="S",AW135=1), VLOOKUP(C135,Calculs!$B$85:$D$90,3), 0) + IF(AND(BS135="S",BI135=1), VLOOKUP(C135,Calculs!$B$85:$F$90,5), 0))</f>
        <v>0</v>
      </c>
      <c r="BX135" s="43" t="str">
        <f t="shared" si="40"/>
        <v/>
      </c>
      <c r="BY135" s="241" t="str">
        <f t="shared" si="41"/>
        <v/>
      </c>
      <c r="BZ135" s="301" t="str">
        <f t="shared" si="42"/>
        <v/>
      </c>
      <c r="CA135" s="301" t="str">
        <f t="shared" si="43"/>
        <v/>
      </c>
    </row>
    <row r="136" spans="1:79" ht="12.75" customHeight="1">
      <c r="A136" s="273"/>
      <c r="B136" s="239" t="str">
        <f>IF(' Peticions ET'!B135="", "",' Peticions ET'!B135)</f>
        <v/>
      </c>
      <c r="C136" s="186" t="str">
        <f>IF(' Peticions ET'!C135="", "",' Peticions ET'!C135)</f>
        <v/>
      </c>
      <c r="D136" s="186" t="str">
        <f>IF(' Peticions ET'!D135="", "",' Peticions ET'!D135)</f>
        <v/>
      </c>
      <c r="E136" s="186" t="str">
        <f>IF(' Peticions ET'!E135="", "",' Peticions ET'!E135)</f>
        <v/>
      </c>
      <c r="F136" s="186" t="str">
        <f>IF(' Peticions ET'!F135="", "",' Peticions ET'!F135)</f>
        <v/>
      </c>
      <c r="G136" s="186" t="str">
        <f>IF(' Peticions ET'!G135="", "",' Peticions ET'!G135)</f>
        <v/>
      </c>
      <c r="H136" s="185" t="str">
        <f>IF(' Peticions ET'!H135="", "",' Peticions ET'!H135)</f>
        <v/>
      </c>
      <c r="I136" s="185" t="str">
        <f>IF(' Peticions ET'!I135="", "",' Peticions ET'!I135)</f>
        <v/>
      </c>
      <c r="J136" s="33" t="str">
        <f>IF(' Peticions ET'!J135="", "",' Peticions ET'!J135)</f>
        <v/>
      </c>
      <c r="K136" s="33" t="str">
        <f>IF(' Peticions ET'!K135="", "",' Peticions ET'!K135)</f>
        <v/>
      </c>
      <c r="L136" s="33" t="str">
        <f>IF(' Peticions ET'!L135="", "",' Peticions ET'!L135)</f>
        <v/>
      </c>
      <c r="M136" s="33" t="str">
        <f>IF(' Peticions ET'!M135="", "",' Peticions ET'!M135)</f>
        <v/>
      </c>
      <c r="N136" s="33" t="str">
        <f>IF(' Peticions ET'!N135="", "",' Peticions ET'!N135)</f>
        <v/>
      </c>
      <c r="O136" s="33" t="str">
        <f>IF(' Peticions ET'!O135="", "",' Peticions ET'!O135)</f>
        <v/>
      </c>
      <c r="P136" s="33" t="str">
        <f>IF(' Peticions ET'!P135="", "",' Peticions ET'!P135)</f>
        <v/>
      </c>
      <c r="Q136" s="33" t="str">
        <f>IF(' Peticions ET'!R135="", "",' Peticions ET'!R135)</f>
        <v/>
      </c>
      <c r="R136" s="1" t="str">
        <f>IF(' Peticions ET'!Q135="", "",' Peticions ET'!Q135)</f>
        <v/>
      </c>
      <c r="S136" s="34" t="str">
        <f>IF(' Peticions ET'!U135="", "",' Peticions ET'!U135)</f>
        <v/>
      </c>
      <c r="T136" s="34" t="str">
        <f>IF(' Peticions ET'!V135="", "",' Peticions ET'!V135)</f>
        <v/>
      </c>
      <c r="U136" t="str">
        <f>IF(' Peticions ET'!S135="", "",' Peticions ET'!S135)</f>
        <v/>
      </c>
      <c r="V136" t="str">
        <f>IF(' Peticions ET'!T135="", "",' Peticions ET'!T135)</f>
        <v/>
      </c>
      <c r="W136" s="33" t="str">
        <f>IF(' Peticions ET'!W135="", "",' Peticions ET'!W135)</f>
        <v/>
      </c>
      <c r="X136" s="33" t="str">
        <f>IF(' Peticions ET'!X135="", "",' Peticions ET'!X135)</f>
        <v/>
      </c>
      <c r="Y136" s="33" t="str">
        <f>IF(' Peticions ET'!Y135="", "",' Peticions ET'!Y135)</f>
        <v/>
      </c>
      <c r="Z136" s="1"/>
      <c r="AA136" s="1"/>
      <c r="AB136" s="3"/>
      <c r="AC136" s="34"/>
      <c r="AD136" s="34"/>
      <c r="AE136" s="34"/>
      <c r="AF136" s="35"/>
      <c r="AG136" s="36"/>
      <c r="AH136" s="36"/>
      <c r="AI136" s="36"/>
      <c r="AJ136" s="36"/>
      <c r="AK136" s="37"/>
      <c r="AL136" s="37"/>
      <c r="AM136" s="37"/>
      <c r="AN136" s="37"/>
      <c r="AO136" s="38" t="str">
        <f>IF(' Peticions ET'!AO135="", "",' Peticions ET'!AO135)</f>
        <v/>
      </c>
      <c r="AP136" s="154"/>
      <c r="AQ136" s="39"/>
      <c r="AR136" s="40" t="str">
        <f t="shared" ref="AR136:AR199" si="50">$AR$12</f>
        <v/>
      </c>
      <c r="AS136" s="41" t="str">
        <f t="shared" ref="AS136:AS199" si="51">$AS$12</f>
        <v/>
      </c>
      <c r="AT136" s="42" t="str">
        <f t="shared" si="44"/>
        <v/>
      </c>
      <c r="AU136" s="43" t="str">
        <f t="shared" si="45"/>
        <v/>
      </c>
      <c r="AV136" s="252" t="str">
        <f t="shared" si="35"/>
        <v/>
      </c>
      <c r="AW136" s="242">
        <f>IF(B136="",0,IF(BR136="S",COUNTIF($AV$17:AV136,AV136),0))</f>
        <v>0</v>
      </c>
      <c r="AX136" s="44" t="str">
        <f t="shared" si="46"/>
        <v/>
      </c>
      <c r="AY136" s="45">
        <f xml:space="preserve"> IF(AX136&lt;&gt;"",VLOOKUP(AX136,Calculs!$B$2:$C$34,2,FALSE),0)</f>
        <v>0</v>
      </c>
      <c r="AZ136" s="45">
        <f>IF(K136&lt;&gt;"",IF(LEFT(K136,1)="S", Calculs!$C$55,0),0)</f>
        <v>0</v>
      </c>
      <c r="BA136" s="45">
        <f>IF(L136&lt;&gt;"",IF(LEFT(L136,1)="S", Calculs!$C$51,0),0)</f>
        <v>0</v>
      </c>
      <c r="BB136" s="45">
        <f>IF(M136&lt;&gt;"",IF(LEFT(M136,1)="S", Calculs!$C$52,0),0)</f>
        <v>0</v>
      </c>
      <c r="BC136" s="46" t="str">
        <f t="shared" si="47"/>
        <v/>
      </c>
      <c r="BD136" s="46" t="str">
        <f t="shared" si="49"/>
        <v/>
      </c>
      <c r="BE136" s="46">
        <f>SUMIF(Calculs!$B$2:$B$34,BC136,Calculs!$C$2:$C$34)</f>
        <v>0</v>
      </c>
      <c r="BF136" s="45">
        <f>IF(Q136&lt;&gt;"",IF(LEFT(Q136,1)="S", Calculs!$C$52,0),0)</f>
        <v>0</v>
      </c>
      <c r="BG136" s="45">
        <f>IF(R136&lt;&gt;"",IF(LEFT(R136,1)="S", Calculs!$C$51,0),0)</f>
        <v>0</v>
      </c>
      <c r="BH136" s="252" t="str">
        <f t="shared" si="36"/>
        <v/>
      </c>
      <c r="BI136" s="242">
        <f>IF(B136="",0, IF(BS136="S",COUNTIF($BH$17:BH136,BH136),0))</f>
        <v>0</v>
      </c>
      <c r="BJ136" s="45">
        <f xml:space="preserve"> IF(S136&lt;&gt;"",IF(S136&lt;&gt;"Sense monitor",VLOOKUP(LEFT(S136,2),Calculs!$B$41:$C$46,2,FALSE),0),0)</f>
        <v>0</v>
      </c>
      <c r="BK136" s="45">
        <f>IF(T136&lt;&gt;"",IF(LEFT(T136,1)="S", Calculs!$C$48,0),0)</f>
        <v>0</v>
      </c>
      <c r="BL136" s="45">
        <f>IF(W136&lt;&gt;"",IF(LEFT(W136,3)="ETT", Calculs!$C$37,0),0)</f>
        <v>0</v>
      </c>
      <c r="BM136" s="45">
        <f>IF(X136&lt;&gt;"",IF(LEFT(X136,1)="S", Calculs!$C$51,0),0)</f>
        <v>0</v>
      </c>
      <c r="BN136" s="45">
        <f>IF(Y136&lt;&gt;"",IF(LEFT(Y136,1)="S", Calculs!$C$52,0),0)</f>
        <v>0</v>
      </c>
      <c r="BO136" s="46" t="str">
        <f t="shared" si="48"/>
        <v/>
      </c>
      <c r="BP136" s="45">
        <f>SUMIF(Calculs!$B$32:$B$36,TRIM(BO136),Calculs!$C$32:$C$36)</f>
        <v>0</v>
      </c>
      <c r="BQ136" s="45">
        <f>IF(V136&lt;&gt;"",IF(LEFT(V136,1)="S", SUMIF(Calculs!$B$57:$B$61, TRIM(BO136), Calculs!$C$57:$C$61),0),0)</f>
        <v>0</v>
      </c>
      <c r="BR136" s="43" t="str">
        <f t="shared" si="37"/>
        <v>N</v>
      </c>
      <c r="BS136" s="241" t="str">
        <f t="shared" si="38"/>
        <v>N</v>
      </c>
      <c r="BT136" s="45">
        <f t="shared" si="39"/>
        <v>0</v>
      </c>
      <c r="BU136" s="45"/>
      <c r="BV136" s="45"/>
      <c r="BW136" s="45">
        <f>IF(C136="",0,IF(AND(BR136="S",AW136=1), VLOOKUP(C136,Calculs!$B$85:$D$90,3), 0) + IF(AND(BS136="S",BI136=1), VLOOKUP(C136,Calculs!$B$85:$F$90,5), 0))</f>
        <v>0</v>
      </c>
      <c r="BX136" s="43" t="str">
        <f t="shared" si="40"/>
        <v/>
      </c>
      <c r="BY136" s="241" t="str">
        <f t="shared" si="41"/>
        <v/>
      </c>
      <c r="BZ136" s="301" t="str">
        <f t="shared" si="42"/>
        <v/>
      </c>
      <c r="CA136" s="301" t="str">
        <f t="shared" si="43"/>
        <v/>
      </c>
    </row>
    <row r="137" spans="1:79" ht="12.75" customHeight="1">
      <c r="A137" s="273"/>
      <c r="B137" s="239" t="str">
        <f>IF(' Peticions ET'!B136="", "",' Peticions ET'!B136)</f>
        <v/>
      </c>
      <c r="C137" s="186" t="str">
        <f>IF(' Peticions ET'!C136="", "",' Peticions ET'!C136)</f>
        <v/>
      </c>
      <c r="D137" s="186" t="str">
        <f>IF(' Peticions ET'!D136="", "",' Peticions ET'!D136)</f>
        <v/>
      </c>
      <c r="E137" s="186" t="str">
        <f>IF(' Peticions ET'!E136="", "",' Peticions ET'!E136)</f>
        <v/>
      </c>
      <c r="F137" s="186" t="str">
        <f>IF(' Peticions ET'!F136="", "",' Peticions ET'!F136)</f>
        <v/>
      </c>
      <c r="G137" s="186" t="str">
        <f>IF(' Peticions ET'!G136="", "",' Peticions ET'!G136)</f>
        <v/>
      </c>
      <c r="H137" s="185" t="str">
        <f>IF(' Peticions ET'!H136="", "",' Peticions ET'!H136)</f>
        <v/>
      </c>
      <c r="I137" s="185" t="str">
        <f>IF(' Peticions ET'!I136="", "",' Peticions ET'!I136)</f>
        <v/>
      </c>
      <c r="J137" s="33" t="str">
        <f>IF(' Peticions ET'!J136="", "",' Peticions ET'!J136)</f>
        <v/>
      </c>
      <c r="K137" s="33" t="str">
        <f>IF(' Peticions ET'!K136="", "",' Peticions ET'!K136)</f>
        <v/>
      </c>
      <c r="L137" s="33" t="str">
        <f>IF(' Peticions ET'!L136="", "",' Peticions ET'!L136)</f>
        <v/>
      </c>
      <c r="M137" s="33" t="str">
        <f>IF(' Peticions ET'!M136="", "",' Peticions ET'!M136)</f>
        <v/>
      </c>
      <c r="N137" s="33" t="str">
        <f>IF(' Peticions ET'!N136="", "",' Peticions ET'!N136)</f>
        <v/>
      </c>
      <c r="O137" s="33" t="str">
        <f>IF(' Peticions ET'!O136="", "",' Peticions ET'!O136)</f>
        <v/>
      </c>
      <c r="P137" s="33" t="str">
        <f>IF(' Peticions ET'!P136="", "",' Peticions ET'!P136)</f>
        <v/>
      </c>
      <c r="Q137" s="33" t="str">
        <f>IF(' Peticions ET'!R136="", "",' Peticions ET'!R136)</f>
        <v/>
      </c>
      <c r="R137" s="1" t="str">
        <f>IF(' Peticions ET'!Q136="", "",' Peticions ET'!Q136)</f>
        <v/>
      </c>
      <c r="S137" s="34" t="str">
        <f>IF(' Peticions ET'!U136="", "",' Peticions ET'!U136)</f>
        <v/>
      </c>
      <c r="T137" s="34" t="str">
        <f>IF(' Peticions ET'!V136="", "",' Peticions ET'!V136)</f>
        <v/>
      </c>
      <c r="U137" t="str">
        <f>IF(' Peticions ET'!S136="", "",' Peticions ET'!S136)</f>
        <v/>
      </c>
      <c r="V137" t="str">
        <f>IF(' Peticions ET'!T136="", "",' Peticions ET'!T136)</f>
        <v/>
      </c>
      <c r="W137" s="33" t="str">
        <f>IF(' Peticions ET'!W136="", "",' Peticions ET'!W136)</f>
        <v/>
      </c>
      <c r="X137" s="33" t="str">
        <f>IF(' Peticions ET'!X136="", "",' Peticions ET'!X136)</f>
        <v/>
      </c>
      <c r="Y137" s="33" t="str">
        <f>IF(' Peticions ET'!Y136="", "",' Peticions ET'!Y136)</f>
        <v/>
      </c>
      <c r="Z137" s="1"/>
      <c r="AA137" s="1"/>
      <c r="AB137" s="3"/>
      <c r="AC137" s="34"/>
      <c r="AD137" s="34"/>
      <c r="AE137" s="34"/>
      <c r="AF137" s="35"/>
      <c r="AG137" s="36"/>
      <c r="AH137" s="36"/>
      <c r="AI137" s="36"/>
      <c r="AJ137" s="36"/>
      <c r="AK137" s="37"/>
      <c r="AL137" s="37"/>
      <c r="AM137" s="37"/>
      <c r="AN137" s="37"/>
      <c r="AO137" s="38" t="str">
        <f>IF(' Peticions ET'!AO136="", "",' Peticions ET'!AO136)</f>
        <v/>
      </c>
      <c r="AP137" s="154"/>
      <c r="AQ137" s="39"/>
      <c r="AR137" s="40" t="str">
        <f t="shared" si="50"/>
        <v/>
      </c>
      <c r="AS137" s="41" t="str">
        <f t="shared" si="51"/>
        <v/>
      </c>
      <c r="AT137" s="42" t="str">
        <f t="shared" si="44"/>
        <v/>
      </c>
      <c r="AU137" s="43" t="str">
        <f t="shared" si="45"/>
        <v/>
      </c>
      <c r="AV137" s="252" t="str">
        <f t="shared" si="35"/>
        <v/>
      </c>
      <c r="AW137" s="242">
        <f>IF(B137="",0,IF(BR137="S",COUNTIF($AV$17:AV137,AV137),0))</f>
        <v>0</v>
      </c>
      <c r="AX137" s="44" t="str">
        <f t="shared" si="46"/>
        <v/>
      </c>
      <c r="AY137" s="45">
        <f xml:space="preserve"> IF(AX137&lt;&gt;"",VLOOKUP(AX137,Calculs!$B$2:$C$34,2,FALSE),0)</f>
        <v>0</v>
      </c>
      <c r="AZ137" s="45">
        <f>IF(K137&lt;&gt;"",IF(LEFT(K137,1)="S", Calculs!$C$55,0),0)</f>
        <v>0</v>
      </c>
      <c r="BA137" s="45">
        <f>IF(L137&lt;&gt;"",IF(LEFT(L137,1)="S", Calculs!$C$51,0),0)</f>
        <v>0</v>
      </c>
      <c r="BB137" s="45">
        <f>IF(M137&lt;&gt;"",IF(LEFT(M137,1)="S", Calculs!$C$52,0),0)</f>
        <v>0</v>
      </c>
      <c r="BC137" s="46" t="str">
        <f t="shared" si="47"/>
        <v/>
      </c>
      <c r="BD137" s="46" t="str">
        <f t="shared" si="49"/>
        <v/>
      </c>
      <c r="BE137" s="46">
        <f>SUMIF(Calculs!$B$2:$B$34,BC137,Calculs!$C$2:$C$34)</f>
        <v>0</v>
      </c>
      <c r="BF137" s="45">
        <f>IF(Q137&lt;&gt;"",IF(LEFT(Q137,1)="S", Calculs!$C$52,0),0)</f>
        <v>0</v>
      </c>
      <c r="BG137" s="45">
        <f>IF(R137&lt;&gt;"",IF(LEFT(R137,1)="S", Calculs!$C$51,0),0)</f>
        <v>0</v>
      </c>
      <c r="BH137" s="252" t="str">
        <f t="shared" si="36"/>
        <v/>
      </c>
      <c r="BI137" s="242">
        <f>IF(B137="",0, IF(BS137="S",COUNTIF($BH$17:BH137,BH137),0))</f>
        <v>0</v>
      </c>
      <c r="BJ137" s="45">
        <f xml:space="preserve"> IF(S137&lt;&gt;"",IF(S137&lt;&gt;"Sense monitor",VLOOKUP(LEFT(S137,2),Calculs!$B$41:$C$46,2,FALSE),0),0)</f>
        <v>0</v>
      </c>
      <c r="BK137" s="45">
        <f>IF(T137&lt;&gt;"",IF(LEFT(T137,1)="S", Calculs!$C$48,0),0)</f>
        <v>0</v>
      </c>
      <c r="BL137" s="45">
        <f>IF(W137&lt;&gt;"",IF(LEFT(W137,3)="ETT", Calculs!$C$37,0),0)</f>
        <v>0</v>
      </c>
      <c r="BM137" s="45">
        <f>IF(X137&lt;&gt;"",IF(LEFT(X137,1)="S", Calculs!$C$51,0),0)</f>
        <v>0</v>
      </c>
      <c r="BN137" s="45">
        <f>IF(Y137&lt;&gt;"",IF(LEFT(Y137,1)="S", Calculs!$C$52,0),0)</f>
        <v>0</v>
      </c>
      <c r="BO137" s="46" t="str">
        <f t="shared" si="48"/>
        <v/>
      </c>
      <c r="BP137" s="45">
        <f>SUMIF(Calculs!$B$32:$B$36,TRIM(BO137),Calculs!$C$32:$C$36)</f>
        <v>0</v>
      </c>
      <c r="BQ137" s="45">
        <f>IF(V137&lt;&gt;"",IF(LEFT(V137,1)="S", SUMIF(Calculs!$B$57:$B$61, TRIM(BO137), Calculs!$C$57:$C$61),0),0)</f>
        <v>0</v>
      </c>
      <c r="BR137" s="43" t="str">
        <f t="shared" si="37"/>
        <v>N</v>
      </c>
      <c r="BS137" s="241" t="str">
        <f t="shared" si="38"/>
        <v>N</v>
      </c>
      <c r="BT137" s="45">
        <f t="shared" si="39"/>
        <v>0</v>
      </c>
      <c r="BU137" s="45"/>
      <c r="BV137" s="45"/>
      <c r="BW137" s="45">
        <f>IF(C137="",0,IF(AND(BR137="S",AW137=1), VLOOKUP(C137,Calculs!$B$85:$D$90,3), 0) + IF(AND(BS137="S",BI137=1), VLOOKUP(C137,Calculs!$B$85:$F$90,5), 0))</f>
        <v>0</v>
      </c>
      <c r="BX137" s="43" t="str">
        <f t="shared" si="40"/>
        <v/>
      </c>
      <c r="BY137" s="241" t="str">
        <f t="shared" si="41"/>
        <v/>
      </c>
      <c r="BZ137" s="301" t="str">
        <f t="shared" si="42"/>
        <v/>
      </c>
      <c r="CA137" s="301" t="str">
        <f t="shared" si="43"/>
        <v/>
      </c>
    </row>
    <row r="138" spans="1:79" ht="12.75" customHeight="1">
      <c r="A138" s="273"/>
      <c r="B138" s="239" t="str">
        <f>IF(' Peticions ET'!B137="", "",' Peticions ET'!B137)</f>
        <v/>
      </c>
      <c r="C138" s="186" t="str">
        <f>IF(' Peticions ET'!C137="", "",' Peticions ET'!C137)</f>
        <v/>
      </c>
      <c r="D138" s="186" t="str">
        <f>IF(' Peticions ET'!D137="", "",' Peticions ET'!D137)</f>
        <v/>
      </c>
      <c r="E138" s="186" t="str">
        <f>IF(' Peticions ET'!E137="", "",' Peticions ET'!E137)</f>
        <v/>
      </c>
      <c r="F138" s="186" t="str">
        <f>IF(' Peticions ET'!F137="", "",' Peticions ET'!F137)</f>
        <v/>
      </c>
      <c r="G138" s="186" t="str">
        <f>IF(' Peticions ET'!G137="", "",' Peticions ET'!G137)</f>
        <v/>
      </c>
      <c r="H138" s="185" t="str">
        <f>IF(' Peticions ET'!H137="", "",' Peticions ET'!H137)</f>
        <v/>
      </c>
      <c r="I138" s="185" t="str">
        <f>IF(' Peticions ET'!I137="", "",' Peticions ET'!I137)</f>
        <v/>
      </c>
      <c r="J138" s="33" t="str">
        <f>IF(' Peticions ET'!J137="", "",' Peticions ET'!J137)</f>
        <v/>
      </c>
      <c r="K138" s="33" t="str">
        <f>IF(' Peticions ET'!K137="", "",' Peticions ET'!K137)</f>
        <v/>
      </c>
      <c r="L138" s="33" t="str">
        <f>IF(' Peticions ET'!L137="", "",' Peticions ET'!L137)</f>
        <v/>
      </c>
      <c r="M138" s="33" t="str">
        <f>IF(' Peticions ET'!M137="", "",' Peticions ET'!M137)</f>
        <v/>
      </c>
      <c r="N138" s="33" t="str">
        <f>IF(' Peticions ET'!N137="", "",' Peticions ET'!N137)</f>
        <v/>
      </c>
      <c r="O138" s="33" t="str">
        <f>IF(' Peticions ET'!O137="", "",' Peticions ET'!O137)</f>
        <v/>
      </c>
      <c r="P138" s="33" t="str">
        <f>IF(' Peticions ET'!P137="", "",' Peticions ET'!P137)</f>
        <v/>
      </c>
      <c r="Q138" s="33" t="str">
        <f>IF(' Peticions ET'!R137="", "",' Peticions ET'!R137)</f>
        <v/>
      </c>
      <c r="R138" s="1" t="str">
        <f>IF(' Peticions ET'!Q137="", "",' Peticions ET'!Q137)</f>
        <v/>
      </c>
      <c r="S138" s="34" t="str">
        <f>IF(' Peticions ET'!U137="", "",' Peticions ET'!U137)</f>
        <v/>
      </c>
      <c r="T138" s="34" t="str">
        <f>IF(' Peticions ET'!V137="", "",' Peticions ET'!V137)</f>
        <v/>
      </c>
      <c r="U138" t="str">
        <f>IF(' Peticions ET'!S137="", "",' Peticions ET'!S137)</f>
        <v/>
      </c>
      <c r="V138" t="str">
        <f>IF(' Peticions ET'!T137="", "",' Peticions ET'!T137)</f>
        <v/>
      </c>
      <c r="W138" s="33" t="str">
        <f>IF(' Peticions ET'!W137="", "",' Peticions ET'!W137)</f>
        <v/>
      </c>
      <c r="X138" s="33" t="str">
        <f>IF(' Peticions ET'!X137="", "",' Peticions ET'!X137)</f>
        <v/>
      </c>
      <c r="Y138" s="33" t="str">
        <f>IF(' Peticions ET'!Y137="", "",' Peticions ET'!Y137)</f>
        <v/>
      </c>
      <c r="Z138" s="1"/>
      <c r="AA138" s="1"/>
      <c r="AB138" s="3"/>
      <c r="AC138" s="34"/>
      <c r="AD138" s="34"/>
      <c r="AE138" s="34"/>
      <c r="AF138" s="35"/>
      <c r="AG138" s="36"/>
      <c r="AH138" s="36"/>
      <c r="AI138" s="36"/>
      <c r="AJ138" s="36"/>
      <c r="AK138" s="37"/>
      <c r="AL138" s="37"/>
      <c r="AM138" s="37"/>
      <c r="AN138" s="37"/>
      <c r="AO138" s="38" t="str">
        <f>IF(' Peticions ET'!AO137="", "",' Peticions ET'!AO137)</f>
        <v/>
      </c>
      <c r="AP138" s="154"/>
      <c r="AQ138" s="39"/>
      <c r="AR138" s="40" t="str">
        <f t="shared" si="50"/>
        <v/>
      </c>
      <c r="AS138" s="41" t="str">
        <f t="shared" si="51"/>
        <v/>
      </c>
      <c r="AT138" s="42" t="str">
        <f t="shared" si="44"/>
        <v/>
      </c>
      <c r="AU138" s="43" t="str">
        <f t="shared" si="45"/>
        <v/>
      </c>
      <c r="AV138" s="252" t="str">
        <f t="shared" si="35"/>
        <v/>
      </c>
      <c r="AW138" s="242">
        <f>IF(B138="",0,IF(BR138="S",COUNTIF($AV$17:AV138,AV138),0))</f>
        <v>0</v>
      </c>
      <c r="AX138" s="44" t="str">
        <f t="shared" si="46"/>
        <v/>
      </c>
      <c r="AY138" s="45">
        <f xml:space="preserve"> IF(AX138&lt;&gt;"",VLOOKUP(AX138,Calculs!$B$2:$C$34,2,FALSE),0)</f>
        <v>0</v>
      </c>
      <c r="AZ138" s="45">
        <f>IF(K138&lt;&gt;"",IF(LEFT(K138,1)="S", Calculs!$C$55,0),0)</f>
        <v>0</v>
      </c>
      <c r="BA138" s="45">
        <f>IF(L138&lt;&gt;"",IF(LEFT(L138,1)="S", Calculs!$C$51,0),0)</f>
        <v>0</v>
      </c>
      <c r="BB138" s="45">
        <f>IF(M138&lt;&gt;"",IF(LEFT(M138,1)="S", Calculs!$C$52,0),0)</f>
        <v>0</v>
      </c>
      <c r="BC138" s="46" t="str">
        <f t="shared" si="47"/>
        <v/>
      </c>
      <c r="BD138" s="46" t="str">
        <f t="shared" si="49"/>
        <v/>
      </c>
      <c r="BE138" s="46">
        <f>SUMIF(Calculs!$B$2:$B$34,BC138,Calculs!$C$2:$C$34)</f>
        <v>0</v>
      </c>
      <c r="BF138" s="45">
        <f>IF(Q138&lt;&gt;"",IF(LEFT(Q138,1)="S", Calculs!$C$52,0),0)</f>
        <v>0</v>
      </c>
      <c r="BG138" s="45">
        <f>IF(R138&lt;&gt;"",IF(LEFT(R138,1)="S", Calculs!$C$51,0),0)</f>
        <v>0</v>
      </c>
      <c r="BH138" s="252" t="str">
        <f t="shared" si="36"/>
        <v/>
      </c>
      <c r="BI138" s="242">
        <f>IF(B138="",0, IF(BS138="S",COUNTIF($BH$17:BH138,BH138),0))</f>
        <v>0</v>
      </c>
      <c r="BJ138" s="45">
        <f xml:space="preserve"> IF(S138&lt;&gt;"",IF(S138&lt;&gt;"Sense monitor",VLOOKUP(LEFT(S138,2),Calculs!$B$41:$C$46,2,FALSE),0),0)</f>
        <v>0</v>
      </c>
      <c r="BK138" s="45">
        <f>IF(T138&lt;&gt;"",IF(LEFT(T138,1)="S", Calculs!$C$48,0),0)</f>
        <v>0</v>
      </c>
      <c r="BL138" s="45">
        <f>IF(W138&lt;&gt;"",IF(LEFT(W138,3)="ETT", Calculs!$C$37,0),0)</f>
        <v>0</v>
      </c>
      <c r="BM138" s="45">
        <f>IF(X138&lt;&gt;"",IF(LEFT(X138,1)="S", Calculs!$C$51,0),0)</f>
        <v>0</v>
      </c>
      <c r="BN138" s="45">
        <f>IF(Y138&lt;&gt;"",IF(LEFT(Y138,1)="S", Calculs!$C$52,0),0)</f>
        <v>0</v>
      </c>
      <c r="BO138" s="46" t="str">
        <f t="shared" si="48"/>
        <v/>
      </c>
      <c r="BP138" s="45">
        <f>SUMIF(Calculs!$B$32:$B$36,TRIM(BO138),Calculs!$C$32:$C$36)</f>
        <v>0</v>
      </c>
      <c r="BQ138" s="45">
        <f>IF(V138&lt;&gt;"",IF(LEFT(V138,1)="S", SUMIF(Calculs!$B$57:$B$61, TRIM(BO138), Calculs!$C$57:$C$61),0),0)</f>
        <v>0</v>
      </c>
      <c r="BR138" s="43" t="str">
        <f t="shared" si="37"/>
        <v>N</v>
      </c>
      <c r="BS138" s="241" t="str">
        <f t="shared" si="38"/>
        <v>N</v>
      </c>
      <c r="BT138" s="45">
        <f t="shared" si="39"/>
        <v>0</v>
      </c>
      <c r="BU138" s="45"/>
      <c r="BV138" s="45"/>
      <c r="BW138" s="45">
        <f>IF(C138="",0,IF(AND(BR138="S",AW138=1), VLOOKUP(C138,Calculs!$B$85:$D$90,3), 0) + IF(AND(BS138="S",BI138=1), VLOOKUP(C138,Calculs!$B$85:$F$90,5), 0))</f>
        <v>0</v>
      </c>
      <c r="BX138" s="43" t="str">
        <f t="shared" si="40"/>
        <v/>
      </c>
      <c r="BY138" s="241" t="str">
        <f t="shared" si="41"/>
        <v/>
      </c>
      <c r="BZ138" s="301" t="str">
        <f t="shared" si="42"/>
        <v/>
      </c>
      <c r="CA138" s="301" t="str">
        <f t="shared" si="43"/>
        <v/>
      </c>
    </row>
    <row r="139" spans="1:79" ht="12.75" customHeight="1">
      <c r="A139" s="273"/>
      <c r="B139" s="239" t="str">
        <f>IF(' Peticions ET'!B138="", "",' Peticions ET'!B138)</f>
        <v/>
      </c>
      <c r="C139" s="186" t="str">
        <f>IF(' Peticions ET'!C138="", "",' Peticions ET'!C138)</f>
        <v/>
      </c>
      <c r="D139" s="186" t="str">
        <f>IF(' Peticions ET'!D138="", "",' Peticions ET'!D138)</f>
        <v/>
      </c>
      <c r="E139" s="186" t="str">
        <f>IF(' Peticions ET'!E138="", "",' Peticions ET'!E138)</f>
        <v/>
      </c>
      <c r="F139" s="186" t="str">
        <f>IF(' Peticions ET'!F138="", "",' Peticions ET'!F138)</f>
        <v/>
      </c>
      <c r="G139" s="186" t="str">
        <f>IF(' Peticions ET'!G138="", "",' Peticions ET'!G138)</f>
        <v/>
      </c>
      <c r="H139" s="185" t="str">
        <f>IF(' Peticions ET'!H138="", "",' Peticions ET'!H138)</f>
        <v/>
      </c>
      <c r="I139" s="185" t="str">
        <f>IF(' Peticions ET'!I138="", "",' Peticions ET'!I138)</f>
        <v/>
      </c>
      <c r="J139" s="33" t="str">
        <f>IF(' Peticions ET'!J138="", "",' Peticions ET'!J138)</f>
        <v/>
      </c>
      <c r="K139" s="33" t="str">
        <f>IF(' Peticions ET'!K138="", "",' Peticions ET'!K138)</f>
        <v/>
      </c>
      <c r="L139" s="33" t="str">
        <f>IF(' Peticions ET'!L138="", "",' Peticions ET'!L138)</f>
        <v/>
      </c>
      <c r="M139" s="33" t="str">
        <f>IF(' Peticions ET'!M138="", "",' Peticions ET'!M138)</f>
        <v/>
      </c>
      <c r="N139" s="33" t="str">
        <f>IF(' Peticions ET'!N138="", "",' Peticions ET'!N138)</f>
        <v/>
      </c>
      <c r="O139" s="33" t="str">
        <f>IF(' Peticions ET'!O138="", "",' Peticions ET'!O138)</f>
        <v/>
      </c>
      <c r="P139" s="33" t="str">
        <f>IF(' Peticions ET'!P138="", "",' Peticions ET'!P138)</f>
        <v/>
      </c>
      <c r="Q139" s="33" t="str">
        <f>IF(' Peticions ET'!R138="", "",' Peticions ET'!R138)</f>
        <v/>
      </c>
      <c r="R139" s="1" t="str">
        <f>IF(' Peticions ET'!Q138="", "",' Peticions ET'!Q138)</f>
        <v/>
      </c>
      <c r="S139" s="34" t="str">
        <f>IF(' Peticions ET'!U138="", "",' Peticions ET'!U138)</f>
        <v/>
      </c>
      <c r="T139" s="34" t="str">
        <f>IF(' Peticions ET'!V138="", "",' Peticions ET'!V138)</f>
        <v/>
      </c>
      <c r="U139" t="str">
        <f>IF(' Peticions ET'!S138="", "",' Peticions ET'!S138)</f>
        <v/>
      </c>
      <c r="V139" t="str">
        <f>IF(' Peticions ET'!T138="", "",' Peticions ET'!T138)</f>
        <v/>
      </c>
      <c r="W139" s="33" t="str">
        <f>IF(' Peticions ET'!W138="", "",' Peticions ET'!W138)</f>
        <v/>
      </c>
      <c r="X139" s="33" t="str">
        <f>IF(' Peticions ET'!X138="", "",' Peticions ET'!X138)</f>
        <v/>
      </c>
      <c r="Y139" s="33" t="str">
        <f>IF(' Peticions ET'!Y138="", "",' Peticions ET'!Y138)</f>
        <v/>
      </c>
      <c r="Z139" s="1"/>
      <c r="AA139" s="1"/>
      <c r="AB139" s="3"/>
      <c r="AC139" s="34"/>
      <c r="AD139" s="34"/>
      <c r="AE139" s="34"/>
      <c r="AF139" s="35"/>
      <c r="AG139" s="36"/>
      <c r="AH139" s="36"/>
      <c r="AI139" s="36"/>
      <c r="AJ139" s="36"/>
      <c r="AK139" s="37"/>
      <c r="AL139" s="37"/>
      <c r="AM139" s="37"/>
      <c r="AN139" s="37"/>
      <c r="AO139" s="38" t="str">
        <f>IF(' Peticions ET'!AO138="", "",' Peticions ET'!AO138)</f>
        <v/>
      </c>
      <c r="AP139" s="154"/>
      <c r="AQ139" s="39"/>
      <c r="AR139" s="40" t="str">
        <f t="shared" si="50"/>
        <v/>
      </c>
      <c r="AS139" s="41" t="str">
        <f t="shared" si="51"/>
        <v/>
      </c>
      <c r="AT139" s="42" t="str">
        <f t="shared" si="44"/>
        <v/>
      </c>
      <c r="AU139" s="43" t="str">
        <f t="shared" si="45"/>
        <v/>
      </c>
      <c r="AV139" s="252" t="str">
        <f t="shared" si="35"/>
        <v/>
      </c>
      <c r="AW139" s="242">
        <f>IF(B139="",0,IF(BR139="S",COUNTIF($AV$17:AV139,AV139),0))</f>
        <v>0</v>
      </c>
      <c r="AX139" s="44" t="str">
        <f t="shared" si="46"/>
        <v/>
      </c>
      <c r="AY139" s="45">
        <f xml:space="preserve"> IF(AX139&lt;&gt;"",VLOOKUP(AX139,Calculs!$B$2:$C$34,2,FALSE),0)</f>
        <v>0</v>
      </c>
      <c r="AZ139" s="45">
        <f>IF(K139&lt;&gt;"",IF(LEFT(K139,1)="S", Calculs!$C$55,0),0)</f>
        <v>0</v>
      </c>
      <c r="BA139" s="45">
        <f>IF(L139&lt;&gt;"",IF(LEFT(L139,1)="S", Calculs!$C$51,0),0)</f>
        <v>0</v>
      </c>
      <c r="BB139" s="45">
        <f>IF(M139&lt;&gt;"",IF(LEFT(M139,1)="S", Calculs!$C$52,0),0)</f>
        <v>0</v>
      </c>
      <c r="BC139" s="46" t="str">
        <f t="shared" si="47"/>
        <v/>
      </c>
      <c r="BD139" s="46" t="str">
        <f t="shared" si="49"/>
        <v/>
      </c>
      <c r="BE139" s="46">
        <f>SUMIF(Calculs!$B$2:$B$34,BC139,Calculs!$C$2:$C$34)</f>
        <v>0</v>
      </c>
      <c r="BF139" s="45">
        <f>IF(Q139&lt;&gt;"",IF(LEFT(Q139,1)="S", Calculs!$C$52,0),0)</f>
        <v>0</v>
      </c>
      <c r="BG139" s="45">
        <f>IF(R139&lt;&gt;"",IF(LEFT(R139,1)="S", Calculs!$C$51,0),0)</f>
        <v>0</v>
      </c>
      <c r="BH139" s="252" t="str">
        <f t="shared" si="36"/>
        <v/>
      </c>
      <c r="BI139" s="242">
        <f>IF(B139="",0, IF(BS139="S",COUNTIF($BH$17:BH139,BH139),0))</f>
        <v>0</v>
      </c>
      <c r="BJ139" s="45">
        <f xml:space="preserve"> IF(S139&lt;&gt;"",IF(S139&lt;&gt;"Sense monitor",VLOOKUP(LEFT(S139,2),Calculs!$B$41:$C$46,2,FALSE),0),0)</f>
        <v>0</v>
      </c>
      <c r="BK139" s="45">
        <f>IF(T139&lt;&gt;"",IF(LEFT(T139,1)="S", Calculs!$C$48,0),0)</f>
        <v>0</v>
      </c>
      <c r="BL139" s="45">
        <f>IF(W139&lt;&gt;"",IF(LEFT(W139,3)="ETT", Calculs!$C$37,0),0)</f>
        <v>0</v>
      </c>
      <c r="BM139" s="45">
        <f>IF(X139&lt;&gt;"",IF(LEFT(X139,1)="S", Calculs!$C$51,0),0)</f>
        <v>0</v>
      </c>
      <c r="BN139" s="45">
        <f>IF(Y139&lt;&gt;"",IF(LEFT(Y139,1)="S", Calculs!$C$52,0),0)</f>
        <v>0</v>
      </c>
      <c r="BO139" s="46" t="str">
        <f t="shared" si="48"/>
        <v/>
      </c>
      <c r="BP139" s="45">
        <f>SUMIF(Calculs!$B$32:$B$36,TRIM(BO139),Calculs!$C$32:$C$36)</f>
        <v>0</v>
      </c>
      <c r="BQ139" s="45">
        <f>IF(V139&lt;&gt;"",IF(LEFT(V139,1)="S", SUMIF(Calculs!$B$57:$B$61, TRIM(BO139), Calculs!$C$57:$C$61),0),0)</f>
        <v>0</v>
      </c>
      <c r="BR139" s="43" t="str">
        <f t="shared" si="37"/>
        <v>N</v>
      </c>
      <c r="BS139" s="241" t="str">
        <f t="shared" si="38"/>
        <v>N</v>
      </c>
      <c r="BT139" s="45">
        <f t="shared" si="39"/>
        <v>0</v>
      </c>
      <c r="BU139" s="45"/>
      <c r="BV139" s="45"/>
      <c r="BW139" s="45">
        <f>IF(C139="",0,IF(AND(BR139="S",AW139=1), VLOOKUP(C139,Calculs!$B$85:$D$90,3), 0) + IF(AND(BS139="S",BI139=1), VLOOKUP(C139,Calculs!$B$85:$F$90,5), 0))</f>
        <v>0</v>
      </c>
      <c r="BX139" s="43" t="str">
        <f t="shared" si="40"/>
        <v/>
      </c>
      <c r="BY139" s="241" t="str">
        <f t="shared" si="41"/>
        <v/>
      </c>
      <c r="BZ139" s="301" t="str">
        <f t="shared" si="42"/>
        <v/>
      </c>
      <c r="CA139" s="301" t="str">
        <f t="shared" si="43"/>
        <v/>
      </c>
    </row>
    <row r="140" spans="1:79" ht="12.75" customHeight="1">
      <c r="A140" s="273"/>
      <c r="B140" s="239" t="str">
        <f>IF(' Peticions ET'!B139="", "",' Peticions ET'!B139)</f>
        <v/>
      </c>
      <c r="C140" s="186" t="str">
        <f>IF(' Peticions ET'!C139="", "",' Peticions ET'!C139)</f>
        <v/>
      </c>
      <c r="D140" s="186" t="str">
        <f>IF(' Peticions ET'!D139="", "",' Peticions ET'!D139)</f>
        <v/>
      </c>
      <c r="E140" s="186" t="str">
        <f>IF(' Peticions ET'!E139="", "",' Peticions ET'!E139)</f>
        <v/>
      </c>
      <c r="F140" s="186" t="str">
        <f>IF(' Peticions ET'!F139="", "",' Peticions ET'!F139)</f>
        <v/>
      </c>
      <c r="G140" s="186" t="str">
        <f>IF(' Peticions ET'!G139="", "",' Peticions ET'!G139)</f>
        <v/>
      </c>
      <c r="H140" s="185" t="str">
        <f>IF(' Peticions ET'!H139="", "",' Peticions ET'!H139)</f>
        <v/>
      </c>
      <c r="I140" s="185" t="str">
        <f>IF(' Peticions ET'!I139="", "",' Peticions ET'!I139)</f>
        <v/>
      </c>
      <c r="J140" s="33" t="str">
        <f>IF(' Peticions ET'!J139="", "",' Peticions ET'!J139)</f>
        <v/>
      </c>
      <c r="K140" s="33" t="str">
        <f>IF(' Peticions ET'!K139="", "",' Peticions ET'!K139)</f>
        <v/>
      </c>
      <c r="L140" s="33" t="str">
        <f>IF(' Peticions ET'!L139="", "",' Peticions ET'!L139)</f>
        <v/>
      </c>
      <c r="M140" s="33" t="str">
        <f>IF(' Peticions ET'!M139="", "",' Peticions ET'!M139)</f>
        <v/>
      </c>
      <c r="N140" s="33" t="str">
        <f>IF(' Peticions ET'!N139="", "",' Peticions ET'!N139)</f>
        <v/>
      </c>
      <c r="O140" s="33" t="str">
        <f>IF(' Peticions ET'!O139="", "",' Peticions ET'!O139)</f>
        <v/>
      </c>
      <c r="P140" s="33" t="str">
        <f>IF(' Peticions ET'!P139="", "",' Peticions ET'!P139)</f>
        <v/>
      </c>
      <c r="Q140" s="33" t="str">
        <f>IF(' Peticions ET'!R139="", "",' Peticions ET'!R139)</f>
        <v/>
      </c>
      <c r="R140" s="1" t="str">
        <f>IF(' Peticions ET'!Q139="", "",' Peticions ET'!Q139)</f>
        <v/>
      </c>
      <c r="S140" s="34" t="str">
        <f>IF(' Peticions ET'!U139="", "",' Peticions ET'!U139)</f>
        <v/>
      </c>
      <c r="T140" s="34" t="str">
        <f>IF(' Peticions ET'!V139="", "",' Peticions ET'!V139)</f>
        <v/>
      </c>
      <c r="U140" t="str">
        <f>IF(' Peticions ET'!S139="", "",' Peticions ET'!S139)</f>
        <v/>
      </c>
      <c r="V140" t="str">
        <f>IF(' Peticions ET'!T139="", "",' Peticions ET'!T139)</f>
        <v/>
      </c>
      <c r="W140" s="33" t="str">
        <f>IF(' Peticions ET'!W139="", "",' Peticions ET'!W139)</f>
        <v/>
      </c>
      <c r="X140" s="33" t="str">
        <f>IF(' Peticions ET'!X139="", "",' Peticions ET'!X139)</f>
        <v/>
      </c>
      <c r="Y140" s="33" t="str">
        <f>IF(' Peticions ET'!Y139="", "",' Peticions ET'!Y139)</f>
        <v/>
      </c>
      <c r="Z140" s="1"/>
      <c r="AA140" s="1"/>
      <c r="AB140" s="3"/>
      <c r="AC140" s="34"/>
      <c r="AD140" s="34"/>
      <c r="AE140" s="34"/>
      <c r="AF140" s="35"/>
      <c r="AG140" s="36"/>
      <c r="AH140" s="36"/>
      <c r="AI140" s="36"/>
      <c r="AJ140" s="36"/>
      <c r="AK140" s="37"/>
      <c r="AL140" s="37"/>
      <c r="AM140" s="37"/>
      <c r="AN140" s="37"/>
      <c r="AO140" s="38" t="str">
        <f>IF(' Peticions ET'!AO139="", "",' Peticions ET'!AO139)</f>
        <v/>
      </c>
      <c r="AP140" s="154"/>
      <c r="AQ140" s="39"/>
      <c r="AR140" s="40" t="str">
        <f t="shared" si="50"/>
        <v/>
      </c>
      <c r="AS140" s="41" t="str">
        <f t="shared" si="51"/>
        <v/>
      </c>
      <c r="AT140" s="42" t="str">
        <f t="shared" si="44"/>
        <v/>
      </c>
      <c r="AU140" s="43" t="str">
        <f t="shared" si="45"/>
        <v/>
      </c>
      <c r="AV140" s="252" t="str">
        <f t="shared" si="35"/>
        <v/>
      </c>
      <c r="AW140" s="242">
        <f>IF(B140="",0,IF(BR140="S",COUNTIF($AV$17:AV140,AV140),0))</f>
        <v>0</v>
      </c>
      <c r="AX140" s="44" t="str">
        <f t="shared" si="46"/>
        <v/>
      </c>
      <c r="AY140" s="45">
        <f xml:space="preserve"> IF(AX140&lt;&gt;"",VLOOKUP(AX140,Calculs!$B$2:$C$34,2,FALSE),0)</f>
        <v>0</v>
      </c>
      <c r="AZ140" s="45">
        <f>IF(K140&lt;&gt;"",IF(LEFT(K140,1)="S", Calculs!$C$55,0),0)</f>
        <v>0</v>
      </c>
      <c r="BA140" s="45">
        <f>IF(L140&lt;&gt;"",IF(LEFT(L140,1)="S", Calculs!$C$51,0),0)</f>
        <v>0</v>
      </c>
      <c r="BB140" s="45">
        <f>IF(M140&lt;&gt;"",IF(LEFT(M140,1)="S", Calculs!$C$52,0),0)</f>
        <v>0</v>
      </c>
      <c r="BC140" s="46" t="str">
        <f t="shared" si="47"/>
        <v/>
      </c>
      <c r="BD140" s="46" t="str">
        <f t="shared" si="49"/>
        <v/>
      </c>
      <c r="BE140" s="46">
        <f>SUMIF(Calculs!$B$2:$B$34,BC140,Calculs!$C$2:$C$34)</f>
        <v>0</v>
      </c>
      <c r="BF140" s="45">
        <f>IF(Q140&lt;&gt;"",IF(LEFT(Q140,1)="S", Calculs!$C$52,0),0)</f>
        <v>0</v>
      </c>
      <c r="BG140" s="45">
        <f>IF(R140&lt;&gt;"",IF(LEFT(R140,1)="S", Calculs!$C$51,0),0)</f>
        <v>0</v>
      </c>
      <c r="BH140" s="252" t="str">
        <f t="shared" si="36"/>
        <v/>
      </c>
      <c r="BI140" s="242">
        <f>IF(B140="",0, IF(BS140="S",COUNTIF($BH$17:BH140,BH140),0))</f>
        <v>0</v>
      </c>
      <c r="BJ140" s="45">
        <f xml:space="preserve"> IF(S140&lt;&gt;"",IF(S140&lt;&gt;"Sense monitor",VLOOKUP(LEFT(S140,2),Calculs!$B$41:$C$46,2,FALSE),0),0)</f>
        <v>0</v>
      </c>
      <c r="BK140" s="45">
        <f>IF(T140&lt;&gt;"",IF(LEFT(T140,1)="S", Calculs!$C$48,0),0)</f>
        <v>0</v>
      </c>
      <c r="BL140" s="45">
        <f>IF(W140&lt;&gt;"",IF(LEFT(W140,3)="ETT", Calculs!$C$37,0),0)</f>
        <v>0</v>
      </c>
      <c r="BM140" s="45">
        <f>IF(X140&lt;&gt;"",IF(LEFT(X140,1)="S", Calculs!$C$51,0),0)</f>
        <v>0</v>
      </c>
      <c r="BN140" s="45">
        <f>IF(Y140&lt;&gt;"",IF(LEFT(Y140,1)="S", Calculs!$C$52,0),0)</f>
        <v>0</v>
      </c>
      <c r="BO140" s="46" t="str">
        <f t="shared" si="48"/>
        <v/>
      </c>
      <c r="BP140" s="45">
        <f>SUMIF(Calculs!$B$32:$B$36,TRIM(BO140),Calculs!$C$32:$C$36)</f>
        <v>0</v>
      </c>
      <c r="BQ140" s="45">
        <f>IF(V140&lt;&gt;"",IF(LEFT(V140,1)="S", SUMIF(Calculs!$B$57:$B$61, TRIM(BO140), Calculs!$C$57:$C$61),0),0)</f>
        <v>0</v>
      </c>
      <c r="BR140" s="43" t="str">
        <f t="shared" si="37"/>
        <v>N</v>
      </c>
      <c r="BS140" s="241" t="str">
        <f t="shared" si="38"/>
        <v>N</v>
      </c>
      <c r="BT140" s="45">
        <f t="shared" si="39"/>
        <v>0</v>
      </c>
      <c r="BU140" s="45"/>
      <c r="BV140" s="45"/>
      <c r="BW140" s="45">
        <f>IF(C140="",0,IF(AND(BR140="S",AW140=1), VLOOKUP(C140,Calculs!$B$85:$D$90,3), 0) + IF(AND(BS140="S",BI140=1), VLOOKUP(C140,Calculs!$B$85:$F$90,5), 0))</f>
        <v>0</v>
      </c>
      <c r="BX140" s="43" t="str">
        <f t="shared" si="40"/>
        <v/>
      </c>
      <c r="BY140" s="241" t="str">
        <f t="shared" si="41"/>
        <v/>
      </c>
      <c r="BZ140" s="301" t="str">
        <f t="shared" si="42"/>
        <v/>
      </c>
      <c r="CA140" s="301" t="str">
        <f t="shared" si="43"/>
        <v/>
      </c>
    </row>
    <row r="141" spans="1:79" ht="12.75" customHeight="1">
      <c r="A141" s="273"/>
      <c r="B141" s="239" t="str">
        <f>IF(' Peticions ET'!B140="", "",' Peticions ET'!B140)</f>
        <v/>
      </c>
      <c r="C141" s="186" t="str">
        <f>IF(' Peticions ET'!C140="", "",' Peticions ET'!C140)</f>
        <v/>
      </c>
      <c r="D141" s="186" t="str">
        <f>IF(' Peticions ET'!D140="", "",' Peticions ET'!D140)</f>
        <v/>
      </c>
      <c r="E141" s="186" t="str">
        <f>IF(' Peticions ET'!E140="", "",' Peticions ET'!E140)</f>
        <v/>
      </c>
      <c r="F141" s="186" t="str">
        <f>IF(' Peticions ET'!F140="", "",' Peticions ET'!F140)</f>
        <v/>
      </c>
      <c r="G141" s="186" t="str">
        <f>IF(' Peticions ET'!G140="", "",' Peticions ET'!G140)</f>
        <v/>
      </c>
      <c r="H141" s="185" t="str">
        <f>IF(' Peticions ET'!H140="", "",' Peticions ET'!H140)</f>
        <v/>
      </c>
      <c r="I141" s="185" t="str">
        <f>IF(' Peticions ET'!I140="", "",' Peticions ET'!I140)</f>
        <v/>
      </c>
      <c r="J141" s="33" t="str">
        <f>IF(' Peticions ET'!J140="", "",' Peticions ET'!J140)</f>
        <v/>
      </c>
      <c r="K141" s="33" t="str">
        <f>IF(' Peticions ET'!K140="", "",' Peticions ET'!K140)</f>
        <v/>
      </c>
      <c r="L141" s="33" t="str">
        <f>IF(' Peticions ET'!L140="", "",' Peticions ET'!L140)</f>
        <v/>
      </c>
      <c r="M141" s="33" t="str">
        <f>IF(' Peticions ET'!M140="", "",' Peticions ET'!M140)</f>
        <v/>
      </c>
      <c r="N141" s="33" t="str">
        <f>IF(' Peticions ET'!N140="", "",' Peticions ET'!N140)</f>
        <v/>
      </c>
      <c r="O141" s="33" t="str">
        <f>IF(' Peticions ET'!O140="", "",' Peticions ET'!O140)</f>
        <v/>
      </c>
      <c r="P141" s="33" t="str">
        <f>IF(' Peticions ET'!P140="", "",' Peticions ET'!P140)</f>
        <v/>
      </c>
      <c r="Q141" s="33" t="str">
        <f>IF(' Peticions ET'!R140="", "",' Peticions ET'!R140)</f>
        <v/>
      </c>
      <c r="R141" s="1" t="str">
        <f>IF(' Peticions ET'!Q140="", "",' Peticions ET'!Q140)</f>
        <v/>
      </c>
      <c r="S141" s="34" t="str">
        <f>IF(' Peticions ET'!U140="", "",' Peticions ET'!U140)</f>
        <v/>
      </c>
      <c r="T141" s="34" t="str">
        <f>IF(' Peticions ET'!V140="", "",' Peticions ET'!V140)</f>
        <v/>
      </c>
      <c r="U141" t="str">
        <f>IF(' Peticions ET'!S140="", "",' Peticions ET'!S140)</f>
        <v/>
      </c>
      <c r="V141" t="str">
        <f>IF(' Peticions ET'!T140="", "",' Peticions ET'!T140)</f>
        <v/>
      </c>
      <c r="W141" s="33" t="str">
        <f>IF(' Peticions ET'!W140="", "",' Peticions ET'!W140)</f>
        <v/>
      </c>
      <c r="X141" s="33" t="str">
        <f>IF(' Peticions ET'!X140="", "",' Peticions ET'!X140)</f>
        <v/>
      </c>
      <c r="Y141" s="33" t="str">
        <f>IF(' Peticions ET'!Y140="", "",' Peticions ET'!Y140)</f>
        <v/>
      </c>
      <c r="Z141" s="1"/>
      <c r="AA141" s="1"/>
      <c r="AB141" s="3"/>
      <c r="AC141" s="34"/>
      <c r="AD141" s="34"/>
      <c r="AE141" s="34"/>
      <c r="AF141" s="35"/>
      <c r="AG141" s="36"/>
      <c r="AH141" s="36"/>
      <c r="AI141" s="36"/>
      <c r="AJ141" s="36"/>
      <c r="AK141" s="37"/>
      <c r="AL141" s="37"/>
      <c r="AM141" s="37"/>
      <c r="AN141" s="37"/>
      <c r="AO141" s="38" t="str">
        <f>IF(' Peticions ET'!AO140="", "",' Peticions ET'!AO140)</f>
        <v/>
      </c>
      <c r="AP141" s="154"/>
      <c r="AQ141" s="39"/>
      <c r="AR141" s="40" t="str">
        <f t="shared" si="50"/>
        <v/>
      </c>
      <c r="AS141" s="41" t="str">
        <f t="shared" si="51"/>
        <v/>
      </c>
      <c r="AT141" s="42" t="str">
        <f t="shared" si="44"/>
        <v/>
      </c>
      <c r="AU141" s="43" t="str">
        <f t="shared" si="45"/>
        <v/>
      </c>
      <c r="AV141" s="252" t="str">
        <f t="shared" si="35"/>
        <v/>
      </c>
      <c r="AW141" s="242">
        <f>IF(B141="",0,IF(BR141="S",COUNTIF($AV$17:AV141,AV141),0))</f>
        <v>0</v>
      </c>
      <c r="AX141" s="44" t="str">
        <f t="shared" si="46"/>
        <v/>
      </c>
      <c r="AY141" s="45">
        <f xml:space="preserve"> IF(AX141&lt;&gt;"",VLOOKUP(AX141,Calculs!$B$2:$C$34,2,FALSE),0)</f>
        <v>0</v>
      </c>
      <c r="AZ141" s="45">
        <f>IF(K141&lt;&gt;"",IF(LEFT(K141,1)="S", Calculs!$C$55,0),0)</f>
        <v>0</v>
      </c>
      <c r="BA141" s="45">
        <f>IF(L141&lt;&gt;"",IF(LEFT(L141,1)="S", Calculs!$C$51,0),0)</f>
        <v>0</v>
      </c>
      <c r="BB141" s="45">
        <f>IF(M141&lt;&gt;"",IF(LEFT(M141,1)="S", Calculs!$C$52,0),0)</f>
        <v>0</v>
      </c>
      <c r="BC141" s="46" t="str">
        <f t="shared" si="47"/>
        <v/>
      </c>
      <c r="BD141" s="46" t="str">
        <f t="shared" si="49"/>
        <v/>
      </c>
      <c r="BE141" s="46">
        <f>SUMIF(Calculs!$B$2:$B$34,BC141,Calculs!$C$2:$C$34)</f>
        <v>0</v>
      </c>
      <c r="BF141" s="45">
        <f>IF(Q141&lt;&gt;"",IF(LEFT(Q141,1)="S", Calculs!$C$52,0),0)</f>
        <v>0</v>
      </c>
      <c r="BG141" s="45">
        <f>IF(R141&lt;&gt;"",IF(LEFT(R141,1)="S", Calculs!$C$51,0),0)</f>
        <v>0</v>
      </c>
      <c r="BH141" s="252" t="str">
        <f t="shared" si="36"/>
        <v/>
      </c>
      <c r="BI141" s="242">
        <f>IF(B141="",0, IF(BS141="S",COUNTIF($BH$17:BH141,BH141),0))</f>
        <v>0</v>
      </c>
      <c r="BJ141" s="45">
        <f xml:space="preserve"> IF(S141&lt;&gt;"",IF(S141&lt;&gt;"Sense monitor",VLOOKUP(LEFT(S141,2),Calculs!$B$41:$C$46,2,FALSE),0),0)</f>
        <v>0</v>
      </c>
      <c r="BK141" s="45">
        <f>IF(T141&lt;&gt;"",IF(LEFT(T141,1)="S", Calculs!$C$48,0),0)</f>
        <v>0</v>
      </c>
      <c r="BL141" s="45">
        <f>IF(W141&lt;&gt;"",IF(LEFT(W141,3)="ETT", Calculs!$C$37,0),0)</f>
        <v>0</v>
      </c>
      <c r="BM141" s="45">
        <f>IF(X141&lt;&gt;"",IF(LEFT(X141,1)="S", Calculs!$C$51,0),0)</f>
        <v>0</v>
      </c>
      <c r="BN141" s="45">
        <f>IF(Y141&lt;&gt;"",IF(LEFT(Y141,1)="S", Calculs!$C$52,0),0)</f>
        <v>0</v>
      </c>
      <c r="BO141" s="46" t="str">
        <f t="shared" si="48"/>
        <v/>
      </c>
      <c r="BP141" s="45">
        <f>SUMIF(Calculs!$B$32:$B$36,TRIM(BO141),Calculs!$C$32:$C$36)</f>
        <v>0</v>
      </c>
      <c r="BQ141" s="45">
        <f>IF(V141&lt;&gt;"",IF(LEFT(V141,1)="S", SUMIF(Calculs!$B$57:$B$61, TRIM(BO141), Calculs!$C$57:$C$61),0),0)</f>
        <v>0</v>
      </c>
      <c r="BR141" s="43" t="str">
        <f t="shared" si="37"/>
        <v>N</v>
      </c>
      <c r="BS141" s="241" t="str">
        <f t="shared" si="38"/>
        <v>N</v>
      </c>
      <c r="BT141" s="45">
        <f t="shared" si="39"/>
        <v>0</v>
      </c>
      <c r="BU141" s="45"/>
      <c r="BV141" s="45"/>
      <c r="BW141" s="45">
        <f>IF(C141="",0,IF(AND(BR141="S",AW141=1), VLOOKUP(C141,Calculs!$B$85:$D$90,3), 0) + IF(AND(BS141="S",BI141=1), VLOOKUP(C141,Calculs!$B$85:$F$90,5), 0))</f>
        <v>0</v>
      </c>
      <c r="BX141" s="43" t="str">
        <f t="shared" si="40"/>
        <v/>
      </c>
      <c r="BY141" s="241" t="str">
        <f t="shared" si="41"/>
        <v/>
      </c>
      <c r="BZ141" s="301" t="str">
        <f t="shared" si="42"/>
        <v/>
      </c>
      <c r="CA141" s="301" t="str">
        <f t="shared" si="43"/>
        <v/>
      </c>
    </row>
    <row r="142" spans="1:79" ht="12.75" customHeight="1">
      <c r="A142" s="273"/>
      <c r="B142" s="239" t="str">
        <f>IF(' Peticions ET'!B141="", "",' Peticions ET'!B141)</f>
        <v/>
      </c>
      <c r="C142" s="186" t="str">
        <f>IF(' Peticions ET'!C141="", "",' Peticions ET'!C141)</f>
        <v/>
      </c>
      <c r="D142" s="186" t="str">
        <f>IF(' Peticions ET'!D141="", "",' Peticions ET'!D141)</f>
        <v/>
      </c>
      <c r="E142" s="186" t="str">
        <f>IF(' Peticions ET'!E141="", "",' Peticions ET'!E141)</f>
        <v/>
      </c>
      <c r="F142" s="186" t="str">
        <f>IF(' Peticions ET'!F141="", "",' Peticions ET'!F141)</f>
        <v/>
      </c>
      <c r="G142" s="186" t="str">
        <f>IF(' Peticions ET'!G141="", "",' Peticions ET'!G141)</f>
        <v/>
      </c>
      <c r="H142" s="185" t="str">
        <f>IF(' Peticions ET'!H141="", "",' Peticions ET'!H141)</f>
        <v/>
      </c>
      <c r="I142" s="185" t="str">
        <f>IF(' Peticions ET'!I141="", "",' Peticions ET'!I141)</f>
        <v/>
      </c>
      <c r="J142" s="33" t="str">
        <f>IF(' Peticions ET'!J141="", "",' Peticions ET'!J141)</f>
        <v/>
      </c>
      <c r="K142" s="33" t="str">
        <f>IF(' Peticions ET'!K141="", "",' Peticions ET'!K141)</f>
        <v/>
      </c>
      <c r="L142" s="33" t="str">
        <f>IF(' Peticions ET'!L141="", "",' Peticions ET'!L141)</f>
        <v/>
      </c>
      <c r="M142" s="33" t="str">
        <f>IF(' Peticions ET'!M141="", "",' Peticions ET'!M141)</f>
        <v/>
      </c>
      <c r="N142" s="33" t="str">
        <f>IF(' Peticions ET'!N141="", "",' Peticions ET'!N141)</f>
        <v/>
      </c>
      <c r="O142" s="33" t="str">
        <f>IF(' Peticions ET'!O141="", "",' Peticions ET'!O141)</f>
        <v/>
      </c>
      <c r="P142" s="33" t="str">
        <f>IF(' Peticions ET'!P141="", "",' Peticions ET'!P141)</f>
        <v/>
      </c>
      <c r="Q142" s="33" t="str">
        <f>IF(' Peticions ET'!R141="", "",' Peticions ET'!R141)</f>
        <v/>
      </c>
      <c r="R142" s="1" t="str">
        <f>IF(' Peticions ET'!Q141="", "",' Peticions ET'!Q141)</f>
        <v/>
      </c>
      <c r="S142" s="34" t="str">
        <f>IF(' Peticions ET'!U141="", "",' Peticions ET'!U141)</f>
        <v/>
      </c>
      <c r="T142" s="34" t="str">
        <f>IF(' Peticions ET'!V141="", "",' Peticions ET'!V141)</f>
        <v/>
      </c>
      <c r="U142" t="str">
        <f>IF(' Peticions ET'!S141="", "",' Peticions ET'!S141)</f>
        <v/>
      </c>
      <c r="V142" t="str">
        <f>IF(' Peticions ET'!T141="", "",' Peticions ET'!T141)</f>
        <v/>
      </c>
      <c r="W142" s="33" t="str">
        <f>IF(' Peticions ET'!W141="", "",' Peticions ET'!W141)</f>
        <v/>
      </c>
      <c r="X142" s="33" t="str">
        <f>IF(' Peticions ET'!X141="", "",' Peticions ET'!X141)</f>
        <v/>
      </c>
      <c r="Y142" s="33" t="str">
        <f>IF(' Peticions ET'!Y141="", "",' Peticions ET'!Y141)</f>
        <v/>
      </c>
      <c r="Z142" s="1"/>
      <c r="AA142" s="1"/>
      <c r="AB142" s="3"/>
      <c r="AC142" s="34"/>
      <c r="AD142" s="34"/>
      <c r="AE142" s="34"/>
      <c r="AF142" s="35"/>
      <c r="AG142" s="36"/>
      <c r="AH142" s="36"/>
      <c r="AI142" s="36"/>
      <c r="AJ142" s="36"/>
      <c r="AK142" s="37"/>
      <c r="AL142" s="37"/>
      <c r="AM142" s="37"/>
      <c r="AN142" s="37"/>
      <c r="AO142" s="38" t="str">
        <f>IF(' Peticions ET'!AO141="", "",' Peticions ET'!AO141)</f>
        <v/>
      </c>
      <c r="AP142" s="154"/>
      <c r="AQ142" s="39"/>
      <c r="AR142" s="40" t="str">
        <f t="shared" si="50"/>
        <v/>
      </c>
      <c r="AS142" s="41" t="str">
        <f t="shared" si="51"/>
        <v/>
      </c>
      <c r="AT142" s="42" t="str">
        <f t="shared" si="44"/>
        <v/>
      </c>
      <c r="AU142" s="43" t="str">
        <f t="shared" si="45"/>
        <v/>
      </c>
      <c r="AV142" s="252" t="str">
        <f t="shared" si="35"/>
        <v/>
      </c>
      <c r="AW142" s="242">
        <f>IF(B142="",0,IF(BR142="S",COUNTIF($AV$17:AV142,AV142),0))</f>
        <v>0</v>
      </c>
      <c r="AX142" s="44" t="str">
        <f t="shared" si="46"/>
        <v/>
      </c>
      <c r="AY142" s="45">
        <f xml:space="preserve"> IF(AX142&lt;&gt;"",VLOOKUP(AX142,Calculs!$B$2:$C$34,2,FALSE),0)</f>
        <v>0</v>
      </c>
      <c r="AZ142" s="45">
        <f>IF(K142&lt;&gt;"",IF(LEFT(K142,1)="S", Calculs!$C$55,0),0)</f>
        <v>0</v>
      </c>
      <c r="BA142" s="45">
        <f>IF(L142&lt;&gt;"",IF(LEFT(L142,1)="S", Calculs!$C$51,0),0)</f>
        <v>0</v>
      </c>
      <c r="BB142" s="45">
        <f>IF(M142&lt;&gt;"",IF(LEFT(M142,1)="S", Calculs!$C$52,0),0)</f>
        <v>0</v>
      </c>
      <c r="BC142" s="46" t="str">
        <f t="shared" si="47"/>
        <v/>
      </c>
      <c r="BD142" s="46" t="str">
        <f t="shared" si="49"/>
        <v/>
      </c>
      <c r="BE142" s="46">
        <f>SUMIF(Calculs!$B$2:$B$34,BC142,Calculs!$C$2:$C$34)</f>
        <v>0</v>
      </c>
      <c r="BF142" s="45">
        <f>IF(Q142&lt;&gt;"",IF(LEFT(Q142,1)="S", Calculs!$C$52,0),0)</f>
        <v>0</v>
      </c>
      <c r="BG142" s="45">
        <f>IF(R142&lt;&gt;"",IF(LEFT(R142,1)="S", Calculs!$C$51,0),0)</f>
        <v>0</v>
      </c>
      <c r="BH142" s="252" t="str">
        <f t="shared" si="36"/>
        <v/>
      </c>
      <c r="BI142" s="242">
        <f>IF(B142="",0, IF(BS142="S",COUNTIF($BH$17:BH142,BH142),0))</f>
        <v>0</v>
      </c>
      <c r="BJ142" s="45">
        <f xml:space="preserve"> IF(S142&lt;&gt;"",IF(S142&lt;&gt;"Sense monitor",VLOOKUP(LEFT(S142,2),Calculs!$B$41:$C$46,2,FALSE),0),0)</f>
        <v>0</v>
      </c>
      <c r="BK142" s="45">
        <f>IF(T142&lt;&gt;"",IF(LEFT(T142,1)="S", Calculs!$C$48,0),0)</f>
        <v>0</v>
      </c>
      <c r="BL142" s="45">
        <f>IF(W142&lt;&gt;"",IF(LEFT(W142,3)="ETT", Calculs!$C$37,0),0)</f>
        <v>0</v>
      </c>
      <c r="BM142" s="45">
        <f>IF(X142&lt;&gt;"",IF(LEFT(X142,1)="S", Calculs!$C$51,0),0)</f>
        <v>0</v>
      </c>
      <c r="BN142" s="45">
        <f>IF(Y142&lt;&gt;"",IF(LEFT(Y142,1)="S", Calculs!$C$52,0),0)</f>
        <v>0</v>
      </c>
      <c r="BO142" s="46" t="str">
        <f t="shared" si="48"/>
        <v/>
      </c>
      <c r="BP142" s="45">
        <f>SUMIF(Calculs!$B$32:$B$36,TRIM(BO142),Calculs!$C$32:$C$36)</f>
        <v>0</v>
      </c>
      <c r="BQ142" s="45">
        <f>IF(V142&lt;&gt;"",IF(LEFT(V142,1)="S", SUMIF(Calculs!$B$57:$B$61, TRIM(BO142), Calculs!$C$57:$C$61),0),0)</f>
        <v>0</v>
      </c>
      <c r="BR142" s="43" t="str">
        <f t="shared" si="37"/>
        <v>N</v>
      </c>
      <c r="BS142" s="241" t="str">
        <f t="shared" si="38"/>
        <v>N</v>
      </c>
      <c r="BT142" s="45">
        <f t="shared" si="39"/>
        <v>0</v>
      </c>
      <c r="BU142" s="45"/>
      <c r="BV142" s="45"/>
      <c r="BW142" s="45">
        <f>IF(C142="",0,IF(AND(BR142="S",AW142=1), VLOOKUP(C142,Calculs!$B$85:$D$90,3), 0) + IF(AND(BS142="S",BI142=1), VLOOKUP(C142,Calculs!$B$85:$F$90,5), 0))</f>
        <v>0</v>
      </c>
      <c r="BX142" s="43" t="str">
        <f t="shared" si="40"/>
        <v/>
      </c>
      <c r="BY142" s="241" t="str">
        <f t="shared" si="41"/>
        <v/>
      </c>
      <c r="BZ142" s="301" t="str">
        <f t="shared" si="42"/>
        <v/>
      </c>
      <c r="CA142" s="301" t="str">
        <f t="shared" si="43"/>
        <v/>
      </c>
    </row>
    <row r="143" spans="1:79" ht="12.75" customHeight="1">
      <c r="A143" s="273"/>
      <c r="B143" s="239" t="str">
        <f>IF(' Peticions ET'!B142="", "",' Peticions ET'!B142)</f>
        <v/>
      </c>
      <c r="C143" s="186" t="str">
        <f>IF(' Peticions ET'!C142="", "",' Peticions ET'!C142)</f>
        <v/>
      </c>
      <c r="D143" s="186" t="str">
        <f>IF(' Peticions ET'!D142="", "",' Peticions ET'!D142)</f>
        <v/>
      </c>
      <c r="E143" s="186" t="str">
        <f>IF(' Peticions ET'!E142="", "",' Peticions ET'!E142)</f>
        <v/>
      </c>
      <c r="F143" s="186" t="str">
        <f>IF(' Peticions ET'!F142="", "",' Peticions ET'!F142)</f>
        <v/>
      </c>
      <c r="G143" s="186" t="str">
        <f>IF(' Peticions ET'!G142="", "",' Peticions ET'!G142)</f>
        <v/>
      </c>
      <c r="H143" s="185" t="str">
        <f>IF(' Peticions ET'!H142="", "",' Peticions ET'!H142)</f>
        <v/>
      </c>
      <c r="I143" s="185" t="str">
        <f>IF(' Peticions ET'!I142="", "",' Peticions ET'!I142)</f>
        <v/>
      </c>
      <c r="J143" s="33" t="str">
        <f>IF(' Peticions ET'!J142="", "",' Peticions ET'!J142)</f>
        <v/>
      </c>
      <c r="K143" s="33" t="str">
        <f>IF(' Peticions ET'!K142="", "",' Peticions ET'!K142)</f>
        <v/>
      </c>
      <c r="L143" s="33" t="str">
        <f>IF(' Peticions ET'!L142="", "",' Peticions ET'!L142)</f>
        <v/>
      </c>
      <c r="M143" s="33" t="str">
        <f>IF(' Peticions ET'!M142="", "",' Peticions ET'!M142)</f>
        <v/>
      </c>
      <c r="N143" s="33" t="str">
        <f>IF(' Peticions ET'!N142="", "",' Peticions ET'!N142)</f>
        <v/>
      </c>
      <c r="O143" s="33" t="str">
        <f>IF(' Peticions ET'!O142="", "",' Peticions ET'!O142)</f>
        <v/>
      </c>
      <c r="P143" s="33" t="str">
        <f>IF(' Peticions ET'!P142="", "",' Peticions ET'!P142)</f>
        <v/>
      </c>
      <c r="Q143" s="33" t="str">
        <f>IF(' Peticions ET'!R142="", "",' Peticions ET'!R142)</f>
        <v/>
      </c>
      <c r="R143" s="1" t="str">
        <f>IF(' Peticions ET'!Q142="", "",' Peticions ET'!Q142)</f>
        <v/>
      </c>
      <c r="S143" s="34" t="str">
        <f>IF(' Peticions ET'!U142="", "",' Peticions ET'!U142)</f>
        <v/>
      </c>
      <c r="T143" s="34" t="str">
        <f>IF(' Peticions ET'!V142="", "",' Peticions ET'!V142)</f>
        <v/>
      </c>
      <c r="U143" t="str">
        <f>IF(' Peticions ET'!S142="", "",' Peticions ET'!S142)</f>
        <v/>
      </c>
      <c r="V143" t="str">
        <f>IF(' Peticions ET'!T142="", "",' Peticions ET'!T142)</f>
        <v/>
      </c>
      <c r="W143" s="33" t="str">
        <f>IF(' Peticions ET'!W142="", "",' Peticions ET'!W142)</f>
        <v/>
      </c>
      <c r="X143" s="33" t="str">
        <f>IF(' Peticions ET'!X142="", "",' Peticions ET'!X142)</f>
        <v/>
      </c>
      <c r="Y143" s="33" t="str">
        <f>IF(' Peticions ET'!Y142="", "",' Peticions ET'!Y142)</f>
        <v/>
      </c>
      <c r="Z143" s="1"/>
      <c r="AA143" s="1"/>
      <c r="AB143" s="3"/>
      <c r="AC143" s="34"/>
      <c r="AD143" s="34"/>
      <c r="AE143" s="34"/>
      <c r="AF143" s="35"/>
      <c r="AG143" s="36"/>
      <c r="AH143" s="36"/>
      <c r="AI143" s="36"/>
      <c r="AJ143" s="36"/>
      <c r="AK143" s="37"/>
      <c r="AL143" s="37"/>
      <c r="AM143" s="37"/>
      <c r="AN143" s="37"/>
      <c r="AO143" s="38" t="str">
        <f>IF(' Peticions ET'!AO142="", "",' Peticions ET'!AO142)</f>
        <v/>
      </c>
      <c r="AP143" s="154"/>
      <c r="AQ143" s="39"/>
      <c r="AR143" s="40" t="str">
        <f t="shared" si="50"/>
        <v/>
      </c>
      <c r="AS143" s="41" t="str">
        <f t="shared" si="51"/>
        <v/>
      </c>
      <c r="AT143" s="42" t="str">
        <f t="shared" si="44"/>
        <v/>
      </c>
      <c r="AU143" s="43" t="str">
        <f t="shared" si="45"/>
        <v/>
      </c>
      <c r="AV143" s="252" t="str">
        <f t="shared" si="35"/>
        <v/>
      </c>
      <c r="AW143" s="242">
        <f>IF(B143="",0,IF(BR143="S",COUNTIF($AV$17:AV143,AV143),0))</f>
        <v>0</v>
      </c>
      <c r="AX143" s="44" t="str">
        <f t="shared" si="46"/>
        <v/>
      </c>
      <c r="AY143" s="45">
        <f xml:space="preserve"> IF(AX143&lt;&gt;"",VLOOKUP(AX143,Calculs!$B$2:$C$34,2,FALSE),0)</f>
        <v>0</v>
      </c>
      <c r="AZ143" s="45">
        <f>IF(K143&lt;&gt;"",IF(LEFT(K143,1)="S", Calculs!$C$55,0),0)</f>
        <v>0</v>
      </c>
      <c r="BA143" s="45">
        <f>IF(L143&lt;&gt;"",IF(LEFT(L143,1)="S", Calculs!$C$51,0),0)</f>
        <v>0</v>
      </c>
      <c r="BB143" s="45">
        <f>IF(M143&lt;&gt;"",IF(LEFT(M143,1)="S", Calculs!$C$52,0),0)</f>
        <v>0</v>
      </c>
      <c r="BC143" s="46" t="str">
        <f t="shared" si="47"/>
        <v/>
      </c>
      <c r="BD143" s="46" t="str">
        <f t="shared" si="49"/>
        <v/>
      </c>
      <c r="BE143" s="46">
        <f>SUMIF(Calculs!$B$2:$B$34,BC143,Calculs!$C$2:$C$34)</f>
        <v>0</v>
      </c>
      <c r="BF143" s="45">
        <f>IF(Q143&lt;&gt;"",IF(LEFT(Q143,1)="S", Calculs!$C$52,0),0)</f>
        <v>0</v>
      </c>
      <c r="BG143" s="45">
        <f>IF(R143&lt;&gt;"",IF(LEFT(R143,1)="S", Calculs!$C$51,0),0)</f>
        <v>0</v>
      </c>
      <c r="BH143" s="252" t="str">
        <f t="shared" si="36"/>
        <v/>
      </c>
      <c r="BI143" s="242">
        <f>IF(B143="",0, IF(BS143="S",COUNTIF($BH$17:BH143,BH143),0))</f>
        <v>0</v>
      </c>
      <c r="BJ143" s="45">
        <f xml:space="preserve"> IF(S143&lt;&gt;"",IF(S143&lt;&gt;"Sense monitor",VLOOKUP(LEFT(S143,2),Calculs!$B$41:$C$46,2,FALSE),0),0)</f>
        <v>0</v>
      </c>
      <c r="BK143" s="45">
        <f>IF(T143&lt;&gt;"",IF(LEFT(T143,1)="S", Calculs!$C$48,0),0)</f>
        <v>0</v>
      </c>
      <c r="BL143" s="45">
        <f>IF(W143&lt;&gt;"",IF(LEFT(W143,3)="ETT", Calculs!$C$37,0),0)</f>
        <v>0</v>
      </c>
      <c r="BM143" s="45">
        <f>IF(X143&lt;&gt;"",IF(LEFT(X143,1)="S", Calculs!$C$51,0),0)</f>
        <v>0</v>
      </c>
      <c r="BN143" s="45">
        <f>IF(Y143&lt;&gt;"",IF(LEFT(Y143,1)="S", Calculs!$C$52,0),0)</f>
        <v>0</v>
      </c>
      <c r="BO143" s="46" t="str">
        <f t="shared" si="48"/>
        <v/>
      </c>
      <c r="BP143" s="45">
        <f>SUMIF(Calculs!$B$32:$B$36,TRIM(BO143),Calculs!$C$32:$C$36)</f>
        <v>0</v>
      </c>
      <c r="BQ143" s="45">
        <f>IF(V143&lt;&gt;"",IF(LEFT(V143,1)="S", SUMIF(Calculs!$B$57:$B$61, TRIM(BO143), Calculs!$C$57:$C$61),0),0)</f>
        <v>0</v>
      </c>
      <c r="BR143" s="43" t="str">
        <f t="shared" si="37"/>
        <v>N</v>
      </c>
      <c r="BS143" s="241" t="str">
        <f t="shared" si="38"/>
        <v>N</v>
      </c>
      <c r="BT143" s="45">
        <f t="shared" si="39"/>
        <v>0</v>
      </c>
      <c r="BU143" s="45"/>
      <c r="BV143" s="45"/>
      <c r="BW143" s="45">
        <f>IF(C143="",0,IF(AND(BR143="S",AW143=1), VLOOKUP(C143,Calculs!$B$85:$D$90,3), 0) + IF(AND(BS143="S",BI143=1), VLOOKUP(C143,Calculs!$B$85:$F$90,5), 0))</f>
        <v>0</v>
      </c>
      <c r="BX143" s="43" t="str">
        <f t="shared" si="40"/>
        <v/>
      </c>
      <c r="BY143" s="241" t="str">
        <f t="shared" si="41"/>
        <v/>
      </c>
      <c r="BZ143" s="301" t="str">
        <f t="shared" si="42"/>
        <v/>
      </c>
      <c r="CA143" s="301" t="str">
        <f t="shared" si="43"/>
        <v/>
      </c>
    </row>
    <row r="144" spans="1:79" ht="12.75" customHeight="1">
      <c r="A144" s="273"/>
      <c r="B144" s="239" t="str">
        <f>IF(' Peticions ET'!B143="", "",' Peticions ET'!B143)</f>
        <v/>
      </c>
      <c r="C144" s="186" t="str">
        <f>IF(' Peticions ET'!C143="", "",' Peticions ET'!C143)</f>
        <v/>
      </c>
      <c r="D144" s="186" t="str">
        <f>IF(' Peticions ET'!D143="", "",' Peticions ET'!D143)</f>
        <v/>
      </c>
      <c r="E144" s="186" t="str">
        <f>IF(' Peticions ET'!E143="", "",' Peticions ET'!E143)</f>
        <v/>
      </c>
      <c r="F144" s="186" t="str">
        <f>IF(' Peticions ET'!F143="", "",' Peticions ET'!F143)</f>
        <v/>
      </c>
      <c r="G144" s="186" t="str">
        <f>IF(' Peticions ET'!G143="", "",' Peticions ET'!G143)</f>
        <v/>
      </c>
      <c r="H144" s="185" t="str">
        <f>IF(' Peticions ET'!H143="", "",' Peticions ET'!H143)</f>
        <v/>
      </c>
      <c r="I144" s="185" t="str">
        <f>IF(' Peticions ET'!I143="", "",' Peticions ET'!I143)</f>
        <v/>
      </c>
      <c r="J144" s="33" t="str">
        <f>IF(' Peticions ET'!J143="", "",' Peticions ET'!J143)</f>
        <v/>
      </c>
      <c r="K144" s="33" t="str">
        <f>IF(' Peticions ET'!K143="", "",' Peticions ET'!K143)</f>
        <v/>
      </c>
      <c r="L144" s="33" t="str">
        <f>IF(' Peticions ET'!L143="", "",' Peticions ET'!L143)</f>
        <v/>
      </c>
      <c r="M144" s="33" t="str">
        <f>IF(' Peticions ET'!M143="", "",' Peticions ET'!M143)</f>
        <v/>
      </c>
      <c r="N144" s="33" t="str">
        <f>IF(' Peticions ET'!N143="", "",' Peticions ET'!N143)</f>
        <v/>
      </c>
      <c r="O144" s="33" t="str">
        <f>IF(' Peticions ET'!O143="", "",' Peticions ET'!O143)</f>
        <v/>
      </c>
      <c r="P144" s="33" t="str">
        <f>IF(' Peticions ET'!P143="", "",' Peticions ET'!P143)</f>
        <v/>
      </c>
      <c r="Q144" s="33" t="str">
        <f>IF(' Peticions ET'!R143="", "",' Peticions ET'!R143)</f>
        <v/>
      </c>
      <c r="R144" s="1" t="str">
        <f>IF(' Peticions ET'!Q143="", "",' Peticions ET'!Q143)</f>
        <v/>
      </c>
      <c r="S144" s="34" t="str">
        <f>IF(' Peticions ET'!U143="", "",' Peticions ET'!U143)</f>
        <v/>
      </c>
      <c r="T144" s="34" t="str">
        <f>IF(' Peticions ET'!V143="", "",' Peticions ET'!V143)</f>
        <v/>
      </c>
      <c r="U144" t="str">
        <f>IF(' Peticions ET'!S143="", "",' Peticions ET'!S143)</f>
        <v/>
      </c>
      <c r="V144" t="str">
        <f>IF(' Peticions ET'!T143="", "",' Peticions ET'!T143)</f>
        <v/>
      </c>
      <c r="W144" s="33" t="str">
        <f>IF(' Peticions ET'!W143="", "",' Peticions ET'!W143)</f>
        <v/>
      </c>
      <c r="X144" s="33" t="str">
        <f>IF(' Peticions ET'!X143="", "",' Peticions ET'!X143)</f>
        <v/>
      </c>
      <c r="Y144" s="33" t="str">
        <f>IF(' Peticions ET'!Y143="", "",' Peticions ET'!Y143)</f>
        <v/>
      </c>
      <c r="Z144" s="1"/>
      <c r="AA144" s="1"/>
      <c r="AB144" s="3"/>
      <c r="AC144" s="34"/>
      <c r="AD144" s="34"/>
      <c r="AE144" s="34"/>
      <c r="AF144" s="35"/>
      <c r="AG144" s="36"/>
      <c r="AH144" s="36"/>
      <c r="AI144" s="36"/>
      <c r="AJ144" s="36"/>
      <c r="AK144" s="37"/>
      <c r="AL144" s="37"/>
      <c r="AM144" s="37"/>
      <c r="AN144" s="37"/>
      <c r="AO144" s="38" t="str">
        <f>IF(' Peticions ET'!AO143="", "",' Peticions ET'!AO143)</f>
        <v/>
      </c>
      <c r="AP144" s="154"/>
      <c r="AQ144" s="39"/>
      <c r="AR144" s="40" t="str">
        <f t="shared" si="50"/>
        <v/>
      </c>
      <c r="AS144" s="41" t="str">
        <f t="shared" si="51"/>
        <v/>
      </c>
      <c r="AT144" s="42" t="str">
        <f t="shared" si="44"/>
        <v/>
      </c>
      <c r="AU144" s="43" t="str">
        <f t="shared" si="45"/>
        <v/>
      </c>
      <c r="AV144" s="252" t="str">
        <f t="shared" si="35"/>
        <v/>
      </c>
      <c r="AW144" s="242">
        <f>IF(B144="",0,IF(BR144="S",COUNTIF($AV$17:AV144,AV144),0))</f>
        <v>0</v>
      </c>
      <c r="AX144" s="44" t="str">
        <f t="shared" si="46"/>
        <v/>
      </c>
      <c r="AY144" s="45">
        <f xml:space="preserve"> IF(AX144&lt;&gt;"",VLOOKUP(AX144,Calculs!$B$2:$C$34,2,FALSE),0)</f>
        <v>0</v>
      </c>
      <c r="AZ144" s="45">
        <f>IF(K144&lt;&gt;"",IF(LEFT(K144,1)="S", Calculs!$C$55,0),0)</f>
        <v>0</v>
      </c>
      <c r="BA144" s="45">
        <f>IF(L144&lt;&gt;"",IF(LEFT(L144,1)="S", Calculs!$C$51,0),0)</f>
        <v>0</v>
      </c>
      <c r="BB144" s="45">
        <f>IF(M144&lt;&gt;"",IF(LEFT(M144,1)="S", Calculs!$C$52,0),0)</f>
        <v>0</v>
      </c>
      <c r="BC144" s="46" t="str">
        <f t="shared" si="47"/>
        <v/>
      </c>
      <c r="BD144" s="46" t="str">
        <f t="shared" si="49"/>
        <v/>
      </c>
      <c r="BE144" s="46">
        <f>SUMIF(Calculs!$B$2:$B$34,BC144,Calculs!$C$2:$C$34)</f>
        <v>0</v>
      </c>
      <c r="BF144" s="45">
        <f>IF(Q144&lt;&gt;"",IF(LEFT(Q144,1)="S", Calculs!$C$52,0),0)</f>
        <v>0</v>
      </c>
      <c r="BG144" s="45">
        <f>IF(R144&lt;&gt;"",IF(LEFT(R144,1)="S", Calculs!$C$51,0),0)</f>
        <v>0</v>
      </c>
      <c r="BH144" s="252" t="str">
        <f t="shared" si="36"/>
        <v/>
      </c>
      <c r="BI144" s="242">
        <f>IF(B144="",0, IF(BS144="S",COUNTIF($BH$17:BH144,BH144),0))</f>
        <v>0</v>
      </c>
      <c r="BJ144" s="45">
        <f xml:space="preserve"> IF(S144&lt;&gt;"",IF(S144&lt;&gt;"Sense monitor",VLOOKUP(LEFT(S144,2),Calculs!$B$41:$C$46,2,FALSE),0),0)</f>
        <v>0</v>
      </c>
      <c r="BK144" s="45">
        <f>IF(T144&lt;&gt;"",IF(LEFT(T144,1)="S", Calculs!$C$48,0),0)</f>
        <v>0</v>
      </c>
      <c r="BL144" s="45">
        <f>IF(W144&lt;&gt;"",IF(LEFT(W144,3)="ETT", Calculs!$C$37,0),0)</f>
        <v>0</v>
      </c>
      <c r="BM144" s="45">
        <f>IF(X144&lt;&gt;"",IF(LEFT(X144,1)="S", Calculs!$C$51,0),0)</f>
        <v>0</v>
      </c>
      <c r="BN144" s="45">
        <f>IF(Y144&lt;&gt;"",IF(LEFT(Y144,1)="S", Calculs!$C$52,0),0)</f>
        <v>0</v>
      </c>
      <c r="BO144" s="46" t="str">
        <f t="shared" si="48"/>
        <v/>
      </c>
      <c r="BP144" s="45">
        <f>SUMIF(Calculs!$B$32:$B$36,TRIM(BO144),Calculs!$C$32:$C$36)</f>
        <v>0</v>
      </c>
      <c r="BQ144" s="45">
        <f>IF(V144&lt;&gt;"",IF(LEFT(V144,1)="S", SUMIF(Calculs!$B$57:$B$61, TRIM(BO144), Calculs!$C$57:$C$61),0),0)</f>
        <v>0</v>
      </c>
      <c r="BR144" s="43" t="str">
        <f t="shared" si="37"/>
        <v>N</v>
      </c>
      <c r="BS144" s="241" t="str">
        <f t="shared" si="38"/>
        <v>N</v>
      </c>
      <c r="BT144" s="45">
        <f t="shared" si="39"/>
        <v>0</v>
      </c>
      <c r="BU144" s="45"/>
      <c r="BV144" s="45"/>
      <c r="BW144" s="45">
        <f>IF(C144="",0,IF(AND(BR144="S",AW144=1), VLOOKUP(C144,Calculs!$B$85:$D$90,3), 0) + IF(AND(BS144="S",BI144=1), VLOOKUP(C144,Calculs!$B$85:$F$90,5), 0))</f>
        <v>0</v>
      </c>
      <c r="BX144" s="43" t="str">
        <f t="shared" si="40"/>
        <v/>
      </c>
      <c r="BY144" s="241" t="str">
        <f t="shared" si="41"/>
        <v/>
      </c>
      <c r="BZ144" s="301" t="str">
        <f t="shared" si="42"/>
        <v/>
      </c>
      <c r="CA144" s="301" t="str">
        <f t="shared" si="43"/>
        <v/>
      </c>
    </row>
    <row r="145" spans="1:79" ht="12.75" customHeight="1">
      <c r="A145" s="273"/>
      <c r="B145" s="239" t="str">
        <f>IF(' Peticions ET'!B144="", "",' Peticions ET'!B144)</f>
        <v/>
      </c>
      <c r="C145" s="186" t="str">
        <f>IF(' Peticions ET'!C144="", "",' Peticions ET'!C144)</f>
        <v/>
      </c>
      <c r="D145" s="186" t="str">
        <f>IF(' Peticions ET'!D144="", "",' Peticions ET'!D144)</f>
        <v/>
      </c>
      <c r="E145" s="186" t="str">
        <f>IF(' Peticions ET'!E144="", "",' Peticions ET'!E144)</f>
        <v/>
      </c>
      <c r="F145" s="186" t="str">
        <f>IF(' Peticions ET'!F144="", "",' Peticions ET'!F144)</f>
        <v/>
      </c>
      <c r="G145" s="186" t="str">
        <f>IF(' Peticions ET'!G144="", "",' Peticions ET'!G144)</f>
        <v/>
      </c>
      <c r="H145" s="185" t="str">
        <f>IF(' Peticions ET'!H144="", "",' Peticions ET'!H144)</f>
        <v/>
      </c>
      <c r="I145" s="185" t="str">
        <f>IF(' Peticions ET'!I144="", "",' Peticions ET'!I144)</f>
        <v/>
      </c>
      <c r="J145" s="33" t="str">
        <f>IF(' Peticions ET'!J144="", "",' Peticions ET'!J144)</f>
        <v/>
      </c>
      <c r="K145" s="33" t="str">
        <f>IF(' Peticions ET'!K144="", "",' Peticions ET'!K144)</f>
        <v/>
      </c>
      <c r="L145" s="33" t="str">
        <f>IF(' Peticions ET'!L144="", "",' Peticions ET'!L144)</f>
        <v/>
      </c>
      <c r="M145" s="33" t="str">
        <f>IF(' Peticions ET'!M144="", "",' Peticions ET'!M144)</f>
        <v/>
      </c>
      <c r="N145" s="33" t="str">
        <f>IF(' Peticions ET'!N144="", "",' Peticions ET'!N144)</f>
        <v/>
      </c>
      <c r="O145" s="33" t="str">
        <f>IF(' Peticions ET'!O144="", "",' Peticions ET'!O144)</f>
        <v/>
      </c>
      <c r="P145" s="33" t="str">
        <f>IF(' Peticions ET'!P144="", "",' Peticions ET'!P144)</f>
        <v/>
      </c>
      <c r="Q145" s="33" t="str">
        <f>IF(' Peticions ET'!R144="", "",' Peticions ET'!R144)</f>
        <v/>
      </c>
      <c r="R145" s="1" t="str">
        <f>IF(' Peticions ET'!Q144="", "",' Peticions ET'!Q144)</f>
        <v/>
      </c>
      <c r="S145" s="34" t="str">
        <f>IF(' Peticions ET'!U144="", "",' Peticions ET'!U144)</f>
        <v/>
      </c>
      <c r="T145" s="34" t="str">
        <f>IF(' Peticions ET'!V144="", "",' Peticions ET'!V144)</f>
        <v/>
      </c>
      <c r="U145" t="str">
        <f>IF(' Peticions ET'!S144="", "",' Peticions ET'!S144)</f>
        <v/>
      </c>
      <c r="V145" t="str">
        <f>IF(' Peticions ET'!T144="", "",' Peticions ET'!T144)</f>
        <v/>
      </c>
      <c r="W145" s="33" t="str">
        <f>IF(' Peticions ET'!W144="", "",' Peticions ET'!W144)</f>
        <v/>
      </c>
      <c r="X145" s="33" t="str">
        <f>IF(' Peticions ET'!X144="", "",' Peticions ET'!X144)</f>
        <v/>
      </c>
      <c r="Y145" s="33" t="str">
        <f>IF(' Peticions ET'!Y144="", "",' Peticions ET'!Y144)</f>
        <v/>
      </c>
      <c r="Z145" s="1"/>
      <c r="AA145" s="1"/>
      <c r="AB145" s="3"/>
      <c r="AC145" s="34"/>
      <c r="AD145" s="34"/>
      <c r="AE145" s="34"/>
      <c r="AF145" s="35"/>
      <c r="AG145" s="36"/>
      <c r="AH145" s="36"/>
      <c r="AI145" s="36"/>
      <c r="AJ145" s="36"/>
      <c r="AK145" s="37"/>
      <c r="AL145" s="37"/>
      <c r="AM145" s="37"/>
      <c r="AN145" s="37"/>
      <c r="AO145" s="38" t="str">
        <f>IF(' Peticions ET'!AO144="", "",' Peticions ET'!AO144)</f>
        <v/>
      </c>
      <c r="AP145" s="154"/>
      <c r="AQ145" s="39"/>
      <c r="AR145" s="40" t="str">
        <f t="shared" si="50"/>
        <v/>
      </c>
      <c r="AS145" s="41" t="str">
        <f t="shared" si="51"/>
        <v/>
      </c>
      <c r="AT145" s="42" t="str">
        <f t="shared" si="44"/>
        <v/>
      </c>
      <c r="AU145" s="43" t="str">
        <f t="shared" si="45"/>
        <v/>
      </c>
      <c r="AV145" s="252" t="str">
        <f t="shared" ref="AV145:AV208" si="52">IF(BR145="S",CONCATENATE(B145,".",AU145,".",BR145),"")</f>
        <v/>
      </c>
      <c r="AW145" s="242">
        <f>IF(B145="",0,IF(BR145="S",COUNTIF($AV$17:AV145,AV145),0))</f>
        <v>0</v>
      </c>
      <c r="AX145" s="44" t="str">
        <f t="shared" si="46"/>
        <v/>
      </c>
      <c r="AY145" s="45">
        <f xml:space="preserve"> IF(AX145&lt;&gt;"",VLOOKUP(AX145,Calculs!$B$2:$C$34,2,FALSE),0)</f>
        <v>0</v>
      </c>
      <c r="AZ145" s="45">
        <f>IF(K145&lt;&gt;"",IF(LEFT(K145,1)="S", Calculs!$C$55,0),0)</f>
        <v>0</v>
      </c>
      <c r="BA145" s="45">
        <f>IF(L145&lt;&gt;"",IF(LEFT(L145,1)="S", Calculs!$C$51,0),0)</f>
        <v>0</v>
      </c>
      <c r="BB145" s="45">
        <f>IF(M145&lt;&gt;"",IF(LEFT(M145,1)="S", Calculs!$C$52,0),0)</f>
        <v>0</v>
      </c>
      <c r="BC145" s="46" t="str">
        <f t="shared" si="47"/>
        <v/>
      </c>
      <c r="BD145" s="46" t="str">
        <f t="shared" si="49"/>
        <v/>
      </c>
      <c r="BE145" s="46">
        <f>SUMIF(Calculs!$B$2:$B$34,BC145,Calculs!$C$2:$C$34)</f>
        <v>0</v>
      </c>
      <c r="BF145" s="45">
        <f>IF(Q145&lt;&gt;"",IF(LEFT(Q145,1)="S", Calculs!$C$52,0),0)</f>
        <v>0</v>
      </c>
      <c r="BG145" s="45">
        <f>IF(R145&lt;&gt;"",IF(LEFT(R145,1)="S", Calculs!$C$51,0),0)</f>
        <v>0</v>
      </c>
      <c r="BH145" s="252" t="str">
        <f t="shared" ref="BH145:BH208" si="53">IF(BS145="S",CONCATENATE(B145,".",AU145,".",BS145),"")</f>
        <v/>
      </c>
      <c r="BI145" s="242">
        <f>IF(B145="",0, IF(BS145="S",COUNTIF($BH$17:BH145,BH145),0))</f>
        <v>0</v>
      </c>
      <c r="BJ145" s="45">
        <f xml:space="preserve"> IF(S145&lt;&gt;"",IF(S145&lt;&gt;"Sense monitor",VLOOKUP(LEFT(S145,2),Calculs!$B$41:$C$46,2,FALSE),0),0)</f>
        <v>0</v>
      </c>
      <c r="BK145" s="45">
        <f>IF(T145&lt;&gt;"",IF(LEFT(T145,1)="S", Calculs!$C$48,0),0)</f>
        <v>0</v>
      </c>
      <c r="BL145" s="45">
        <f>IF(W145&lt;&gt;"",IF(LEFT(W145,3)="ETT", Calculs!$C$37,0),0)</f>
        <v>0</v>
      </c>
      <c r="BM145" s="45">
        <f>IF(X145&lt;&gt;"",IF(LEFT(X145,1)="S", Calculs!$C$51,0),0)</f>
        <v>0</v>
      </c>
      <c r="BN145" s="45">
        <f>IF(Y145&lt;&gt;"",IF(LEFT(Y145,1)="S", Calculs!$C$52,0),0)</f>
        <v>0</v>
      </c>
      <c r="BO145" s="46" t="str">
        <f t="shared" si="48"/>
        <v/>
      </c>
      <c r="BP145" s="45">
        <f>SUMIF(Calculs!$B$32:$B$36,TRIM(BO145),Calculs!$C$32:$C$36)</f>
        <v>0</v>
      </c>
      <c r="BQ145" s="45">
        <f>IF(V145&lt;&gt;"",IF(LEFT(V145,1)="S", SUMIF(Calculs!$B$57:$B$61, TRIM(BO145), Calculs!$C$57:$C$61),0),0)</f>
        <v>0</v>
      </c>
      <c r="BR145" s="43" t="str">
        <f t="shared" ref="BR145:BR208" si="54">IF(IF(AX145&lt;&gt;"",1,0) + IF(BC145&lt;&gt;"",1,0)+IF(BL145&lt;&gt;0,1,0)+IF(BO145&lt;&gt;"",1,0)&gt;0,"S","N")</f>
        <v>N</v>
      </c>
      <c r="BS145" s="241" t="str">
        <f t="shared" ref="BS145:BS208" si="55">IF(S145&lt;&gt;"",IF(LEFT(S145,1)="M","S","N"),"N")</f>
        <v>N</v>
      </c>
      <c r="BT145" s="45">
        <f t="shared" ref="BT145:BT208" si="56">AY145+AZ145+BA145+BB145+BE145+BF145+BG145+BK145+BL145+BM145+BN145+BQ145+BJ145+BP145</f>
        <v>0</v>
      </c>
      <c r="BU145" s="45"/>
      <c r="BV145" s="45"/>
      <c r="BW145" s="45">
        <f>IF(C145="",0,IF(AND(BR145="S",AW145=1), VLOOKUP(C145,Calculs!$B$85:$D$90,3), 0) + IF(AND(BS145="S",BI145=1), VLOOKUP(C145,Calculs!$B$85:$F$90,5), 0))</f>
        <v>0</v>
      </c>
      <c r="BX145" s="43" t="str">
        <f t="shared" ref="BX145:BX208" si="57">IF(AND(BR145="S",AW145=1 ),AU145,"")</f>
        <v/>
      </c>
      <c r="BY145" s="241" t="str">
        <f t="shared" ref="BY145:BY208" si="58">IF(AND(BS145="S",BI145=1),AU145,"")</f>
        <v/>
      </c>
      <c r="BZ145" s="301" t="str">
        <f t="shared" ref="BZ145:BZ208" si="59">IF(BR145="S",AU145,"")</f>
        <v/>
      </c>
      <c r="CA145" s="301" t="str">
        <f t="shared" ref="CA145:CA208" si="60">IF(BS145="S",AU145,"")</f>
        <v/>
      </c>
    </row>
    <row r="146" spans="1:79" ht="12.75" customHeight="1">
      <c r="A146" s="273"/>
      <c r="B146" s="239" t="str">
        <f>IF(' Peticions ET'!B145="", "",' Peticions ET'!B145)</f>
        <v/>
      </c>
      <c r="C146" s="186" t="str">
        <f>IF(' Peticions ET'!C145="", "",' Peticions ET'!C145)</f>
        <v/>
      </c>
      <c r="D146" s="186" t="str">
        <f>IF(' Peticions ET'!D145="", "",' Peticions ET'!D145)</f>
        <v/>
      </c>
      <c r="E146" s="186" t="str">
        <f>IF(' Peticions ET'!E145="", "",' Peticions ET'!E145)</f>
        <v/>
      </c>
      <c r="F146" s="186" t="str">
        <f>IF(' Peticions ET'!F145="", "",' Peticions ET'!F145)</f>
        <v/>
      </c>
      <c r="G146" s="186" t="str">
        <f>IF(' Peticions ET'!G145="", "",' Peticions ET'!G145)</f>
        <v/>
      </c>
      <c r="H146" s="185" t="str">
        <f>IF(' Peticions ET'!H145="", "",' Peticions ET'!H145)</f>
        <v/>
      </c>
      <c r="I146" s="185" t="str">
        <f>IF(' Peticions ET'!I145="", "",' Peticions ET'!I145)</f>
        <v/>
      </c>
      <c r="J146" s="33" t="str">
        <f>IF(' Peticions ET'!J145="", "",' Peticions ET'!J145)</f>
        <v/>
      </c>
      <c r="K146" s="33" t="str">
        <f>IF(' Peticions ET'!K145="", "",' Peticions ET'!K145)</f>
        <v/>
      </c>
      <c r="L146" s="33" t="str">
        <f>IF(' Peticions ET'!L145="", "",' Peticions ET'!L145)</f>
        <v/>
      </c>
      <c r="M146" s="33" t="str">
        <f>IF(' Peticions ET'!M145="", "",' Peticions ET'!M145)</f>
        <v/>
      </c>
      <c r="N146" s="33" t="str">
        <f>IF(' Peticions ET'!N145="", "",' Peticions ET'!N145)</f>
        <v/>
      </c>
      <c r="O146" s="33" t="str">
        <f>IF(' Peticions ET'!O145="", "",' Peticions ET'!O145)</f>
        <v/>
      </c>
      <c r="P146" s="33" t="str">
        <f>IF(' Peticions ET'!P145="", "",' Peticions ET'!P145)</f>
        <v/>
      </c>
      <c r="Q146" s="33" t="str">
        <f>IF(' Peticions ET'!R145="", "",' Peticions ET'!R145)</f>
        <v/>
      </c>
      <c r="R146" s="1" t="str">
        <f>IF(' Peticions ET'!Q145="", "",' Peticions ET'!Q145)</f>
        <v/>
      </c>
      <c r="S146" s="34" t="str">
        <f>IF(' Peticions ET'!U145="", "",' Peticions ET'!U145)</f>
        <v/>
      </c>
      <c r="T146" s="34" t="str">
        <f>IF(' Peticions ET'!V145="", "",' Peticions ET'!V145)</f>
        <v/>
      </c>
      <c r="U146" t="str">
        <f>IF(' Peticions ET'!S145="", "",' Peticions ET'!S145)</f>
        <v/>
      </c>
      <c r="V146" t="str">
        <f>IF(' Peticions ET'!T145="", "",' Peticions ET'!T145)</f>
        <v/>
      </c>
      <c r="W146" s="33" t="str">
        <f>IF(' Peticions ET'!W145="", "",' Peticions ET'!W145)</f>
        <v/>
      </c>
      <c r="X146" s="33" t="str">
        <f>IF(' Peticions ET'!X145="", "",' Peticions ET'!X145)</f>
        <v/>
      </c>
      <c r="Y146" s="33" t="str">
        <f>IF(' Peticions ET'!Y145="", "",' Peticions ET'!Y145)</f>
        <v/>
      </c>
      <c r="Z146" s="1"/>
      <c r="AA146" s="1"/>
      <c r="AB146" s="3"/>
      <c r="AC146" s="34"/>
      <c r="AD146" s="34"/>
      <c r="AE146" s="34"/>
      <c r="AF146" s="35"/>
      <c r="AG146" s="36"/>
      <c r="AH146" s="36"/>
      <c r="AI146" s="36"/>
      <c r="AJ146" s="36"/>
      <c r="AK146" s="37"/>
      <c r="AL146" s="37"/>
      <c r="AM146" s="37"/>
      <c r="AN146" s="37"/>
      <c r="AO146" s="38" t="str">
        <f>IF(' Peticions ET'!AO145="", "",' Peticions ET'!AO145)</f>
        <v/>
      </c>
      <c r="AP146" s="154"/>
      <c r="AQ146" s="39"/>
      <c r="AR146" s="40" t="str">
        <f t="shared" si="50"/>
        <v/>
      </c>
      <c r="AS146" s="41" t="str">
        <f t="shared" si="51"/>
        <v/>
      </c>
      <c r="AT146" s="42" t="str">
        <f t="shared" ref="AT146:AT209" si="61">IF(LEFT(C146,3)="Dir", "Sí","")</f>
        <v/>
      </c>
      <c r="AU146" s="43" t="str">
        <f t="shared" ref="AU146:AU209" si="62">IF(LEFT(C146,3)="Dir", "DIR"&amp;AS146, IF(LEFT(C146,3)="PDI", C146, IF(LEFT(C146,5)="PAS t", "PAST",C146)))</f>
        <v/>
      </c>
      <c r="AV146" s="252" t="str">
        <f t="shared" si="52"/>
        <v/>
      </c>
      <c r="AW146" s="242">
        <f>IF(B146="",0,IF(BR146="S",COUNTIF($AV$17:AV146,AV146),0))</f>
        <v>0</v>
      </c>
      <c r="AX146" s="44" t="str">
        <f t="shared" ref="AX146:AX209" si="63">IF(I146&lt;&gt;"",CONCATENATE(LEFT(I146,5),IF(J146="Linux",".L",".W")),"")</f>
        <v/>
      </c>
      <c r="AY146" s="45">
        <f xml:space="preserve"> IF(AX146&lt;&gt;"",VLOOKUP(AX146,Calculs!$B$2:$C$34,2,FALSE),0)</f>
        <v>0</v>
      </c>
      <c r="AZ146" s="45">
        <f>IF(K146&lt;&gt;"",IF(LEFT(K146,1)="S", Calculs!$C$55,0),0)</f>
        <v>0</v>
      </c>
      <c r="BA146" s="45">
        <f>IF(L146&lt;&gt;"",IF(LEFT(L146,1)="S", Calculs!$C$51,0),0)</f>
        <v>0</v>
      </c>
      <c r="BB146" s="45">
        <f>IF(M146&lt;&gt;"",IF(LEFT(M146,1)="S", Calculs!$C$52,0),0)</f>
        <v>0</v>
      </c>
      <c r="BC146" s="46" t="str">
        <f t="shared" ref="BC146:BC209" si="64">IF(N146&lt;&gt;"",CONCATENATE(LEFT(N146,3),IF(O146="Linux",".L",".W")),"")</f>
        <v/>
      </c>
      <c r="BD146" s="46" t="str">
        <f t="shared" si="49"/>
        <v/>
      </c>
      <c r="BE146" s="46">
        <f>SUMIF(Calculs!$B$2:$B$34,BC146,Calculs!$C$2:$C$34)</f>
        <v>0</v>
      </c>
      <c r="BF146" s="45">
        <f>IF(Q146&lt;&gt;"",IF(LEFT(Q146,1)="S", Calculs!$C$52,0),0)</f>
        <v>0</v>
      </c>
      <c r="BG146" s="45">
        <f>IF(R146&lt;&gt;"",IF(LEFT(R146,1)="S", Calculs!$C$51,0),0)</f>
        <v>0</v>
      </c>
      <c r="BH146" s="252" t="str">
        <f t="shared" si="53"/>
        <v/>
      </c>
      <c r="BI146" s="242">
        <f>IF(B146="",0, IF(BS146="S",COUNTIF($BH$17:BH146,BH146),0))</f>
        <v>0</v>
      </c>
      <c r="BJ146" s="45">
        <f xml:space="preserve"> IF(S146&lt;&gt;"",IF(S146&lt;&gt;"Sense monitor",VLOOKUP(LEFT(S146,2),Calculs!$B$41:$C$46,2,FALSE),0),0)</f>
        <v>0</v>
      </c>
      <c r="BK146" s="45">
        <f>IF(T146&lt;&gt;"",IF(LEFT(T146,1)="S", Calculs!$C$48,0),0)</f>
        <v>0</v>
      </c>
      <c r="BL146" s="45">
        <f>IF(W146&lt;&gt;"",IF(LEFT(W146,3)="ETT", Calculs!$C$37,0),0)</f>
        <v>0</v>
      </c>
      <c r="BM146" s="45">
        <f>IF(X146&lt;&gt;"",IF(LEFT(X146,1)="S", Calculs!$C$51,0),0)</f>
        <v>0</v>
      </c>
      <c r="BN146" s="45">
        <f>IF(Y146&lt;&gt;"",IF(LEFT(Y146,1)="S", Calculs!$C$52,0),0)</f>
        <v>0</v>
      </c>
      <c r="BO146" s="46" t="str">
        <f t="shared" ref="BO146:BO209" si="65">IF(U146&lt;&gt;"",IF(LEFT(U146,1)="A","Air",IF(LEFT(U146,1)="i","iMac", IF(LEFT(U146,1)="M","Mini", IF(LEFT(U146,5)="Pro13","Pro13", IF(LEFT(U146,5)="Pro14","Pro14"))))),"")</f>
        <v/>
      </c>
      <c r="BP146" s="45">
        <f>SUMIF(Calculs!$B$32:$B$36,TRIM(BO146),Calculs!$C$32:$C$36)</f>
        <v>0</v>
      </c>
      <c r="BQ146" s="45">
        <f>IF(V146&lt;&gt;"",IF(LEFT(V146,1)="S", SUMIF(Calculs!$B$57:$B$61, TRIM(BO146), Calculs!$C$57:$C$61),0),0)</f>
        <v>0</v>
      </c>
      <c r="BR146" s="43" t="str">
        <f t="shared" si="54"/>
        <v>N</v>
      </c>
      <c r="BS146" s="241" t="str">
        <f t="shared" si="55"/>
        <v>N</v>
      </c>
      <c r="BT146" s="45">
        <f t="shared" si="56"/>
        <v>0</v>
      </c>
      <c r="BU146" s="45"/>
      <c r="BV146" s="45"/>
      <c r="BW146" s="45">
        <f>IF(C146="",0,IF(AND(BR146="S",AW146=1), VLOOKUP(C146,Calculs!$B$85:$D$90,3), 0) + IF(AND(BS146="S",BI146=1), VLOOKUP(C146,Calculs!$B$85:$F$90,5), 0))</f>
        <v>0</v>
      </c>
      <c r="BX146" s="43" t="str">
        <f t="shared" si="57"/>
        <v/>
      </c>
      <c r="BY146" s="241" t="str">
        <f t="shared" si="58"/>
        <v/>
      </c>
      <c r="BZ146" s="301" t="str">
        <f t="shared" si="59"/>
        <v/>
      </c>
      <c r="CA146" s="301" t="str">
        <f t="shared" si="60"/>
        <v/>
      </c>
    </row>
    <row r="147" spans="1:79" ht="12.75" customHeight="1">
      <c r="A147" s="273"/>
      <c r="B147" s="239" t="str">
        <f>IF(' Peticions ET'!B146="", "",' Peticions ET'!B146)</f>
        <v/>
      </c>
      <c r="C147" s="186" t="str">
        <f>IF(' Peticions ET'!C146="", "",' Peticions ET'!C146)</f>
        <v/>
      </c>
      <c r="D147" s="186" t="str">
        <f>IF(' Peticions ET'!D146="", "",' Peticions ET'!D146)</f>
        <v/>
      </c>
      <c r="E147" s="186" t="str">
        <f>IF(' Peticions ET'!E146="", "",' Peticions ET'!E146)</f>
        <v/>
      </c>
      <c r="F147" s="186" t="str">
        <f>IF(' Peticions ET'!F146="", "",' Peticions ET'!F146)</f>
        <v/>
      </c>
      <c r="G147" s="186" t="str">
        <f>IF(' Peticions ET'!G146="", "",' Peticions ET'!G146)</f>
        <v/>
      </c>
      <c r="H147" s="185" t="str">
        <f>IF(' Peticions ET'!H146="", "",' Peticions ET'!H146)</f>
        <v/>
      </c>
      <c r="I147" s="185" t="str">
        <f>IF(' Peticions ET'!I146="", "",' Peticions ET'!I146)</f>
        <v/>
      </c>
      <c r="J147" s="33" t="str">
        <f>IF(' Peticions ET'!J146="", "",' Peticions ET'!J146)</f>
        <v/>
      </c>
      <c r="K147" s="33" t="str">
        <f>IF(' Peticions ET'!K146="", "",' Peticions ET'!K146)</f>
        <v/>
      </c>
      <c r="L147" s="33" t="str">
        <f>IF(' Peticions ET'!L146="", "",' Peticions ET'!L146)</f>
        <v/>
      </c>
      <c r="M147" s="33" t="str">
        <f>IF(' Peticions ET'!M146="", "",' Peticions ET'!M146)</f>
        <v/>
      </c>
      <c r="N147" s="33" t="str">
        <f>IF(' Peticions ET'!N146="", "",' Peticions ET'!N146)</f>
        <v/>
      </c>
      <c r="O147" s="33" t="str">
        <f>IF(' Peticions ET'!O146="", "",' Peticions ET'!O146)</f>
        <v/>
      </c>
      <c r="P147" s="33" t="str">
        <f>IF(' Peticions ET'!P146="", "",' Peticions ET'!P146)</f>
        <v/>
      </c>
      <c r="Q147" s="33" t="str">
        <f>IF(' Peticions ET'!R146="", "",' Peticions ET'!R146)</f>
        <v/>
      </c>
      <c r="R147" s="1" t="str">
        <f>IF(' Peticions ET'!Q146="", "",' Peticions ET'!Q146)</f>
        <v/>
      </c>
      <c r="S147" s="34" t="str">
        <f>IF(' Peticions ET'!U146="", "",' Peticions ET'!U146)</f>
        <v/>
      </c>
      <c r="T147" s="34" t="str">
        <f>IF(' Peticions ET'!V146="", "",' Peticions ET'!V146)</f>
        <v/>
      </c>
      <c r="U147" t="str">
        <f>IF(' Peticions ET'!S146="", "",' Peticions ET'!S146)</f>
        <v/>
      </c>
      <c r="V147" t="str">
        <f>IF(' Peticions ET'!T146="", "",' Peticions ET'!T146)</f>
        <v/>
      </c>
      <c r="W147" s="33" t="str">
        <f>IF(' Peticions ET'!W146="", "",' Peticions ET'!W146)</f>
        <v/>
      </c>
      <c r="X147" s="33" t="str">
        <f>IF(' Peticions ET'!X146="", "",' Peticions ET'!X146)</f>
        <v/>
      </c>
      <c r="Y147" s="33" t="str">
        <f>IF(' Peticions ET'!Y146="", "",' Peticions ET'!Y146)</f>
        <v/>
      </c>
      <c r="Z147" s="1"/>
      <c r="AA147" s="1"/>
      <c r="AB147" s="3"/>
      <c r="AC147" s="34"/>
      <c r="AD147" s="34"/>
      <c r="AE147" s="34"/>
      <c r="AF147" s="35"/>
      <c r="AG147" s="36"/>
      <c r="AH147" s="36"/>
      <c r="AI147" s="36"/>
      <c r="AJ147" s="36"/>
      <c r="AK147" s="37"/>
      <c r="AL147" s="37"/>
      <c r="AM147" s="37"/>
      <c r="AN147" s="37"/>
      <c r="AO147" s="38" t="str">
        <f>IF(' Peticions ET'!AO146="", "",' Peticions ET'!AO146)</f>
        <v/>
      </c>
      <c r="AP147" s="154"/>
      <c r="AQ147" s="39"/>
      <c r="AR147" s="40" t="str">
        <f t="shared" si="50"/>
        <v/>
      </c>
      <c r="AS147" s="41" t="str">
        <f t="shared" si="51"/>
        <v/>
      </c>
      <c r="AT147" s="42" t="str">
        <f t="shared" si="61"/>
        <v/>
      </c>
      <c r="AU147" s="43" t="str">
        <f t="shared" si="62"/>
        <v/>
      </c>
      <c r="AV147" s="252" t="str">
        <f t="shared" si="52"/>
        <v/>
      </c>
      <c r="AW147" s="242">
        <f>IF(B147="",0,IF(BR147="S",COUNTIF($AV$17:AV147,AV147),0))</f>
        <v>0</v>
      </c>
      <c r="AX147" s="44" t="str">
        <f t="shared" si="63"/>
        <v/>
      </c>
      <c r="AY147" s="45">
        <f xml:space="preserve"> IF(AX147&lt;&gt;"",VLOOKUP(AX147,Calculs!$B$2:$C$34,2,FALSE),0)</f>
        <v>0</v>
      </c>
      <c r="AZ147" s="45">
        <f>IF(K147&lt;&gt;"",IF(LEFT(K147,1)="S", Calculs!$C$55,0),0)</f>
        <v>0</v>
      </c>
      <c r="BA147" s="45">
        <f>IF(L147&lt;&gt;"",IF(LEFT(L147,1)="S", Calculs!$C$51,0),0)</f>
        <v>0</v>
      </c>
      <c r="BB147" s="45">
        <f>IF(M147&lt;&gt;"",IF(LEFT(M147,1)="S", Calculs!$C$52,0),0)</f>
        <v>0</v>
      </c>
      <c r="BC147" s="46" t="str">
        <f t="shared" si="64"/>
        <v/>
      </c>
      <c r="BD147" s="46" t="str">
        <f t="shared" si="49"/>
        <v/>
      </c>
      <c r="BE147" s="46">
        <f>SUMIF(Calculs!$B$2:$B$34,BC147,Calculs!$C$2:$C$34)</f>
        <v>0</v>
      </c>
      <c r="BF147" s="45">
        <f>IF(Q147&lt;&gt;"",IF(LEFT(Q147,1)="S", Calculs!$C$52,0),0)</f>
        <v>0</v>
      </c>
      <c r="BG147" s="45">
        <f>IF(R147&lt;&gt;"",IF(LEFT(R147,1)="S", Calculs!$C$51,0),0)</f>
        <v>0</v>
      </c>
      <c r="BH147" s="252" t="str">
        <f t="shared" si="53"/>
        <v/>
      </c>
      <c r="BI147" s="242">
        <f>IF(B147="",0, IF(BS147="S",COUNTIF($BH$17:BH147,BH147),0))</f>
        <v>0</v>
      </c>
      <c r="BJ147" s="45">
        <f xml:space="preserve"> IF(S147&lt;&gt;"",IF(S147&lt;&gt;"Sense monitor",VLOOKUP(LEFT(S147,2),Calculs!$B$41:$C$46,2,FALSE),0),0)</f>
        <v>0</v>
      </c>
      <c r="BK147" s="45">
        <f>IF(T147&lt;&gt;"",IF(LEFT(T147,1)="S", Calculs!$C$48,0),0)</f>
        <v>0</v>
      </c>
      <c r="BL147" s="45">
        <f>IF(W147&lt;&gt;"",IF(LEFT(W147,3)="ETT", Calculs!$C$37,0),0)</f>
        <v>0</v>
      </c>
      <c r="BM147" s="45">
        <f>IF(X147&lt;&gt;"",IF(LEFT(X147,1)="S", Calculs!$C$51,0),0)</f>
        <v>0</v>
      </c>
      <c r="BN147" s="45">
        <f>IF(Y147&lt;&gt;"",IF(LEFT(Y147,1)="S", Calculs!$C$52,0),0)</f>
        <v>0</v>
      </c>
      <c r="BO147" s="46" t="str">
        <f t="shared" si="65"/>
        <v/>
      </c>
      <c r="BP147" s="45">
        <f>SUMIF(Calculs!$B$32:$B$36,TRIM(BO147),Calculs!$C$32:$C$36)</f>
        <v>0</v>
      </c>
      <c r="BQ147" s="45">
        <f>IF(V147&lt;&gt;"",IF(LEFT(V147,1)="S", SUMIF(Calculs!$B$57:$B$61, TRIM(BO147), Calculs!$C$57:$C$61),0),0)</f>
        <v>0</v>
      </c>
      <c r="BR147" s="43" t="str">
        <f t="shared" si="54"/>
        <v>N</v>
      </c>
      <c r="BS147" s="241" t="str">
        <f t="shared" si="55"/>
        <v>N</v>
      </c>
      <c r="BT147" s="45">
        <f t="shared" si="56"/>
        <v>0</v>
      </c>
      <c r="BU147" s="45"/>
      <c r="BV147" s="45"/>
      <c r="BW147" s="45">
        <f>IF(C147="",0,IF(AND(BR147="S",AW147=1), VLOOKUP(C147,Calculs!$B$85:$D$90,3), 0) + IF(AND(BS147="S",BI147=1), VLOOKUP(C147,Calculs!$B$85:$F$90,5), 0))</f>
        <v>0</v>
      </c>
      <c r="BX147" s="43" t="str">
        <f t="shared" si="57"/>
        <v/>
      </c>
      <c r="BY147" s="241" t="str">
        <f t="shared" si="58"/>
        <v/>
      </c>
      <c r="BZ147" s="301" t="str">
        <f t="shared" si="59"/>
        <v/>
      </c>
      <c r="CA147" s="301" t="str">
        <f t="shared" si="60"/>
        <v/>
      </c>
    </row>
    <row r="148" spans="1:79" ht="12.75" customHeight="1">
      <c r="A148" s="273"/>
      <c r="B148" s="239" t="str">
        <f>IF(' Peticions ET'!B147="", "",' Peticions ET'!B147)</f>
        <v/>
      </c>
      <c r="C148" s="186" t="str">
        <f>IF(' Peticions ET'!C147="", "",' Peticions ET'!C147)</f>
        <v/>
      </c>
      <c r="D148" s="186" t="str">
        <f>IF(' Peticions ET'!D147="", "",' Peticions ET'!D147)</f>
        <v/>
      </c>
      <c r="E148" s="186" t="str">
        <f>IF(' Peticions ET'!E147="", "",' Peticions ET'!E147)</f>
        <v/>
      </c>
      <c r="F148" s="186" t="str">
        <f>IF(' Peticions ET'!F147="", "",' Peticions ET'!F147)</f>
        <v/>
      </c>
      <c r="G148" s="186" t="str">
        <f>IF(' Peticions ET'!G147="", "",' Peticions ET'!G147)</f>
        <v/>
      </c>
      <c r="H148" s="185" t="str">
        <f>IF(' Peticions ET'!H147="", "",' Peticions ET'!H147)</f>
        <v/>
      </c>
      <c r="I148" s="185" t="str">
        <f>IF(' Peticions ET'!I147="", "",' Peticions ET'!I147)</f>
        <v/>
      </c>
      <c r="J148" s="33" t="str">
        <f>IF(' Peticions ET'!J147="", "",' Peticions ET'!J147)</f>
        <v/>
      </c>
      <c r="K148" s="33" t="str">
        <f>IF(' Peticions ET'!K147="", "",' Peticions ET'!K147)</f>
        <v/>
      </c>
      <c r="L148" s="33" t="str">
        <f>IF(' Peticions ET'!L147="", "",' Peticions ET'!L147)</f>
        <v/>
      </c>
      <c r="M148" s="33" t="str">
        <f>IF(' Peticions ET'!M147="", "",' Peticions ET'!M147)</f>
        <v/>
      </c>
      <c r="N148" s="33" t="str">
        <f>IF(' Peticions ET'!N147="", "",' Peticions ET'!N147)</f>
        <v/>
      </c>
      <c r="O148" s="33" t="str">
        <f>IF(' Peticions ET'!O147="", "",' Peticions ET'!O147)</f>
        <v/>
      </c>
      <c r="P148" s="33" t="str">
        <f>IF(' Peticions ET'!P147="", "",' Peticions ET'!P147)</f>
        <v/>
      </c>
      <c r="Q148" s="33" t="str">
        <f>IF(' Peticions ET'!R147="", "",' Peticions ET'!R147)</f>
        <v/>
      </c>
      <c r="R148" s="1" t="str">
        <f>IF(' Peticions ET'!Q147="", "",' Peticions ET'!Q147)</f>
        <v/>
      </c>
      <c r="S148" s="34" t="str">
        <f>IF(' Peticions ET'!U147="", "",' Peticions ET'!U147)</f>
        <v/>
      </c>
      <c r="T148" s="34" t="str">
        <f>IF(' Peticions ET'!V147="", "",' Peticions ET'!V147)</f>
        <v/>
      </c>
      <c r="U148" t="str">
        <f>IF(' Peticions ET'!S147="", "",' Peticions ET'!S147)</f>
        <v/>
      </c>
      <c r="V148" t="str">
        <f>IF(' Peticions ET'!T147="", "",' Peticions ET'!T147)</f>
        <v/>
      </c>
      <c r="W148" s="33" t="str">
        <f>IF(' Peticions ET'!W147="", "",' Peticions ET'!W147)</f>
        <v/>
      </c>
      <c r="X148" s="33" t="str">
        <f>IF(' Peticions ET'!X147="", "",' Peticions ET'!X147)</f>
        <v/>
      </c>
      <c r="Y148" s="33" t="str">
        <f>IF(' Peticions ET'!Y147="", "",' Peticions ET'!Y147)</f>
        <v/>
      </c>
      <c r="Z148" s="1"/>
      <c r="AA148" s="1"/>
      <c r="AB148" s="3"/>
      <c r="AC148" s="34"/>
      <c r="AD148" s="34"/>
      <c r="AE148" s="34"/>
      <c r="AF148" s="35"/>
      <c r="AG148" s="36"/>
      <c r="AH148" s="36"/>
      <c r="AI148" s="36"/>
      <c r="AJ148" s="36"/>
      <c r="AK148" s="37"/>
      <c r="AL148" s="37"/>
      <c r="AM148" s="37"/>
      <c r="AN148" s="37"/>
      <c r="AO148" s="38" t="str">
        <f>IF(' Peticions ET'!AO147="", "",' Peticions ET'!AO147)</f>
        <v/>
      </c>
      <c r="AP148" s="154"/>
      <c r="AQ148" s="39"/>
      <c r="AR148" s="40" t="str">
        <f t="shared" si="50"/>
        <v/>
      </c>
      <c r="AS148" s="41" t="str">
        <f t="shared" si="51"/>
        <v/>
      </c>
      <c r="AT148" s="42" t="str">
        <f t="shared" si="61"/>
        <v/>
      </c>
      <c r="AU148" s="43" t="str">
        <f t="shared" si="62"/>
        <v/>
      </c>
      <c r="AV148" s="252" t="str">
        <f t="shared" si="52"/>
        <v/>
      </c>
      <c r="AW148" s="242">
        <f>IF(B148="",0,IF(BR148="S",COUNTIF($AV$17:AV148,AV148),0))</f>
        <v>0</v>
      </c>
      <c r="AX148" s="44" t="str">
        <f t="shared" si="63"/>
        <v/>
      </c>
      <c r="AY148" s="45">
        <f xml:space="preserve"> IF(AX148&lt;&gt;"",VLOOKUP(AX148,Calculs!$B$2:$C$34,2,FALSE),0)</f>
        <v>0</v>
      </c>
      <c r="AZ148" s="45">
        <f>IF(K148&lt;&gt;"",IF(LEFT(K148,1)="S", Calculs!$C$55,0),0)</f>
        <v>0</v>
      </c>
      <c r="BA148" s="45">
        <f>IF(L148&lt;&gt;"",IF(LEFT(L148,1)="S", Calculs!$C$51,0),0)</f>
        <v>0</v>
      </c>
      <c r="BB148" s="45">
        <f>IF(M148&lt;&gt;"",IF(LEFT(M148,1)="S", Calculs!$C$52,0),0)</f>
        <v>0</v>
      </c>
      <c r="BC148" s="46" t="str">
        <f t="shared" si="64"/>
        <v/>
      </c>
      <c r="BD148" s="46" t="str">
        <f t="shared" si="49"/>
        <v/>
      </c>
      <c r="BE148" s="46">
        <f>SUMIF(Calculs!$B$2:$B$34,BC148,Calculs!$C$2:$C$34)</f>
        <v>0</v>
      </c>
      <c r="BF148" s="45">
        <f>IF(Q148&lt;&gt;"",IF(LEFT(Q148,1)="S", Calculs!$C$52,0),0)</f>
        <v>0</v>
      </c>
      <c r="BG148" s="45">
        <f>IF(R148&lt;&gt;"",IF(LEFT(R148,1)="S", Calculs!$C$51,0),0)</f>
        <v>0</v>
      </c>
      <c r="BH148" s="252" t="str">
        <f t="shared" si="53"/>
        <v/>
      </c>
      <c r="BI148" s="242">
        <f>IF(B148="",0, IF(BS148="S",COUNTIF($BH$17:BH148,BH148),0))</f>
        <v>0</v>
      </c>
      <c r="BJ148" s="45">
        <f xml:space="preserve"> IF(S148&lt;&gt;"",IF(S148&lt;&gt;"Sense monitor",VLOOKUP(LEFT(S148,2),Calculs!$B$41:$C$46,2,FALSE),0),0)</f>
        <v>0</v>
      </c>
      <c r="BK148" s="45">
        <f>IF(T148&lt;&gt;"",IF(LEFT(T148,1)="S", Calculs!$C$48,0),0)</f>
        <v>0</v>
      </c>
      <c r="BL148" s="45">
        <f>IF(W148&lt;&gt;"",IF(LEFT(W148,3)="ETT", Calculs!$C$37,0),0)</f>
        <v>0</v>
      </c>
      <c r="BM148" s="45">
        <f>IF(X148&lt;&gt;"",IF(LEFT(X148,1)="S", Calculs!$C$51,0),0)</f>
        <v>0</v>
      </c>
      <c r="BN148" s="45">
        <f>IF(Y148&lt;&gt;"",IF(LEFT(Y148,1)="S", Calculs!$C$52,0),0)</f>
        <v>0</v>
      </c>
      <c r="BO148" s="46" t="str">
        <f t="shared" si="65"/>
        <v/>
      </c>
      <c r="BP148" s="45">
        <f>SUMIF(Calculs!$B$32:$B$36,TRIM(BO148),Calculs!$C$32:$C$36)</f>
        <v>0</v>
      </c>
      <c r="BQ148" s="45">
        <f>IF(V148&lt;&gt;"",IF(LEFT(V148,1)="S", SUMIF(Calculs!$B$57:$B$61, TRIM(BO148), Calculs!$C$57:$C$61),0),0)</f>
        <v>0</v>
      </c>
      <c r="BR148" s="43" t="str">
        <f t="shared" si="54"/>
        <v>N</v>
      </c>
      <c r="BS148" s="241" t="str">
        <f t="shared" si="55"/>
        <v>N</v>
      </c>
      <c r="BT148" s="45">
        <f t="shared" si="56"/>
        <v>0</v>
      </c>
      <c r="BU148" s="45"/>
      <c r="BV148" s="45"/>
      <c r="BW148" s="45">
        <f>IF(C148="",0,IF(AND(BR148="S",AW148=1), VLOOKUP(C148,Calculs!$B$85:$D$90,3), 0) + IF(AND(BS148="S",BI148=1), VLOOKUP(C148,Calculs!$B$85:$F$90,5), 0))</f>
        <v>0</v>
      </c>
      <c r="BX148" s="43" t="str">
        <f t="shared" si="57"/>
        <v/>
      </c>
      <c r="BY148" s="241" t="str">
        <f t="shared" si="58"/>
        <v/>
      </c>
      <c r="BZ148" s="301" t="str">
        <f t="shared" si="59"/>
        <v/>
      </c>
      <c r="CA148" s="301" t="str">
        <f t="shared" si="60"/>
        <v/>
      </c>
    </row>
    <row r="149" spans="1:79" ht="12.75" customHeight="1">
      <c r="A149" s="273"/>
      <c r="B149" s="239" t="str">
        <f>IF(' Peticions ET'!B148="", "",' Peticions ET'!B148)</f>
        <v/>
      </c>
      <c r="C149" s="186" t="str">
        <f>IF(' Peticions ET'!C148="", "",' Peticions ET'!C148)</f>
        <v/>
      </c>
      <c r="D149" s="186" t="str">
        <f>IF(' Peticions ET'!D148="", "",' Peticions ET'!D148)</f>
        <v/>
      </c>
      <c r="E149" s="186" t="str">
        <f>IF(' Peticions ET'!E148="", "",' Peticions ET'!E148)</f>
        <v/>
      </c>
      <c r="F149" s="186" t="str">
        <f>IF(' Peticions ET'!F148="", "",' Peticions ET'!F148)</f>
        <v/>
      </c>
      <c r="G149" s="186" t="str">
        <f>IF(' Peticions ET'!G148="", "",' Peticions ET'!G148)</f>
        <v/>
      </c>
      <c r="H149" s="185" t="str">
        <f>IF(' Peticions ET'!H148="", "",' Peticions ET'!H148)</f>
        <v/>
      </c>
      <c r="I149" s="185" t="str">
        <f>IF(' Peticions ET'!I148="", "",' Peticions ET'!I148)</f>
        <v/>
      </c>
      <c r="J149" s="33" t="str">
        <f>IF(' Peticions ET'!J148="", "",' Peticions ET'!J148)</f>
        <v/>
      </c>
      <c r="K149" s="33" t="str">
        <f>IF(' Peticions ET'!K148="", "",' Peticions ET'!K148)</f>
        <v/>
      </c>
      <c r="L149" s="33" t="str">
        <f>IF(' Peticions ET'!L148="", "",' Peticions ET'!L148)</f>
        <v/>
      </c>
      <c r="M149" s="33" t="str">
        <f>IF(' Peticions ET'!M148="", "",' Peticions ET'!M148)</f>
        <v/>
      </c>
      <c r="N149" s="33" t="str">
        <f>IF(' Peticions ET'!N148="", "",' Peticions ET'!N148)</f>
        <v/>
      </c>
      <c r="O149" s="33" t="str">
        <f>IF(' Peticions ET'!O148="", "",' Peticions ET'!O148)</f>
        <v/>
      </c>
      <c r="P149" s="33" t="str">
        <f>IF(' Peticions ET'!P148="", "",' Peticions ET'!P148)</f>
        <v/>
      </c>
      <c r="Q149" s="33" t="str">
        <f>IF(' Peticions ET'!R148="", "",' Peticions ET'!R148)</f>
        <v/>
      </c>
      <c r="R149" s="1" t="str">
        <f>IF(' Peticions ET'!Q148="", "",' Peticions ET'!Q148)</f>
        <v/>
      </c>
      <c r="S149" s="34" t="str">
        <f>IF(' Peticions ET'!U148="", "",' Peticions ET'!U148)</f>
        <v/>
      </c>
      <c r="T149" s="34" t="str">
        <f>IF(' Peticions ET'!V148="", "",' Peticions ET'!V148)</f>
        <v/>
      </c>
      <c r="U149" t="str">
        <f>IF(' Peticions ET'!S148="", "",' Peticions ET'!S148)</f>
        <v/>
      </c>
      <c r="V149" t="str">
        <f>IF(' Peticions ET'!T148="", "",' Peticions ET'!T148)</f>
        <v/>
      </c>
      <c r="W149" s="33" t="str">
        <f>IF(' Peticions ET'!W148="", "",' Peticions ET'!W148)</f>
        <v/>
      </c>
      <c r="X149" s="33" t="str">
        <f>IF(' Peticions ET'!X148="", "",' Peticions ET'!X148)</f>
        <v/>
      </c>
      <c r="Y149" s="33" t="str">
        <f>IF(' Peticions ET'!Y148="", "",' Peticions ET'!Y148)</f>
        <v/>
      </c>
      <c r="Z149" s="1"/>
      <c r="AA149" s="1"/>
      <c r="AB149" s="3"/>
      <c r="AC149" s="34"/>
      <c r="AD149" s="34"/>
      <c r="AE149" s="34"/>
      <c r="AF149" s="35"/>
      <c r="AG149" s="36"/>
      <c r="AH149" s="36"/>
      <c r="AI149" s="36"/>
      <c r="AJ149" s="36"/>
      <c r="AK149" s="37"/>
      <c r="AL149" s="37"/>
      <c r="AM149" s="37"/>
      <c r="AN149" s="37"/>
      <c r="AO149" s="38" t="str">
        <f>IF(' Peticions ET'!AO148="", "",' Peticions ET'!AO148)</f>
        <v/>
      </c>
      <c r="AP149" s="154"/>
      <c r="AQ149" s="39"/>
      <c r="AR149" s="40" t="str">
        <f t="shared" si="50"/>
        <v/>
      </c>
      <c r="AS149" s="41" t="str">
        <f t="shared" si="51"/>
        <v/>
      </c>
      <c r="AT149" s="42" t="str">
        <f t="shared" si="61"/>
        <v/>
      </c>
      <c r="AU149" s="43" t="str">
        <f t="shared" si="62"/>
        <v/>
      </c>
      <c r="AV149" s="252" t="str">
        <f t="shared" si="52"/>
        <v/>
      </c>
      <c r="AW149" s="242">
        <f>IF(B149="",0,IF(BR149="S",COUNTIF($AV$17:AV149,AV149),0))</f>
        <v>0</v>
      </c>
      <c r="AX149" s="44" t="str">
        <f t="shared" si="63"/>
        <v/>
      </c>
      <c r="AY149" s="45">
        <f xml:space="preserve"> IF(AX149&lt;&gt;"",VLOOKUP(AX149,Calculs!$B$2:$C$34,2,FALSE),0)</f>
        <v>0</v>
      </c>
      <c r="AZ149" s="45">
        <f>IF(K149&lt;&gt;"",IF(LEFT(K149,1)="S", Calculs!$C$55,0),0)</f>
        <v>0</v>
      </c>
      <c r="BA149" s="45">
        <f>IF(L149&lt;&gt;"",IF(LEFT(L149,1)="S", Calculs!$C$51,0),0)</f>
        <v>0</v>
      </c>
      <c r="BB149" s="45">
        <f>IF(M149&lt;&gt;"",IF(LEFT(M149,1)="S", Calculs!$C$52,0),0)</f>
        <v>0</v>
      </c>
      <c r="BC149" s="46" t="str">
        <f t="shared" si="64"/>
        <v/>
      </c>
      <c r="BD149" s="46" t="str">
        <f t="shared" si="49"/>
        <v/>
      </c>
      <c r="BE149" s="46">
        <f>SUMIF(Calculs!$B$2:$B$34,BC149,Calculs!$C$2:$C$34)</f>
        <v>0</v>
      </c>
      <c r="BF149" s="45">
        <f>IF(Q149&lt;&gt;"",IF(LEFT(Q149,1)="S", Calculs!$C$52,0),0)</f>
        <v>0</v>
      </c>
      <c r="BG149" s="45">
        <f>IF(R149&lt;&gt;"",IF(LEFT(R149,1)="S", Calculs!$C$51,0),0)</f>
        <v>0</v>
      </c>
      <c r="BH149" s="252" t="str">
        <f t="shared" si="53"/>
        <v/>
      </c>
      <c r="BI149" s="242">
        <f>IF(B149="",0, IF(BS149="S",COUNTIF($BH$17:BH149,BH149),0))</f>
        <v>0</v>
      </c>
      <c r="BJ149" s="45">
        <f xml:space="preserve"> IF(S149&lt;&gt;"",IF(S149&lt;&gt;"Sense monitor",VLOOKUP(LEFT(S149,2),Calculs!$B$41:$C$46,2,FALSE),0),0)</f>
        <v>0</v>
      </c>
      <c r="BK149" s="45">
        <f>IF(T149&lt;&gt;"",IF(LEFT(T149,1)="S", Calculs!$C$48,0),0)</f>
        <v>0</v>
      </c>
      <c r="BL149" s="45">
        <f>IF(W149&lt;&gt;"",IF(LEFT(W149,3)="ETT", Calculs!$C$37,0),0)</f>
        <v>0</v>
      </c>
      <c r="BM149" s="45">
        <f>IF(X149&lt;&gt;"",IF(LEFT(X149,1)="S", Calculs!$C$51,0),0)</f>
        <v>0</v>
      </c>
      <c r="BN149" s="45">
        <f>IF(Y149&lt;&gt;"",IF(LEFT(Y149,1)="S", Calculs!$C$52,0),0)</f>
        <v>0</v>
      </c>
      <c r="BO149" s="46" t="str">
        <f t="shared" si="65"/>
        <v/>
      </c>
      <c r="BP149" s="45">
        <f>SUMIF(Calculs!$B$32:$B$36,TRIM(BO149),Calculs!$C$32:$C$36)</f>
        <v>0</v>
      </c>
      <c r="BQ149" s="45">
        <f>IF(V149&lt;&gt;"",IF(LEFT(V149,1)="S", SUMIF(Calculs!$B$57:$B$61, TRIM(BO149), Calculs!$C$57:$C$61),0),0)</f>
        <v>0</v>
      </c>
      <c r="BR149" s="43" t="str">
        <f t="shared" si="54"/>
        <v>N</v>
      </c>
      <c r="BS149" s="241" t="str">
        <f t="shared" si="55"/>
        <v>N</v>
      </c>
      <c r="BT149" s="45">
        <f t="shared" si="56"/>
        <v>0</v>
      </c>
      <c r="BU149" s="45"/>
      <c r="BV149" s="45"/>
      <c r="BW149" s="45">
        <f>IF(C149="",0,IF(AND(BR149="S",AW149=1), VLOOKUP(C149,Calculs!$B$85:$D$90,3), 0) + IF(AND(BS149="S",BI149=1), VLOOKUP(C149,Calculs!$B$85:$F$90,5), 0))</f>
        <v>0</v>
      </c>
      <c r="BX149" s="43" t="str">
        <f t="shared" si="57"/>
        <v/>
      </c>
      <c r="BY149" s="241" t="str">
        <f t="shared" si="58"/>
        <v/>
      </c>
      <c r="BZ149" s="301" t="str">
        <f t="shared" si="59"/>
        <v/>
      </c>
      <c r="CA149" s="301" t="str">
        <f t="shared" si="60"/>
        <v/>
      </c>
    </row>
    <row r="150" spans="1:79" ht="12.75" customHeight="1">
      <c r="A150" s="273"/>
      <c r="B150" s="239" t="str">
        <f>IF(' Peticions ET'!B149="", "",' Peticions ET'!B149)</f>
        <v/>
      </c>
      <c r="C150" s="186" t="str">
        <f>IF(' Peticions ET'!C149="", "",' Peticions ET'!C149)</f>
        <v/>
      </c>
      <c r="D150" s="186" t="str">
        <f>IF(' Peticions ET'!D149="", "",' Peticions ET'!D149)</f>
        <v/>
      </c>
      <c r="E150" s="186" t="str">
        <f>IF(' Peticions ET'!E149="", "",' Peticions ET'!E149)</f>
        <v/>
      </c>
      <c r="F150" s="186" t="str">
        <f>IF(' Peticions ET'!F149="", "",' Peticions ET'!F149)</f>
        <v/>
      </c>
      <c r="G150" s="186" t="str">
        <f>IF(' Peticions ET'!G149="", "",' Peticions ET'!G149)</f>
        <v/>
      </c>
      <c r="H150" s="185" t="str">
        <f>IF(' Peticions ET'!H149="", "",' Peticions ET'!H149)</f>
        <v/>
      </c>
      <c r="I150" s="185" t="str">
        <f>IF(' Peticions ET'!I149="", "",' Peticions ET'!I149)</f>
        <v/>
      </c>
      <c r="J150" s="33" t="str">
        <f>IF(' Peticions ET'!J149="", "",' Peticions ET'!J149)</f>
        <v/>
      </c>
      <c r="K150" s="33" t="str">
        <f>IF(' Peticions ET'!K149="", "",' Peticions ET'!K149)</f>
        <v/>
      </c>
      <c r="L150" s="33" t="str">
        <f>IF(' Peticions ET'!L149="", "",' Peticions ET'!L149)</f>
        <v/>
      </c>
      <c r="M150" s="33" t="str">
        <f>IF(' Peticions ET'!M149="", "",' Peticions ET'!M149)</f>
        <v/>
      </c>
      <c r="N150" s="33" t="str">
        <f>IF(' Peticions ET'!N149="", "",' Peticions ET'!N149)</f>
        <v/>
      </c>
      <c r="O150" s="33" t="str">
        <f>IF(' Peticions ET'!O149="", "",' Peticions ET'!O149)</f>
        <v/>
      </c>
      <c r="P150" s="33" t="str">
        <f>IF(' Peticions ET'!P149="", "",' Peticions ET'!P149)</f>
        <v/>
      </c>
      <c r="Q150" s="33" t="str">
        <f>IF(' Peticions ET'!R149="", "",' Peticions ET'!R149)</f>
        <v/>
      </c>
      <c r="R150" s="1" t="str">
        <f>IF(' Peticions ET'!Q149="", "",' Peticions ET'!Q149)</f>
        <v/>
      </c>
      <c r="S150" s="34" t="str">
        <f>IF(' Peticions ET'!U149="", "",' Peticions ET'!U149)</f>
        <v/>
      </c>
      <c r="T150" s="34" t="str">
        <f>IF(' Peticions ET'!V149="", "",' Peticions ET'!V149)</f>
        <v/>
      </c>
      <c r="U150" t="str">
        <f>IF(' Peticions ET'!S149="", "",' Peticions ET'!S149)</f>
        <v/>
      </c>
      <c r="V150" t="str">
        <f>IF(' Peticions ET'!T149="", "",' Peticions ET'!T149)</f>
        <v/>
      </c>
      <c r="W150" s="33" t="str">
        <f>IF(' Peticions ET'!W149="", "",' Peticions ET'!W149)</f>
        <v/>
      </c>
      <c r="X150" s="33" t="str">
        <f>IF(' Peticions ET'!X149="", "",' Peticions ET'!X149)</f>
        <v/>
      </c>
      <c r="Y150" s="33" t="str">
        <f>IF(' Peticions ET'!Y149="", "",' Peticions ET'!Y149)</f>
        <v/>
      </c>
      <c r="Z150" s="1"/>
      <c r="AA150" s="1"/>
      <c r="AB150" s="3"/>
      <c r="AC150" s="34"/>
      <c r="AD150" s="34"/>
      <c r="AE150" s="34"/>
      <c r="AF150" s="35"/>
      <c r="AG150" s="36"/>
      <c r="AH150" s="36"/>
      <c r="AI150" s="36"/>
      <c r="AJ150" s="36"/>
      <c r="AK150" s="37"/>
      <c r="AL150" s="37"/>
      <c r="AM150" s="37"/>
      <c r="AN150" s="37"/>
      <c r="AO150" s="38" t="str">
        <f>IF(' Peticions ET'!AO149="", "",' Peticions ET'!AO149)</f>
        <v/>
      </c>
      <c r="AP150" s="154"/>
      <c r="AQ150" s="39"/>
      <c r="AR150" s="40" t="str">
        <f t="shared" si="50"/>
        <v/>
      </c>
      <c r="AS150" s="41" t="str">
        <f t="shared" si="51"/>
        <v/>
      </c>
      <c r="AT150" s="42" t="str">
        <f t="shared" si="61"/>
        <v/>
      </c>
      <c r="AU150" s="43" t="str">
        <f t="shared" si="62"/>
        <v/>
      </c>
      <c r="AV150" s="252" t="str">
        <f t="shared" si="52"/>
        <v/>
      </c>
      <c r="AW150" s="242">
        <f>IF(B150="",0,IF(BR150="S",COUNTIF($AV$17:AV150,AV150),0))</f>
        <v>0</v>
      </c>
      <c r="AX150" s="44" t="str">
        <f t="shared" si="63"/>
        <v/>
      </c>
      <c r="AY150" s="45">
        <f xml:space="preserve"> IF(AX150&lt;&gt;"",VLOOKUP(AX150,Calculs!$B$2:$C$34,2,FALSE),0)</f>
        <v>0</v>
      </c>
      <c r="AZ150" s="45">
        <f>IF(K150&lt;&gt;"",IF(LEFT(K150,1)="S", Calculs!$C$55,0),0)</f>
        <v>0</v>
      </c>
      <c r="BA150" s="45">
        <f>IF(L150&lt;&gt;"",IF(LEFT(L150,1)="S", Calculs!$C$51,0),0)</f>
        <v>0</v>
      </c>
      <c r="BB150" s="45">
        <f>IF(M150&lt;&gt;"",IF(LEFT(M150,1)="S", Calculs!$C$52,0),0)</f>
        <v>0</v>
      </c>
      <c r="BC150" s="46" t="str">
        <f t="shared" si="64"/>
        <v/>
      </c>
      <c r="BD150" s="46" t="str">
        <f t="shared" si="49"/>
        <v/>
      </c>
      <c r="BE150" s="46">
        <f>SUMIF(Calculs!$B$2:$B$34,BC150,Calculs!$C$2:$C$34)</f>
        <v>0</v>
      </c>
      <c r="BF150" s="45">
        <f>IF(Q150&lt;&gt;"",IF(LEFT(Q150,1)="S", Calculs!$C$52,0),0)</f>
        <v>0</v>
      </c>
      <c r="BG150" s="45">
        <f>IF(R150&lt;&gt;"",IF(LEFT(R150,1)="S", Calculs!$C$51,0),0)</f>
        <v>0</v>
      </c>
      <c r="BH150" s="252" t="str">
        <f t="shared" si="53"/>
        <v/>
      </c>
      <c r="BI150" s="242">
        <f>IF(B150="",0, IF(BS150="S",COUNTIF($BH$17:BH150,BH150),0))</f>
        <v>0</v>
      </c>
      <c r="BJ150" s="45">
        <f xml:space="preserve"> IF(S150&lt;&gt;"",IF(S150&lt;&gt;"Sense monitor",VLOOKUP(LEFT(S150,2),Calculs!$B$41:$C$46,2,FALSE),0),0)</f>
        <v>0</v>
      </c>
      <c r="BK150" s="45">
        <f>IF(T150&lt;&gt;"",IF(LEFT(T150,1)="S", Calculs!$C$48,0),0)</f>
        <v>0</v>
      </c>
      <c r="BL150" s="45">
        <f>IF(W150&lt;&gt;"",IF(LEFT(W150,3)="ETT", Calculs!$C$37,0),0)</f>
        <v>0</v>
      </c>
      <c r="BM150" s="45">
        <f>IF(X150&lt;&gt;"",IF(LEFT(X150,1)="S", Calculs!$C$51,0),0)</f>
        <v>0</v>
      </c>
      <c r="BN150" s="45">
        <f>IF(Y150&lt;&gt;"",IF(LEFT(Y150,1)="S", Calculs!$C$52,0),0)</f>
        <v>0</v>
      </c>
      <c r="BO150" s="46" t="str">
        <f t="shared" si="65"/>
        <v/>
      </c>
      <c r="BP150" s="45">
        <f>SUMIF(Calculs!$B$32:$B$36,TRIM(BO150),Calculs!$C$32:$C$36)</f>
        <v>0</v>
      </c>
      <c r="BQ150" s="45">
        <f>IF(V150&lt;&gt;"",IF(LEFT(V150,1)="S", SUMIF(Calculs!$B$57:$B$61, TRIM(BO150), Calculs!$C$57:$C$61),0),0)</f>
        <v>0</v>
      </c>
      <c r="BR150" s="43" t="str">
        <f t="shared" si="54"/>
        <v>N</v>
      </c>
      <c r="BS150" s="241" t="str">
        <f t="shared" si="55"/>
        <v>N</v>
      </c>
      <c r="BT150" s="45">
        <f t="shared" si="56"/>
        <v>0</v>
      </c>
      <c r="BU150" s="45"/>
      <c r="BV150" s="45"/>
      <c r="BW150" s="45">
        <f>IF(C150="",0,IF(AND(BR150="S",AW150=1), VLOOKUP(C150,Calculs!$B$85:$D$90,3), 0) + IF(AND(BS150="S",BI150=1), VLOOKUP(C150,Calculs!$B$85:$F$90,5), 0))</f>
        <v>0</v>
      </c>
      <c r="BX150" s="43" t="str">
        <f t="shared" si="57"/>
        <v/>
      </c>
      <c r="BY150" s="241" t="str">
        <f t="shared" si="58"/>
        <v/>
      </c>
      <c r="BZ150" s="301" t="str">
        <f t="shared" si="59"/>
        <v/>
      </c>
      <c r="CA150" s="301" t="str">
        <f t="shared" si="60"/>
        <v/>
      </c>
    </row>
    <row r="151" spans="1:79" ht="12.75" customHeight="1">
      <c r="A151" s="273"/>
      <c r="B151" s="239" t="str">
        <f>IF(' Peticions ET'!B150="", "",' Peticions ET'!B150)</f>
        <v/>
      </c>
      <c r="C151" s="186" t="str">
        <f>IF(' Peticions ET'!C150="", "",' Peticions ET'!C150)</f>
        <v/>
      </c>
      <c r="D151" s="186" t="str">
        <f>IF(' Peticions ET'!D150="", "",' Peticions ET'!D150)</f>
        <v/>
      </c>
      <c r="E151" s="186" t="str">
        <f>IF(' Peticions ET'!E150="", "",' Peticions ET'!E150)</f>
        <v/>
      </c>
      <c r="F151" s="186" t="str">
        <f>IF(' Peticions ET'!F150="", "",' Peticions ET'!F150)</f>
        <v/>
      </c>
      <c r="G151" s="186" t="str">
        <f>IF(' Peticions ET'!G150="", "",' Peticions ET'!G150)</f>
        <v/>
      </c>
      <c r="H151" s="185" t="str">
        <f>IF(' Peticions ET'!H150="", "",' Peticions ET'!H150)</f>
        <v/>
      </c>
      <c r="I151" s="185" t="str">
        <f>IF(' Peticions ET'!I150="", "",' Peticions ET'!I150)</f>
        <v/>
      </c>
      <c r="J151" s="33" t="str">
        <f>IF(' Peticions ET'!J150="", "",' Peticions ET'!J150)</f>
        <v/>
      </c>
      <c r="K151" s="33" t="str">
        <f>IF(' Peticions ET'!K150="", "",' Peticions ET'!K150)</f>
        <v/>
      </c>
      <c r="L151" s="33" t="str">
        <f>IF(' Peticions ET'!L150="", "",' Peticions ET'!L150)</f>
        <v/>
      </c>
      <c r="M151" s="33" t="str">
        <f>IF(' Peticions ET'!M150="", "",' Peticions ET'!M150)</f>
        <v/>
      </c>
      <c r="N151" s="33" t="str">
        <f>IF(' Peticions ET'!N150="", "",' Peticions ET'!N150)</f>
        <v/>
      </c>
      <c r="O151" s="33" t="str">
        <f>IF(' Peticions ET'!O150="", "",' Peticions ET'!O150)</f>
        <v/>
      </c>
      <c r="P151" s="33" t="str">
        <f>IF(' Peticions ET'!P150="", "",' Peticions ET'!P150)</f>
        <v/>
      </c>
      <c r="Q151" s="33" t="str">
        <f>IF(' Peticions ET'!R150="", "",' Peticions ET'!R150)</f>
        <v/>
      </c>
      <c r="R151" s="1" t="str">
        <f>IF(' Peticions ET'!Q150="", "",' Peticions ET'!Q150)</f>
        <v/>
      </c>
      <c r="S151" s="34" t="str">
        <f>IF(' Peticions ET'!U150="", "",' Peticions ET'!U150)</f>
        <v/>
      </c>
      <c r="T151" s="34" t="str">
        <f>IF(' Peticions ET'!V150="", "",' Peticions ET'!V150)</f>
        <v/>
      </c>
      <c r="U151" t="str">
        <f>IF(' Peticions ET'!S150="", "",' Peticions ET'!S150)</f>
        <v/>
      </c>
      <c r="V151" t="str">
        <f>IF(' Peticions ET'!T150="", "",' Peticions ET'!T150)</f>
        <v/>
      </c>
      <c r="W151" s="33" t="str">
        <f>IF(' Peticions ET'!W150="", "",' Peticions ET'!W150)</f>
        <v/>
      </c>
      <c r="X151" s="33" t="str">
        <f>IF(' Peticions ET'!X150="", "",' Peticions ET'!X150)</f>
        <v/>
      </c>
      <c r="Y151" s="33" t="str">
        <f>IF(' Peticions ET'!Y150="", "",' Peticions ET'!Y150)</f>
        <v/>
      </c>
      <c r="Z151" s="1"/>
      <c r="AA151" s="1"/>
      <c r="AB151" s="3"/>
      <c r="AC151" s="34"/>
      <c r="AD151" s="34"/>
      <c r="AE151" s="34"/>
      <c r="AF151" s="35"/>
      <c r="AG151" s="36"/>
      <c r="AH151" s="36"/>
      <c r="AI151" s="36"/>
      <c r="AJ151" s="36"/>
      <c r="AK151" s="37"/>
      <c r="AL151" s="37"/>
      <c r="AM151" s="37"/>
      <c r="AN151" s="37"/>
      <c r="AO151" s="38" t="str">
        <f>IF(' Peticions ET'!AO150="", "",' Peticions ET'!AO150)</f>
        <v/>
      </c>
      <c r="AP151" s="154"/>
      <c r="AQ151" s="39"/>
      <c r="AR151" s="40" t="str">
        <f t="shared" si="50"/>
        <v/>
      </c>
      <c r="AS151" s="41" t="str">
        <f t="shared" si="51"/>
        <v/>
      </c>
      <c r="AT151" s="42" t="str">
        <f t="shared" si="61"/>
        <v/>
      </c>
      <c r="AU151" s="43" t="str">
        <f t="shared" si="62"/>
        <v/>
      </c>
      <c r="AV151" s="252" t="str">
        <f t="shared" si="52"/>
        <v/>
      </c>
      <c r="AW151" s="242">
        <f>IF(B151="",0,IF(BR151="S",COUNTIF($AV$17:AV151,AV151),0))</f>
        <v>0</v>
      </c>
      <c r="AX151" s="44" t="str">
        <f t="shared" si="63"/>
        <v/>
      </c>
      <c r="AY151" s="45">
        <f xml:space="preserve"> IF(AX151&lt;&gt;"",VLOOKUP(AX151,Calculs!$B$2:$C$34,2,FALSE),0)</f>
        <v>0</v>
      </c>
      <c r="AZ151" s="45">
        <f>IF(K151&lt;&gt;"",IF(LEFT(K151,1)="S", Calculs!$C$55,0),0)</f>
        <v>0</v>
      </c>
      <c r="BA151" s="45">
        <f>IF(L151&lt;&gt;"",IF(LEFT(L151,1)="S", Calculs!$C$51,0),0)</f>
        <v>0</v>
      </c>
      <c r="BB151" s="45">
        <f>IF(M151&lt;&gt;"",IF(LEFT(M151,1)="S", Calculs!$C$52,0),0)</f>
        <v>0</v>
      </c>
      <c r="BC151" s="46" t="str">
        <f t="shared" si="64"/>
        <v/>
      </c>
      <c r="BD151" s="46" t="str">
        <f t="shared" si="49"/>
        <v/>
      </c>
      <c r="BE151" s="46">
        <f>SUMIF(Calculs!$B$2:$B$34,BC151,Calculs!$C$2:$C$34)</f>
        <v>0</v>
      </c>
      <c r="BF151" s="45">
        <f>IF(Q151&lt;&gt;"",IF(LEFT(Q151,1)="S", Calculs!$C$52,0),0)</f>
        <v>0</v>
      </c>
      <c r="BG151" s="45">
        <f>IF(R151&lt;&gt;"",IF(LEFT(R151,1)="S", Calculs!$C$51,0),0)</f>
        <v>0</v>
      </c>
      <c r="BH151" s="252" t="str">
        <f t="shared" si="53"/>
        <v/>
      </c>
      <c r="BI151" s="242">
        <f>IF(B151="",0, IF(BS151="S",COUNTIF($BH$17:BH151,BH151),0))</f>
        <v>0</v>
      </c>
      <c r="BJ151" s="45">
        <f xml:space="preserve"> IF(S151&lt;&gt;"",IF(S151&lt;&gt;"Sense monitor",VLOOKUP(LEFT(S151,2),Calculs!$B$41:$C$46,2,FALSE),0),0)</f>
        <v>0</v>
      </c>
      <c r="BK151" s="45">
        <f>IF(T151&lt;&gt;"",IF(LEFT(T151,1)="S", Calculs!$C$48,0),0)</f>
        <v>0</v>
      </c>
      <c r="BL151" s="45">
        <f>IF(W151&lt;&gt;"",IF(LEFT(W151,3)="ETT", Calculs!$C$37,0),0)</f>
        <v>0</v>
      </c>
      <c r="BM151" s="45">
        <f>IF(X151&lt;&gt;"",IF(LEFT(X151,1)="S", Calculs!$C$51,0),0)</f>
        <v>0</v>
      </c>
      <c r="BN151" s="45">
        <f>IF(Y151&lt;&gt;"",IF(LEFT(Y151,1)="S", Calculs!$C$52,0),0)</f>
        <v>0</v>
      </c>
      <c r="BO151" s="46" t="str">
        <f t="shared" si="65"/>
        <v/>
      </c>
      <c r="BP151" s="45">
        <f>SUMIF(Calculs!$B$32:$B$36,TRIM(BO151),Calculs!$C$32:$C$36)</f>
        <v>0</v>
      </c>
      <c r="BQ151" s="45">
        <f>IF(V151&lt;&gt;"",IF(LEFT(V151,1)="S", SUMIF(Calculs!$B$57:$B$61, TRIM(BO151), Calculs!$C$57:$C$61),0),0)</f>
        <v>0</v>
      </c>
      <c r="BR151" s="43" t="str">
        <f t="shared" si="54"/>
        <v>N</v>
      </c>
      <c r="BS151" s="241" t="str">
        <f t="shared" si="55"/>
        <v>N</v>
      </c>
      <c r="BT151" s="45">
        <f t="shared" si="56"/>
        <v>0</v>
      </c>
      <c r="BU151" s="45"/>
      <c r="BV151" s="45"/>
      <c r="BW151" s="45">
        <f>IF(C151="",0,IF(AND(BR151="S",AW151=1), VLOOKUP(C151,Calculs!$B$85:$D$90,3), 0) + IF(AND(BS151="S",BI151=1), VLOOKUP(C151,Calculs!$B$85:$F$90,5), 0))</f>
        <v>0</v>
      </c>
      <c r="BX151" s="43" t="str">
        <f t="shared" si="57"/>
        <v/>
      </c>
      <c r="BY151" s="241" t="str">
        <f t="shared" si="58"/>
        <v/>
      </c>
      <c r="BZ151" s="301" t="str">
        <f t="shared" si="59"/>
        <v/>
      </c>
      <c r="CA151" s="301" t="str">
        <f t="shared" si="60"/>
        <v/>
      </c>
    </row>
    <row r="152" spans="1:79" ht="12.75" customHeight="1">
      <c r="A152" s="273"/>
      <c r="B152" s="239" t="str">
        <f>IF(' Peticions ET'!B151="", "",' Peticions ET'!B151)</f>
        <v/>
      </c>
      <c r="C152" s="186" t="str">
        <f>IF(' Peticions ET'!C151="", "",' Peticions ET'!C151)</f>
        <v/>
      </c>
      <c r="D152" s="186" t="str">
        <f>IF(' Peticions ET'!D151="", "",' Peticions ET'!D151)</f>
        <v/>
      </c>
      <c r="E152" s="186" t="str">
        <f>IF(' Peticions ET'!E151="", "",' Peticions ET'!E151)</f>
        <v/>
      </c>
      <c r="F152" s="186" t="str">
        <f>IF(' Peticions ET'!F151="", "",' Peticions ET'!F151)</f>
        <v/>
      </c>
      <c r="G152" s="186" t="str">
        <f>IF(' Peticions ET'!G151="", "",' Peticions ET'!G151)</f>
        <v/>
      </c>
      <c r="H152" s="185" t="str">
        <f>IF(' Peticions ET'!H151="", "",' Peticions ET'!H151)</f>
        <v/>
      </c>
      <c r="I152" s="185" t="str">
        <f>IF(' Peticions ET'!I151="", "",' Peticions ET'!I151)</f>
        <v/>
      </c>
      <c r="J152" s="33" t="str">
        <f>IF(' Peticions ET'!J151="", "",' Peticions ET'!J151)</f>
        <v/>
      </c>
      <c r="K152" s="33" t="str">
        <f>IF(' Peticions ET'!K151="", "",' Peticions ET'!K151)</f>
        <v/>
      </c>
      <c r="L152" s="33" t="str">
        <f>IF(' Peticions ET'!L151="", "",' Peticions ET'!L151)</f>
        <v/>
      </c>
      <c r="M152" s="33" t="str">
        <f>IF(' Peticions ET'!M151="", "",' Peticions ET'!M151)</f>
        <v/>
      </c>
      <c r="N152" s="33" t="str">
        <f>IF(' Peticions ET'!N151="", "",' Peticions ET'!N151)</f>
        <v/>
      </c>
      <c r="O152" s="33" t="str">
        <f>IF(' Peticions ET'!O151="", "",' Peticions ET'!O151)</f>
        <v/>
      </c>
      <c r="P152" s="33" t="str">
        <f>IF(' Peticions ET'!P151="", "",' Peticions ET'!P151)</f>
        <v/>
      </c>
      <c r="Q152" s="33" t="str">
        <f>IF(' Peticions ET'!R151="", "",' Peticions ET'!R151)</f>
        <v/>
      </c>
      <c r="R152" s="1" t="str">
        <f>IF(' Peticions ET'!Q151="", "",' Peticions ET'!Q151)</f>
        <v/>
      </c>
      <c r="S152" s="34" t="str">
        <f>IF(' Peticions ET'!U151="", "",' Peticions ET'!U151)</f>
        <v/>
      </c>
      <c r="T152" s="34" t="str">
        <f>IF(' Peticions ET'!V151="", "",' Peticions ET'!V151)</f>
        <v/>
      </c>
      <c r="U152" t="str">
        <f>IF(' Peticions ET'!S151="", "",' Peticions ET'!S151)</f>
        <v/>
      </c>
      <c r="V152" t="str">
        <f>IF(' Peticions ET'!T151="", "",' Peticions ET'!T151)</f>
        <v/>
      </c>
      <c r="W152" s="33" t="str">
        <f>IF(' Peticions ET'!W151="", "",' Peticions ET'!W151)</f>
        <v/>
      </c>
      <c r="X152" s="33" t="str">
        <f>IF(' Peticions ET'!X151="", "",' Peticions ET'!X151)</f>
        <v/>
      </c>
      <c r="Y152" s="33" t="str">
        <f>IF(' Peticions ET'!Y151="", "",' Peticions ET'!Y151)</f>
        <v/>
      </c>
      <c r="Z152" s="1"/>
      <c r="AA152" s="1"/>
      <c r="AB152" s="3"/>
      <c r="AC152" s="34"/>
      <c r="AD152" s="34"/>
      <c r="AE152" s="34"/>
      <c r="AF152" s="35"/>
      <c r="AG152" s="36"/>
      <c r="AH152" s="36"/>
      <c r="AI152" s="36"/>
      <c r="AJ152" s="36"/>
      <c r="AK152" s="37"/>
      <c r="AL152" s="37"/>
      <c r="AM152" s="37"/>
      <c r="AN152" s="37"/>
      <c r="AO152" s="38" t="str">
        <f>IF(' Peticions ET'!AO151="", "",' Peticions ET'!AO151)</f>
        <v/>
      </c>
      <c r="AP152" s="154"/>
      <c r="AQ152" s="39"/>
      <c r="AR152" s="40" t="str">
        <f t="shared" si="50"/>
        <v/>
      </c>
      <c r="AS152" s="41" t="str">
        <f t="shared" si="51"/>
        <v/>
      </c>
      <c r="AT152" s="42" t="str">
        <f t="shared" si="61"/>
        <v/>
      </c>
      <c r="AU152" s="43" t="str">
        <f t="shared" si="62"/>
        <v/>
      </c>
      <c r="AV152" s="252" t="str">
        <f t="shared" si="52"/>
        <v/>
      </c>
      <c r="AW152" s="242">
        <f>IF(B152="",0,IF(BR152="S",COUNTIF($AV$17:AV152,AV152),0))</f>
        <v>0</v>
      </c>
      <c r="AX152" s="44" t="str">
        <f t="shared" si="63"/>
        <v/>
      </c>
      <c r="AY152" s="45">
        <f xml:space="preserve"> IF(AX152&lt;&gt;"",VLOOKUP(AX152,Calculs!$B$2:$C$34,2,FALSE),0)</f>
        <v>0</v>
      </c>
      <c r="AZ152" s="45">
        <f>IF(K152&lt;&gt;"",IF(LEFT(K152,1)="S", Calculs!$C$55,0),0)</f>
        <v>0</v>
      </c>
      <c r="BA152" s="45">
        <f>IF(L152&lt;&gt;"",IF(LEFT(L152,1)="S", Calculs!$C$51,0),0)</f>
        <v>0</v>
      </c>
      <c r="BB152" s="45">
        <f>IF(M152&lt;&gt;"",IF(LEFT(M152,1)="S", Calculs!$C$52,0),0)</f>
        <v>0</v>
      </c>
      <c r="BC152" s="46" t="str">
        <f t="shared" si="64"/>
        <v/>
      </c>
      <c r="BD152" s="46" t="str">
        <f t="shared" ref="BD152:BD215" si="66">IF(BC152&lt;&gt;"",IF(LEFT(P152,3)="Com","Compacte",IF(LEFT(P152,3)="Min","Minitorre","?")),"")</f>
        <v/>
      </c>
      <c r="BE152" s="46">
        <f>SUMIF(Calculs!$B$2:$B$34,BC152,Calculs!$C$2:$C$34)</f>
        <v>0</v>
      </c>
      <c r="BF152" s="45">
        <f>IF(Q152&lt;&gt;"",IF(LEFT(Q152,1)="S", Calculs!$C$52,0),0)</f>
        <v>0</v>
      </c>
      <c r="BG152" s="45">
        <f>IF(R152&lt;&gt;"",IF(LEFT(R152,1)="S", Calculs!$C$51,0),0)</f>
        <v>0</v>
      </c>
      <c r="BH152" s="252" t="str">
        <f t="shared" si="53"/>
        <v/>
      </c>
      <c r="BI152" s="242">
        <f>IF(B152="",0, IF(BS152="S",COUNTIF($BH$17:BH152,BH152),0))</f>
        <v>0</v>
      </c>
      <c r="BJ152" s="45">
        <f xml:space="preserve"> IF(S152&lt;&gt;"",IF(S152&lt;&gt;"Sense monitor",VLOOKUP(LEFT(S152,2),Calculs!$B$41:$C$46,2,FALSE),0),0)</f>
        <v>0</v>
      </c>
      <c r="BK152" s="45">
        <f>IF(T152&lt;&gt;"",IF(LEFT(T152,1)="S", Calculs!$C$48,0),0)</f>
        <v>0</v>
      </c>
      <c r="BL152" s="45">
        <f>IF(W152&lt;&gt;"",IF(LEFT(W152,3)="ETT", Calculs!$C$37,0),0)</f>
        <v>0</v>
      </c>
      <c r="BM152" s="45">
        <f>IF(X152&lt;&gt;"",IF(LEFT(X152,1)="S", Calculs!$C$51,0),0)</f>
        <v>0</v>
      </c>
      <c r="BN152" s="45">
        <f>IF(Y152&lt;&gt;"",IF(LEFT(Y152,1)="S", Calculs!$C$52,0),0)</f>
        <v>0</v>
      </c>
      <c r="BO152" s="46" t="str">
        <f t="shared" si="65"/>
        <v/>
      </c>
      <c r="BP152" s="45">
        <f>SUMIF(Calculs!$B$32:$B$36,TRIM(BO152),Calculs!$C$32:$C$36)</f>
        <v>0</v>
      </c>
      <c r="BQ152" s="45">
        <f>IF(V152&lt;&gt;"",IF(LEFT(V152,1)="S", SUMIF(Calculs!$B$57:$B$61, TRIM(BO152), Calculs!$C$57:$C$61),0),0)</f>
        <v>0</v>
      </c>
      <c r="BR152" s="43" t="str">
        <f t="shared" si="54"/>
        <v>N</v>
      </c>
      <c r="BS152" s="241" t="str">
        <f t="shared" si="55"/>
        <v>N</v>
      </c>
      <c r="BT152" s="45">
        <f t="shared" si="56"/>
        <v>0</v>
      </c>
      <c r="BU152" s="45"/>
      <c r="BV152" s="45"/>
      <c r="BW152" s="45">
        <f>IF(C152="",0,IF(AND(BR152="S",AW152=1), VLOOKUP(C152,Calculs!$B$85:$D$90,3), 0) + IF(AND(BS152="S",BI152=1), VLOOKUP(C152,Calculs!$B$85:$F$90,5), 0))</f>
        <v>0</v>
      </c>
      <c r="BX152" s="43" t="str">
        <f t="shared" si="57"/>
        <v/>
      </c>
      <c r="BY152" s="241" t="str">
        <f t="shared" si="58"/>
        <v/>
      </c>
      <c r="BZ152" s="301" t="str">
        <f t="shared" si="59"/>
        <v/>
      </c>
      <c r="CA152" s="301" t="str">
        <f t="shared" si="60"/>
        <v/>
      </c>
    </row>
    <row r="153" spans="1:79" ht="12.75" customHeight="1">
      <c r="A153" s="273"/>
      <c r="B153" s="239" t="str">
        <f>IF(' Peticions ET'!B152="", "",' Peticions ET'!B152)</f>
        <v/>
      </c>
      <c r="C153" s="186" t="str">
        <f>IF(' Peticions ET'!C152="", "",' Peticions ET'!C152)</f>
        <v/>
      </c>
      <c r="D153" s="186" t="str">
        <f>IF(' Peticions ET'!D152="", "",' Peticions ET'!D152)</f>
        <v/>
      </c>
      <c r="E153" s="186" t="str">
        <f>IF(' Peticions ET'!E152="", "",' Peticions ET'!E152)</f>
        <v/>
      </c>
      <c r="F153" s="186" t="str">
        <f>IF(' Peticions ET'!F152="", "",' Peticions ET'!F152)</f>
        <v/>
      </c>
      <c r="G153" s="186" t="str">
        <f>IF(' Peticions ET'!G152="", "",' Peticions ET'!G152)</f>
        <v/>
      </c>
      <c r="H153" s="185" t="str">
        <f>IF(' Peticions ET'!H152="", "",' Peticions ET'!H152)</f>
        <v/>
      </c>
      <c r="I153" s="185" t="str">
        <f>IF(' Peticions ET'!I152="", "",' Peticions ET'!I152)</f>
        <v/>
      </c>
      <c r="J153" s="33" t="str">
        <f>IF(' Peticions ET'!J152="", "",' Peticions ET'!J152)</f>
        <v/>
      </c>
      <c r="K153" s="33" t="str">
        <f>IF(' Peticions ET'!K152="", "",' Peticions ET'!K152)</f>
        <v/>
      </c>
      <c r="L153" s="33" t="str">
        <f>IF(' Peticions ET'!L152="", "",' Peticions ET'!L152)</f>
        <v/>
      </c>
      <c r="M153" s="33" t="str">
        <f>IF(' Peticions ET'!M152="", "",' Peticions ET'!M152)</f>
        <v/>
      </c>
      <c r="N153" s="33" t="str">
        <f>IF(' Peticions ET'!N152="", "",' Peticions ET'!N152)</f>
        <v/>
      </c>
      <c r="O153" s="33" t="str">
        <f>IF(' Peticions ET'!O152="", "",' Peticions ET'!O152)</f>
        <v/>
      </c>
      <c r="P153" s="33" t="str">
        <f>IF(' Peticions ET'!P152="", "",' Peticions ET'!P152)</f>
        <v/>
      </c>
      <c r="Q153" s="33" t="str">
        <f>IF(' Peticions ET'!R152="", "",' Peticions ET'!R152)</f>
        <v/>
      </c>
      <c r="R153" s="1" t="str">
        <f>IF(' Peticions ET'!Q152="", "",' Peticions ET'!Q152)</f>
        <v/>
      </c>
      <c r="S153" s="34" t="str">
        <f>IF(' Peticions ET'!U152="", "",' Peticions ET'!U152)</f>
        <v/>
      </c>
      <c r="T153" s="34" t="str">
        <f>IF(' Peticions ET'!V152="", "",' Peticions ET'!V152)</f>
        <v/>
      </c>
      <c r="U153" t="str">
        <f>IF(' Peticions ET'!S152="", "",' Peticions ET'!S152)</f>
        <v/>
      </c>
      <c r="V153" t="str">
        <f>IF(' Peticions ET'!T152="", "",' Peticions ET'!T152)</f>
        <v/>
      </c>
      <c r="W153" s="33" t="str">
        <f>IF(' Peticions ET'!W152="", "",' Peticions ET'!W152)</f>
        <v/>
      </c>
      <c r="X153" s="33" t="str">
        <f>IF(' Peticions ET'!X152="", "",' Peticions ET'!X152)</f>
        <v/>
      </c>
      <c r="Y153" s="33" t="str">
        <f>IF(' Peticions ET'!Y152="", "",' Peticions ET'!Y152)</f>
        <v/>
      </c>
      <c r="Z153" s="1"/>
      <c r="AA153" s="1"/>
      <c r="AB153" s="3"/>
      <c r="AC153" s="34"/>
      <c r="AD153" s="34"/>
      <c r="AE153" s="34"/>
      <c r="AF153" s="35"/>
      <c r="AG153" s="36"/>
      <c r="AH153" s="36"/>
      <c r="AI153" s="36"/>
      <c r="AJ153" s="36"/>
      <c r="AK153" s="37"/>
      <c r="AL153" s="37"/>
      <c r="AM153" s="37"/>
      <c r="AN153" s="37"/>
      <c r="AO153" s="38" t="str">
        <f>IF(' Peticions ET'!AO152="", "",' Peticions ET'!AO152)</f>
        <v/>
      </c>
      <c r="AP153" s="154"/>
      <c r="AQ153" s="39"/>
      <c r="AR153" s="40" t="str">
        <f t="shared" si="50"/>
        <v/>
      </c>
      <c r="AS153" s="41" t="str">
        <f t="shared" si="51"/>
        <v/>
      </c>
      <c r="AT153" s="42" t="str">
        <f t="shared" si="61"/>
        <v/>
      </c>
      <c r="AU153" s="43" t="str">
        <f t="shared" si="62"/>
        <v/>
      </c>
      <c r="AV153" s="252" t="str">
        <f t="shared" si="52"/>
        <v/>
      </c>
      <c r="AW153" s="242">
        <f>IF(B153="",0,IF(BR153="S",COUNTIF($AV$17:AV153,AV153),0))</f>
        <v>0</v>
      </c>
      <c r="AX153" s="44" t="str">
        <f t="shared" si="63"/>
        <v/>
      </c>
      <c r="AY153" s="45">
        <f xml:space="preserve"> IF(AX153&lt;&gt;"",VLOOKUP(AX153,Calculs!$B$2:$C$34,2,FALSE),0)</f>
        <v>0</v>
      </c>
      <c r="AZ153" s="45">
        <f>IF(K153&lt;&gt;"",IF(LEFT(K153,1)="S", Calculs!$C$55,0),0)</f>
        <v>0</v>
      </c>
      <c r="BA153" s="45">
        <f>IF(L153&lt;&gt;"",IF(LEFT(L153,1)="S", Calculs!$C$51,0),0)</f>
        <v>0</v>
      </c>
      <c r="BB153" s="45">
        <f>IF(M153&lt;&gt;"",IF(LEFT(M153,1)="S", Calculs!$C$52,0),0)</f>
        <v>0</v>
      </c>
      <c r="BC153" s="46" t="str">
        <f t="shared" si="64"/>
        <v/>
      </c>
      <c r="BD153" s="46" t="str">
        <f t="shared" si="66"/>
        <v/>
      </c>
      <c r="BE153" s="46">
        <f>SUMIF(Calculs!$B$2:$B$34,BC153,Calculs!$C$2:$C$34)</f>
        <v>0</v>
      </c>
      <c r="BF153" s="45">
        <f>IF(Q153&lt;&gt;"",IF(LEFT(Q153,1)="S", Calculs!$C$52,0),0)</f>
        <v>0</v>
      </c>
      <c r="BG153" s="45">
        <f>IF(R153&lt;&gt;"",IF(LEFT(R153,1)="S", Calculs!$C$51,0),0)</f>
        <v>0</v>
      </c>
      <c r="BH153" s="252" t="str">
        <f t="shared" si="53"/>
        <v/>
      </c>
      <c r="BI153" s="242">
        <f>IF(B153="",0, IF(BS153="S",COUNTIF($BH$17:BH153,BH153),0))</f>
        <v>0</v>
      </c>
      <c r="BJ153" s="45">
        <f xml:space="preserve"> IF(S153&lt;&gt;"",IF(S153&lt;&gt;"Sense monitor",VLOOKUP(LEFT(S153,2),Calculs!$B$41:$C$46,2,FALSE),0),0)</f>
        <v>0</v>
      </c>
      <c r="BK153" s="45">
        <f>IF(T153&lt;&gt;"",IF(LEFT(T153,1)="S", Calculs!$C$48,0),0)</f>
        <v>0</v>
      </c>
      <c r="BL153" s="45">
        <f>IF(W153&lt;&gt;"",IF(LEFT(W153,3)="ETT", Calculs!$C$37,0),0)</f>
        <v>0</v>
      </c>
      <c r="BM153" s="45">
        <f>IF(X153&lt;&gt;"",IF(LEFT(X153,1)="S", Calculs!$C$51,0),0)</f>
        <v>0</v>
      </c>
      <c r="BN153" s="45">
        <f>IF(Y153&lt;&gt;"",IF(LEFT(Y153,1)="S", Calculs!$C$52,0),0)</f>
        <v>0</v>
      </c>
      <c r="BO153" s="46" t="str">
        <f t="shared" si="65"/>
        <v/>
      </c>
      <c r="BP153" s="45">
        <f>SUMIF(Calculs!$B$32:$B$36,TRIM(BO153),Calculs!$C$32:$C$36)</f>
        <v>0</v>
      </c>
      <c r="BQ153" s="45">
        <f>IF(V153&lt;&gt;"",IF(LEFT(V153,1)="S", SUMIF(Calculs!$B$57:$B$61, TRIM(BO153), Calculs!$C$57:$C$61),0),0)</f>
        <v>0</v>
      </c>
      <c r="BR153" s="43" t="str">
        <f t="shared" si="54"/>
        <v>N</v>
      </c>
      <c r="BS153" s="241" t="str">
        <f t="shared" si="55"/>
        <v>N</v>
      </c>
      <c r="BT153" s="45">
        <f t="shared" si="56"/>
        <v>0</v>
      </c>
      <c r="BU153" s="45"/>
      <c r="BV153" s="45"/>
      <c r="BW153" s="45">
        <f>IF(C153="",0,IF(AND(BR153="S",AW153=1), VLOOKUP(C153,Calculs!$B$85:$D$90,3), 0) + IF(AND(BS153="S",BI153=1), VLOOKUP(C153,Calculs!$B$85:$F$90,5), 0))</f>
        <v>0</v>
      </c>
      <c r="BX153" s="43" t="str">
        <f t="shared" si="57"/>
        <v/>
      </c>
      <c r="BY153" s="241" t="str">
        <f t="shared" si="58"/>
        <v/>
      </c>
      <c r="BZ153" s="301" t="str">
        <f t="shared" si="59"/>
        <v/>
      </c>
      <c r="CA153" s="301" t="str">
        <f t="shared" si="60"/>
        <v/>
      </c>
    </row>
    <row r="154" spans="1:79" ht="12.75" customHeight="1">
      <c r="A154" s="273"/>
      <c r="B154" s="239" t="str">
        <f>IF(' Peticions ET'!B153="", "",' Peticions ET'!B153)</f>
        <v/>
      </c>
      <c r="C154" s="186" t="str">
        <f>IF(' Peticions ET'!C153="", "",' Peticions ET'!C153)</f>
        <v/>
      </c>
      <c r="D154" s="186" t="str">
        <f>IF(' Peticions ET'!D153="", "",' Peticions ET'!D153)</f>
        <v/>
      </c>
      <c r="E154" s="186" t="str">
        <f>IF(' Peticions ET'!E153="", "",' Peticions ET'!E153)</f>
        <v/>
      </c>
      <c r="F154" s="186" t="str">
        <f>IF(' Peticions ET'!F153="", "",' Peticions ET'!F153)</f>
        <v/>
      </c>
      <c r="G154" s="186" t="str">
        <f>IF(' Peticions ET'!G153="", "",' Peticions ET'!G153)</f>
        <v/>
      </c>
      <c r="H154" s="185" t="str">
        <f>IF(' Peticions ET'!H153="", "",' Peticions ET'!H153)</f>
        <v/>
      </c>
      <c r="I154" s="185" t="str">
        <f>IF(' Peticions ET'!I153="", "",' Peticions ET'!I153)</f>
        <v/>
      </c>
      <c r="J154" s="33" t="str">
        <f>IF(' Peticions ET'!J153="", "",' Peticions ET'!J153)</f>
        <v/>
      </c>
      <c r="K154" s="33" t="str">
        <f>IF(' Peticions ET'!K153="", "",' Peticions ET'!K153)</f>
        <v/>
      </c>
      <c r="L154" s="33" t="str">
        <f>IF(' Peticions ET'!L153="", "",' Peticions ET'!L153)</f>
        <v/>
      </c>
      <c r="M154" s="33" t="str">
        <f>IF(' Peticions ET'!M153="", "",' Peticions ET'!M153)</f>
        <v/>
      </c>
      <c r="N154" s="33" t="str">
        <f>IF(' Peticions ET'!N153="", "",' Peticions ET'!N153)</f>
        <v/>
      </c>
      <c r="O154" s="33" t="str">
        <f>IF(' Peticions ET'!O153="", "",' Peticions ET'!O153)</f>
        <v/>
      </c>
      <c r="P154" s="33" t="str">
        <f>IF(' Peticions ET'!P153="", "",' Peticions ET'!P153)</f>
        <v/>
      </c>
      <c r="Q154" s="33" t="str">
        <f>IF(' Peticions ET'!R153="", "",' Peticions ET'!R153)</f>
        <v/>
      </c>
      <c r="R154" s="1" t="str">
        <f>IF(' Peticions ET'!Q153="", "",' Peticions ET'!Q153)</f>
        <v/>
      </c>
      <c r="S154" s="34" t="str">
        <f>IF(' Peticions ET'!U153="", "",' Peticions ET'!U153)</f>
        <v/>
      </c>
      <c r="T154" s="34" t="str">
        <f>IF(' Peticions ET'!V153="", "",' Peticions ET'!V153)</f>
        <v/>
      </c>
      <c r="U154" t="str">
        <f>IF(' Peticions ET'!S153="", "",' Peticions ET'!S153)</f>
        <v/>
      </c>
      <c r="V154" t="str">
        <f>IF(' Peticions ET'!T153="", "",' Peticions ET'!T153)</f>
        <v/>
      </c>
      <c r="W154" s="33" t="str">
        <f>IF(' Peticions ET'!W153="", "",' Peticions ET'!W153)</f>
        <v/>
      </c>
      <c r="X154" s="33" t="str">
        <f>IF(' Peticions ET'!X153="", "",' Peticions ET'!X153)</f>
        <v/>
      </c>
      <c r="Y154" s="33" t="str">
        <f>IF(' Peticions ET'!Y153="", "",' Peticions ET'!Y153)</f>
        <v/>
      </c>
      <c r="Z154" s="1"/>
      <c r="AA154" s="1"/>
      <c r="AB154" s="3"/>
      <c r="AC154" s="34"/>
      <c r="AD154" s="34"/>
      <c r="AE154" s="34"/>
      <c r="AF154" s="35"/>
      <c r="AG154" s="36"/>
      <c r="AH154" s="36"/>
      <c r="AI154" s="36"/>
      <c r="AJ154" s="36"/>
      <c r="AK154" s="37"/>
      <c r="AL154" s="37"/>
      <c r="AM154" s="37"/>
      <c r="AN154" s="37"/>
      <c r="AO154" s="38" t="str">
        <f>IF(' Peticions ET'!AO153="", "",' Peticions ET'!AO153)</f>
        <v/>
      </c>
      <c r="AP154" s="154"/>
      <c r="AQ154" s="39"/>
      <c r="AR154" s="40" t="str">
        <f t="shared" si="50"/>
        <v/>
      </c>
      <c r="AS154" s="41" t="str">
        <f t="shared" si="51"/>
        <v/>
      </c>
      <c r="AT154" s="42" t="str">
        <f t="shared" si="61"/>
        <v/>
      </c>
      <c r="AU154" s="43" t="str">
        <f t="shared" si="62"/>
        <v/>
      </c>
      <c r="AV154" s="252" t="str">
        <f t="shared" si="52"/>
        <v/>
      </c>
      <c r="AW154" s="242">
        <f>IF(B154="",0,IF(BR154="S",COUNTIF($AV$17:AV154,AV154),0))</f>
        <v>0</v>
      </c>
      <c r="AX154" s="44" t="str">
        <f t="shared" si="63"/>
        <v/>
      </c>
      <c r="AY154" s="45">
        <f xml:space="preserve"> IF(AX154&lt;&gt;"",VLOOKUP(AX154,Calculs!$B$2:$C$34,2,FALSE),0)</f>
        <v>0</v>
      </c>
      <c r="AZ154" s="45">
        <f>IF(K154&lt;&gt;"",IF(LEFT(K154,1)="S", Calculs!$C$55,0),0)</f>
        <v>0</v>
      </c>
      <c r="BA154" s="45">
        <f>IF(L154&lt;&gt;"",IF(LEFT(L154,1)="S", Calculs!$C$51,0),0)</f>
        <v>0</v>
      </c>
      <c r="BB154" s="45">
        <f>IF(M154&lt;&gt;"",IF(LEFT(M154,1)="S", Calculs!$C$52,0),0)</f>
        <v>0</v>
      </c>
      <c r="BC154" s="46" t="str">
        <f t="shared" si="64"/>
        <v/>
      </c>
      <c r="BD154" s="46" t="str">
        <f t="shared" si="66"/>
        <v/>
      </c>
      <c r="BE154" s="46">
        <f>SUMIF(Calculs!$B$2:$B$34,BC154,Calculs!$C$2:$C$34)</f>
        <v>0</v>
      </c>
      <c r="BF154" s="45">
        <f>IF(Q154&lt;&gt;"",IF(LEFT(Q154,1)="S", Calculs!$C$52,0),0)</f>
        <v>0</v>
      </c>
      <c r="BG154" s="45">
        <f>IF(R154&lt;&gt;"",IF(LEFT(R154,1)="S", Calculs!$C$51,0),0)</f>
        <v>0</v>
      </c>
      <c r="BH154" s="252" t="str">
        <f t="shared" si="53"/>
        <v/>
      </c>
      <c r="BI154" s="242">
        <f>IF(B154="",0, IF(BS154="S",COUNTIF($BH$17:BH154,BH154),0))</f>
        <v>0</v>
      </c>
      <c r="BJ154" s="45">
        <f xml:space="preserve"> IF(S154&lt;&gt;"",IF(S154&lt;&gt;"Sense monitor",VLOOKUP(LEFT(S154,2),Calculs!$B$41:$C$46,2,FALSE),0),0)</f>
        <v>0</v>
      </c>
      <c r="BK154" s="45">
        <f>IF(T154&lt;&gt;"",IF(LEFT(T154,1)="S", Calculs!$C$48,0),0)</f>
        <v>0</v>
      </c>
      <c r="BL154" s="45">
        <f>IF(W154&lt;&gt;"",IF(LEFT(W154,3)="ETT", Calculs!$C$37,0),0)</f>
        <v>0</v>
      </c>
      <c r="BM154" s="45">
        <f>IF(X154&lt;&gt;"",IF(LEFT(X154,1)="S", Calculs!$C$51,0),0)</f>
        <v>0</v>
      </c>
      <c r="BN154" s="45">
        <f>IF(Y154&lt;&gt;"",IF(LEFT(Y154,1)="S", Calculs!$C$52,0),0)</f>
        <v>0</v>
      </c>
      <c r="BO154" s="46" t="str">
        <f t="shared" si="65"/>
        <v/>
      </c>
      <c r="BP154" s="45">
        <f>SUMIF(Calculs!$B$32:$B$36,TRIM(BO154),Calculs!$C$32:$C$36)</f>
        <v>0</v>
      </c>
      <c r="BQ154" s="45">
        <f>IF(V154&lt;&gt;"",IF(LEFT(V154,1)="S", SUMIF(Calculs!$B$57:$B$61, TRIM(BO154), Calculs!$C$57:$C$61),0),0)</f>
        <v>0</v>
      </c>
      <c r="BR154" s="43" t="str">
        <f t="shared" si="54"/>
        <v>N</v>
      </c>
      <c r="BS154" s="241" t="str">
        <f t="shared" si="55"/>
        <v>N</v>
      </c>
      <c r="BT154" s="45">
        <f t="shared" si="56"/>
        <v>0</v>
      </c>
      <c r="BU154" s="45"/>
      <c r="BV154" s="45"/>
      <c r="BW154" s="45">
        <f>IF(C154="",0,IF(AND(BR154="S",AW154=1), VLOOKUP(C154,Calculs!$B$85:$D$90,3), 0) + IF(AND(BS154="S",BI154=1), VLOOKUP(C154,Calculs!$B$85:$F$90,5), 0))</f>
        <v>0</v>
      </c>
      <c r="BX154" s="43" t="str">
        <f t="shared" si="57"/>
        <v/>
      </c>
      <c r="BY154" s="241" t="str">
        <f t="shared" si="58"/>
        <v/>
      </c>
      <c r="BZ154" s="301" t="str">
        <f t="shared" si="59"/>
        <v/>
      </c>
      <c r="CA154" s="301" t="str">
        <f t="shared" si="60"/>
        <v/>
      </c>
    </row>
    <row r="155" spans="1:79" ht="12.75" customHeight="1">
      <c r="A155" s="273"/>
      <c r="B155" s="239" t="str">
        <f>IF(' Peticions ET'!B154="", "",' Peticions ET'!B154)</f>
        <v/>
      </c>
      <c r="C155" s="186" t="str">
        <f>IF(' Peticions ET'!C154="", "",' Peticions ET'!C154)</f>
        <v/>
      </c>
      <c r="D155" s="186" t="str">
        <f>IF(' Peticions ET'!D154="", "",' Peticions ET'!D154)</f>
        <v/>
      </c>
      <c r="E155" s="186" t="str">
        <f>IF(' Peticions ET'!E154="", "",' Peticions ET'!E154)</f>
        <v/>
      </c>
      <c r="F155" s="186" t="str">
        <f>IF(' Peticions ET'!F154="", "",' Peticions ET'!F154)</f>
        <v/>
      </c>
      <c r="G155" s="186" t="str">
        <f>IF(' Peticions ET'!G154="", "",' Peticions ET'!G154)</f>
        <v/>
      </c>
      <c r="H155" s="185" t="str">
        <f>IF(' Peticions ET'!H154="", "",' Peticions ET'!H154)</f>
        <v/>
      </c>
      <c r="I155" s="185" t="str">
        <f>IF(' Peticions ET'!I154="", "",' Peticions ET'!I154)</f>
        <v/>
      </c>
      <c r="J155" s="33" t="str">
        <f>IF(' Peticions ET'!J154="", "",' Peticions ET'!J154)</f>
        <v/>
      </c>
      <c r="K155" s="33" t="str">
        <f>IF(' Peticions ET'!K154="", "",' Peticions ET'!K154)</f>
        <v/>
      </c>
      <c r="L155" s="33" t="str">
        <f>IF(' Peticions ET'!L154="", "",' Peticions ET'!L154)</f>
        <v/>
      </c>
      <c r="M155" s="33" t="str">
        <f>IF(' Peticions ET'!M154="", "",' Peticions ET'!M154)</f>
        <v/>
      </c>
      <c r="N155" s="33" t="str">
        <f>IF(' Peticions ET'!N154="", "",' Peticions ET'!N154)</f>
        <v/>
      </c>
      <c r="O155" s="33" t="str">
        <f>IF(' Peticions ET'!O154="", "",' Peticions ET'!O154)</f>
        <v/>
      </c>
      <c r="P155" s="33" t="str">
        <f>IF(' Peticions ET'!P154="", "",' Peticions ET'!P154)</f>
        <v/>
      </c>
      <c r="Q155" s="33" t="str">
        <f>IF(' Peticions ET'!R154="", "",' Peticions ET'!R154)</f>
        <v/>
      </c>
      <c r="R155" s="1" t="str">
        <f>IF(' Peticions ET'!Q154="", "",' Peticions ET'!Q154)</f>
        <v/>
      </c>
      <c r="S155" s="34" t="str">
        <f>IF(' Peticions ET'!U154="", "",' Peticions ET'!U154)</f>
        <v/>
      </c>
      <c r="T155" s="34" t="str">
        <f>IF(' Peticions ET'!V154="", "",' Peticions ET'!V154)</f>
        <v/>
      </c>
      <c r="U155" t="str">
        <f>IF(' Peticions ET'!S154="", "",' Peticions ET'!S154)</f>
        <v/>
      </c>
      <c r="V155" t="str">
        <f>IF(' Peticions ET'!T154="", "",' Peticions ET'!T154)</f>
        <v/>
      </c>
      <c r="W155" s="33" t="str">
        <f>IF(' Peticions ET'!W154="", "",' Peticions ET'!W154)</f>
        <v/>
      </c>
      <c r="X155" s="33" t="str">
        <f>IF(' Peticions ET'!X154="", "",' Peticions ET'!X154)</f>
        <v/>
      </c>
      <c r="Y155" s="33" t="str">
        <f>IF(' Peticions ET'!Y154="", "",' Peticions ET'!Y154)</f>
        <v/>
      </c>
      <c r="Z155" s="1"/>
      <c r="AA155" s="1"/>
      <c r="AB155" s="3"/>
      <c r="AC155" s="34"/>
      <c r="AD155" s="34"/>
      <c r="AE155" s="34"/>
      <c r="AF155" s="35"/>
      <c r="AG155" s="36"/>
      <c r="AH155" s="36"/>
      <c r="AI155" s="36"/>
      <c r="AJ155" s="36"/>
      <c r="AK155" s="37"/>
      <c r="AL155" s="37"/>
      <c r="AM155" s="37"/>
      <c r="AN155" s="37"/>
      <c r="AO155" s="38" t="str">
        <f>IF(' Peticions ET'!AO154="", "",' Peticions ET'!AO154)</f>
        <v/>
      </c>
      <c r="AP155" s="154"/>
      <c r="AQ155" s="39"/>
      <c r="AR155" s="40" t="str">
        <f t="shared" si="50"/>
        <v/>
      </c>
      <c r="AS155" s="41" t="str">
        <f t="shared" si="51"/>
        <v/>
      </c>
      <c r="AT155" s="42" t="str">
        <f t="shared" si="61"/>
        <v/>
      </c>
      <c r="AU155" s="43" t="str">
        <f t="shared" si="62"/>
        <v/>
      </c>
      <c r="AV155" s="252" t="str">
        <f t="shared" si="52"/>
        <v/>
      </c>
      <c r="AW155" s="242">
        <f>IF(B155="",0,IF(BR155="S",COUNTIF($AV$17:AV155,AV155),0))</f>
        <v>0</v>
      </c>
      <c r="AX155" s="44" t="str">
        <f t="shared" si="63"/>
        <v/>
      </c>
      <c r="AY155" s="45">
        <f xml:space="preserve"> IF(AX155&lt;&gt;"",VLOOKUP(AX155,Calculs!$B$2:$C$34,2,FALSE),0)</f>
        <v>0</v>
      </c>
      <c r="AZ155" s="45">
        <f>IF(K155&lt;&gt;"",IF(LEFT(K155,1)="S", Calculs!$C$55,0),0)</f>
        <v>0</v>
      </c>
      <c r="BA155" s="45">
        <f>IF(L155&lt;&gt;"",IF(LEFT(L155,1)="S", Calculs!$C$51,0),0)</f>
        <v>0</v>
      </c>
      <c r="BB155" s="45">
        <f>IF(M155&lt;&gt;"",IF(LEFT(M155,1)="S", Calculs!$C$52,0),0)</f>
        <v>0</v>
      </c>
      <c r="BC155" s="46" t="str">
        <f t="shared" si="64"/>
        <v/>
      </c>
      <c r="BD155" s="46" t="str">
        <f t="shared" si="66"/>
        <v/>
      </c>
      <c r="BE155" s="46">
        <f>SUMIF(Calculs!$B$2:$B$34,BC155,Calculs!$C$2:$C$34)</f>
        <v>0</v>
      </c>
      <c r="BF155" s="45">
        <f>IF(Q155&lt;&gt;"",IF(LEFT(Q155,1)="S", Calculs!$C$52,0),0)</f>
        <v>0</v>
      </c>
      <c r="BG155" s="45">
        <f>IF(R155&lt;&gt;"",IF(LEFT(R155,1)="S", Calculs!$C$51,0),0)</f>
        <v>0</v>
      </c>
      <c r="BH155" s="252" t="str">
        <f t="shared" si="53"/>
        <v/>
      </c>
      <c r="BI155" s="242">
        <f>IF(B155="",0, IF(BS155="S",COUNTIF($BH$17:BH155,BH155),0))</f>
        <v>0</v>
      </c>
      <c r="BJ155" s="45">
        <f xml:space="preserve"> IF(S155&lt;&gt;"",IF(S155&lt;&gt;"Sense monitor",VLOOKUP(LEFT(S155,2),Calculs!$B$41:$C$46,2,FALSE),0),0)</f>
        <v>0</v>
      </c>
      <c r="BK155" s="45">
        <f>IF(T155&lt;&gt;"",IF(LEFT(T155,1)="S", Calculs!$C$48,0),0)</f>
        <v>0</v>
      </c>
      <c r="BL155" s="45">
        <f>IF(W155&lt;&gt;"",IF(LEFT(W155,3)="ETT", Calculs!$C$37,0),0)</f>
        <v>0</v>
      </c>
      <c r="BM155" s="45">
        <f>IF(X155&lt;&gt;"",IF(LEFT(X155,1)="S", Calculs!$C$51,0),0)</f>
        <v>0</v>
      </c>
      <c r="BN155" s="45">
        <f>IF(Y155&lt;&gt;"",IF(LEFT(Y155,1)="S", Calculs!$C$52,0),0)</f>
        <v>0</v>
      </c>
      <c r="BO155" s="46" t="str">
        <f t="shared" si="65"/>
        <v/>
      </c>
      <c r="BP155" s="45">
        <f>SUMIF(Calculs!$B$32:$B$36,TRIM(BO155),Calculs!$C$32:$C$36)</f>
        <v>0</v>
      </c>
      <c r="BQ155" s="45">
        <f>IF(V155&lt;&gt;"",IF(LEFT(V155,1)="S", SUMIF(Calculs!$B$57:$B$61, TRIM(BO155), Calculs!$C$57:$C$61),0),0)</f>
        <v>0</v>
      </c>
      <c r="BR155" s="43" t="str">
        <f t="shared" si="54"/>
        <v>N</v>
      </c>
      <c r="BS155" s="241" t="str">
        <f t="shared" si="55"/>
        <v>N</v>
      </c>
      <c r="BT155" s="45">
        <f t="shared" si="56"/>
        <v>0</v>
      </c>
      <c r="BU155" s="45"/>
      <c r="BV155" s="45"/>
      <c r="BW155" s="45">
        <f>IF(C155="",0,IF(AND(BR155="S",AW155=1), VLOOKUP(C155,Calculs!$B$85:$D$90,3), 0) + IF(AND(BS155="S",BI155=1), VLOOKUP(C155,Calculs!$B$85:$F$90,5), 0))</f>
        <v>0</v>
      </c>
      <c r="BX155" s="43" t="str">
        <f t="shared" si="57"/>
        <v/>
      </c>
      <c r="BY155" s="241" t="str">
        <f t="shared" si="58"/>
        <v/>
      </c>
      <c r="BZ155" s="301" t="str">
        <f t="shared" si="59"/>
        <v/>
      </c>
      <c r="CA155" s="301" t="str">
        <f t="shared" si="60"/>
        <v/>
      </c>
    </row>
    <row r="156" spans="1:79" ht="12.75" customHeight="1">
      <c r="A156" s="273"/>
      <c r="B156" s="239" t="str">
        <f>IF(' Peticions ET'!B155="", "",' Peticions ET'!B155)</f>
        <v/>
      </c>
      <c r="C156" s="186" t="str">
        <f>IF(' Peticions ET'!C155="", "",' Peticions ET'!C155)</f>
        <v/>
      </c>
      <c r="D156" s="186" t="str">
        <f>IF(' Peticions ET'!D155="", "",' Peticions ET'!D155)</f>
        <v/>
      </c>
      <c r="E156" s="186" t="str">
        <f>IF(' Peticions ET'!E155="", "",' Peticions ET'!E155)</f>
        <v/>
      </c>
      <c r="F156" s="186" t="str">
        <f>IF(' Peticions ET'!F155="", "",' Peticions ET'!F155)</f>
        <v/>
      </c>
      <c r="G156" s="186" t="str">
        <f>IF(' Peticions ET'!G155="", "",' Peticions ET'!G155)</f>
        <v/>
      </c>
      <c r="H156" s="185" t="str">
        <f>IF(' Peticions ET'!H155="", "",' Peticions ET'!H155)</f>
        <v/>
      </c>
      <c r="I156" s="185" t="str">
        <f>IF(' Peticions ET'!I155="", "",' Peticions ET'!I155)</f>
        <v/>
      </c>
      <c r="J156" s="33" t="str">
        <f>IF(' Peticions ET'!J155="", "",' Peticions ET'!J155)</f>
        <v/>
      </c>
      <c r="K156" s="33" t="str">
        <f>IF(' Peticions ET'!K155="", "",' Peticions ET'!K155)</f>
        <v/>
      </c>
      <c r="L156" s="33" t="str">
        <f>IF(' Peticions ET'!L155="", "",' Peticions ET'!L155)</f>
        <v/>
      </c>
      <c r="M156" s="33" t="str">
        <f>IF(' Peticions ET'!M155="", "",' Peticions ET'!M155)</f>
        <v/>
      </c>
      <c r="N156" s="33" t="str">
        <f>IF(' Peticions ET'!N155="", "",' Peticions ET'!N155)</f>
        <v/>
      </c>
      <c r="O156" s="33" t="str">
        <f>IF(' Peticions ET'!O155="", "",' Peticions ET'!O155)</f>
        <v/>
      </c>
      <c r="P156" s="33" t="str">
        <f>IF(' Peticions ET'!P155="", "",' Peticions ET'!P155)</f>
        <v/>
      </c>
      <c r="Q156" s="33" t="str">
        <f>IF(' Peticions ET'!R155="", "",' Peticions ET'!R155)</f>
        <v/>
      </c>
      <c r="R156" s="1" t="str">
        <f>IF(' Peticions ET'!Q155="", "",' Peticions ET'!Q155)</f>
        <v/>
      </c>
      <c r="S156" s="34" t="str">
        <f>IF(' Peticions ET'!U155="", "",' Peticions ET'!U155)</f>
        <v/>
      </c>
      <c r="T156" s="34" t="str">
        <f>IF(' Peticions ET'!V155="", "",' Peticions ET'!V155)</f>
        <v/>
      </c>
      <c r="U156" t="str">
        <f>IF(' Peticions ET'!S155="", "",' Peticions ET'!S155)</f>
        <v/>
      </c>
      <c r="V156" t="str">
        <f>IF(' Peticions ET'!T155="", "",' Peticions ET'!T155)</f>
        <v/>
      </c>
      <c r="W156" s="33" t="str">
        <f>IF(' Peticions ET'!W155="", "",' Peticions ET'!W155)</f>
        <v/>
      </c>
      <c r="X156" s="33" t="str">
        <f>IF(' Peticions ET'!X155="", "",' Peticions ET'!X155)</f>
        <v/>
      </c>
      <c r="Y156" s="33" t="str">
        <f>IF(' Peticions ET'!Y155="", "",' Peticions ET'!Y155)</f>
        <v/>
      </c>
      <c r="Z156" s="1"/>
      <c r="AA156" s="1"/>
      <c r="AB156" s="3"/>
      <c r="AC156" s="34"/>
      <c r="AD156" s="34"/>
      <c r="AE156" s="34"/>
      <c r="AF156" s="35"/>
      <c r="AG156" s="36"/>
      <c r="AH156" s="36"/>
      <c r="AI156" s="36"/>
      <c r="AJ156" s="36"/>
      <c r="AK156" s="37"/>
      <c r="AL156" s="37"/>
      <c r="AM156" s="37"/>
      <c r="AN156" s="37"/>
      <c r="AO156" s="38" t="str">
        <f>IF(' Peticions ET'!AO155="", "",' Peticions ET'!AO155)</f>
        <v/>
      </c>
      <c r="AP156" s="154"/>
      <c r="AQ156" s="39"/>
      <c r="AR156" s="40" t="str">
        <f t="shared" si="50"/>
        <v/>
      </c>
      <c r="AS156" s="41" t="str">
        <f t="shared" si="51"/>
        <v/>
      </c>
      <c r="AT156" s="42" t="str">
        <f t="shared" si="61"/>
        <v/>
      </c>
      <c r="AU156" s="43" t="str">
        <f t="shared" si="62"/>
        <v/>
      </c>
      <c r="AV156" s="252" t="str">
        <f t="shared" si="52"/>
        <v/>
      </c>
      <c r="AW156" s="242">
        <f>IF(B156="",0,IF(BR156="S",COUNTIF($AV$17:AV156,AV156),0))</f>
        <v>0</v>
      </c>
      <c r="AX156" s="44" t="str">
        <f t="shared" si="63"/>
        <v/>
      </c>
      <c r="AY156" s="45">
        <f xml:space="preserve"> IF(AX156&lt;&gt;"",VLOOKUP(AX156,Calculs!$B$2:$C$34,2,FALSE),0)</f>
        <v>0</v>
      </c>
      <c r="AZ156" s="45">
        <f>IF(K156&lt;&gt;"",IF(LEFT(K156,1)="S", Calculs!$C$55,0),0)</f>
        <v>0</v>
      </c>
      <c r="BA156" s="45">
        <f>IF(L156&lt;&gt;"",IF(LEFT(L156,1)="S", Calculs!$C$51,0),0)</f>
        <v>0</v>
      </c>
      <c r="BB156" s="45">
        <f>IF(M156&lt;&gt;"",IF(LEFT(M156,1)="S", Calculs!$C$52,0),0)</f>
        <v>0</v>
      </c>
      <c r="BC156" s="46" t="str">
        <f t="shared" si="64"/>
        <v/>
      </c>
      <c r="BD156" s="46" t="str">
        <f t="shared" si="66"/>
        <v/>
      </c>
      <c r="BE156" s="46">
        <f>SUMIF(Calculs!$B$2:$B$34,BC156,Calculs!$C$2:$C$34)</f>
        <v>0</v>
      </c>
      <c r="BF156" s="45">
        <f>IF(Q156&lt;&gt;"",IF(LEFT(Q156,1)="S", Calculs!$C$52,0),0)</f>
        <v>0</v>
      </c>
      <c r="BG156" s="45">
        <f>IF(R156&lt;&gt;"",IF(LEFT(R156,1)="S", Calculs!$C$51,0),0)</f>
        <v>0</v>
      </c>
      <c r="BH156" s="252" t="str">
        <f t="shared" si="53"/>
        <v/>
      </c>
      <c r="BI156" s="242">
        <f>IF(B156="",0, IF(BS156="S",COUNTIF($BH$17:BH156,BH156),0))</f>
        <v>0</v>
      </c>
      <c r="BJ156" s="45">
        <f xml:space="preserve"> IF(S156&lt;&gt;"",IF(S156&lt;&gt;"Sense monitor",VLOOKUP(LEFT(S156,2),Calculs!$B$41:$C$46,2,FALSE),0),0)</f>
        <v>0</v>
      </c>
      <c r="BK156" s="45">
        <f>IF(T156&lt;&gt;"",IF(LEFT(T156,1)="S", Calculs!$C$48,0),0)</f>
        <v>0</v>
      </c>
      <c r="BL156" s="45">
        <f>IF(W156&lt;&gt;"",IF(LEFT(W156,3)="ETT", Calculs!$C$37,0),0)</f>
        <v>0</v>
      </c>
      <c r="BM156" s="45">
        <f>IF(X156&lt;&gt;"",IF(LEFT(X156,1)="S", Calculs!$C$51,0),0)</f>
        <v>0</v>
      </c>
      <c r="BN156" s="45">
        <f>IF(Y156&lt;&gt;"",IF(LEFT(Y156,1)="S", Calculs!$C$52,0),0)</f>
        <v>0</v>
      </c>
      <c r="BO156" s="46" t="str">
        <f t="shared" si="65"/>
        <v/>
      </c>
      <c r="BP156" s="45">
        <f>SUMIF(Calculs!$B$32:$B$36,TRIM(BO156),Calculs!$C$32:$C$36)</f>
        <v>0</v>
      </c>
      <c r="BQ156" s="45">
        <f>IF(V156&lt;&gt;"",IF(LEFT(V156,1)="S", SUMIF(Calculs!$B$57:$B$61, TRIM(BO156), Calculs!$C$57:$C$61),0),0)</f>
        <v>0</v>
      </c>
      <c r="BR156" s="43" t="str">
        <f t="shared" si="54"/>
        <v>N</v>
      </c>
      <c r="BS156" s="241" t="str">
        <f t="shared" si="55"/>
        <v>N</v>
      </c>
      <c r="BT156" s="45">
        <f t="shared" si="56"/>
        <v>0</v>
      </c>
      <c r="BU156" s="45"/>
      <c r="BV156" s="45"/>
      <c r="BW156" s="45">
        <f>IF(C156="",0,IF(AND(BR156="S",AW156=1), VLOOKUP(C156,Calculs!$B$85:$D$90,3), 0) + IF(AND(BS156="S",BI156=1), VLOOKUP(C156,Calculs!$B$85:$F$90,5), 0))</f>
        <v>0</v>
      </c>
      <c r="BX156" s="43" t="str">
        <f t="shared" si="57"/>
        <v/>
      </c>
      <c r="BY156" s="241" t="str">
        <f t="shared" si="58"/>
        <v/>
      </c>
      <c r="BZ156" s="301" t="str">
        <f t="shared" si="59"/>
        <v/>
      </c>
      <c r="CA156" s="301" t="str">
        <f t="shared" si="60"/>
        <v/>
      </c>
    </row>
    <row r="157" spans="1:79" ht="12.75" customHeight="1">
      <c r="A157" s="273"/>
      <c r="B157" s="239" t="str">
        <f>IF(' Peticions ET'!B156="", "",' Peticions ET'!B156)</f>
        <v/>
      </c>
      <c r="C157" s="186" t="str">
        <f>IF(' Peticions ET'!C156="", "",' Peticions ET'!C156)</f>
        <v/>
      </c>
      <c r="D157" s="186" t="str">
        <f>IF(' Peticions ET'!D156="", "",' Peticions ET'!D156)</f>
        <v/>
      </c>
      <c r="E157" s="186" t="str">
        <f>IF(' Peticions ET'!E156="", "",' Peticions ET'!E156)</f>
        <v/>
      </c>
      <c r="F157" s="186" t="str">
        <f>IF(' Peticions ET'!F156="", "",' Peticions ET'!F156)</f>
        <v/>
      </c>
      <c r="G157" s="186" t="str">
        <f>IF(' Peticions ET'!G156="", "",' Peticions ET'!G156)</f>
        <v/>
      </c>
      <c r="H157" s="185" t="str">
        <f>IF(' Peticions ET'!H156="", "",' Peticions ET'!H156)</f>
        <v/>
      </c>
      <c r="I157" s="185" t="str">
        <f>IF(' Peticions ET'!I156="", "",' Peticions ET'!I156)</f>
        <v/>
      </c>
      <c r="J157" s="33" t="str">
        <f>IF(' Peticions ET'!J156="", "",' Peticions ET'!J156)</f>
        <v/>
      </c>
      <c r="K157" s="33" t="str">
        <f>IF(' Peticions ET'!K156="", "",' Peticions ET'!K156)</f>
        <v/>
      </c>
      <c r="L157" s="33" t="str">
        <f>IF(' Peticions ET'!L156="", "",' Peticions ET'!L156)</f>
        <v/>
      </c>
      <c r="M157" s="33" t="str">
        <f>IF(' Peticions ET'!M156="", "",' Peticions ET'!M156)</f>
        <v/>
      </c>
      <c r="N157" s="33" t="str">
        <f>IF(' Peticions ET'!N156="", "",' Peticions ET'!N156)</f>
        <v/>
      </c>
      <c r="O157" s="33" t="str">
        <f>IF(' Peticions ET'!O156="", "",' Peticions ET'!O156)</f>
        <v/>
      </c>
      <c r="P157" s="33" t="str">
        <f>IF(' Peticions ET'!P156="", "",' Peticions ET'!P156)</f>
        <v/>
      </c>
      <c r="Q157" s="33" t="str">
        <f>IF(' Peticions ET'!R156="", "",' Peticions ET'!R156)</f>
        <v/>
      </c>
      <c r="R157" s="1" t="str">
        <f>IF(' Peticions ET'!Q156="", "",' Peticions ET'!Q156)</f>
        <v/>
      </c>
      <c r="S157" s="34" t="str">
        <f>IF(' Peticions ET'!U156="", "",' Peticions ET'!U156)</f>
        <v/>
      </c>
      <c r="T157" s="34" t="str">
        <f>IF(' Peticions ET'!V156="", "",' Peticions ET'!V156)</f>
        <v/>
      </c>
      <c r="U157" t="str">
        <f>IF(' Peticions ET'!S156="", "",' Peticions ET'!S156)</f>
        <v/>
      </c>
      <c r="V157" t="str">
        <f>IF(' Peticions ET'!T156="", "",' Peticions ET'!T156)</f>
        <v/>
      </c>
      <c r="W157" s="33" t="str">
        <f>IF(' Peticions ET'!W156="", "",' Peticions ET'!W156)</f>
        <v/>
      </c>
      <c r="X157" s="33" t="str">
        <f>IF(' Peticions ET'!X156="", "",' Peticions ET'!X156)</f>
        <v/>
      </c>
      <c r="Y157" s="33" t="str">
        <f>IF(' Peticions ET'!Y156="", "",' Peticions ET'!Y156)</f>
        <v/>
      </c>
      <c r="Z157" s="1"/>
      <c r="AA157" s="1"/>
      <c r="AB157" s="3"/>
      <c r="AC157" s="34"/>
      <c r="AD157" s="34"/>
      <c r="AE157" s="34"/>
      <c r="AF157" s="35"/>
      <c r="AG157" s="36"/>
      <c r="AH157" s="36"/>
      <c r="AI157" s="36"/>
      <c r="AJ157" s="36"/>
      <c r="AK157" s="37"/>
      <c r="AL157" s="37"/>
      <c r="AM157" s="37"/>
      <c r="AN157" s="37"/>
      <c r="AO157" s="38" t="str">
        <f>IF(' Peticions ET'!AO156="", "",' Peticions ET'!AO156)</f>
        <v/>
      </c>
      <c r="AP157" s="154"/>
      <c r="AQ157" s="39"/>
      <c r="AR157" s="40" t="str">
        <f t="shared" si="50"/>
        <v/>
      </c>
      <c r="AS157" s="41" t="str">
        <f t="shared" si="51"/>
        <v/>
      </c>
      <c r="AT157" s="42" t="str">
        <f t="shared" si="61"/>
        <v/>
      </c>
      <c r="AU157" s="43" t="str">
        <f t="shared" si="62"/>
        <v/>
      </c>
      <c r="AV157" s="252" t="str">
        <f t="shared" si="52"/>
        <v/>
      </c>
      <c r="AW157" s="242">
        <f>IF(B157="",0,IF(BR157="S",COUNTIF($AV$17:AV157,AV157),0))</f>
        <v>0</v>
      </c>
      <c r="AX157" s="44" t="str">
        <f t="shared" si="63"/>
        <v/>
      </c>
      <c r="AY157" s="45">
        <f xml:space="preserve"> IF(AX157&lt;&gt;"",VLOOKUP(AX157,Calculs!$B$2:$C$34,2,FALSE),0)</f>
        <v>0</v>
      </c>
      <c r="AZ157" s="45">
        <f>IF(K157&lt;&gt;"",IF(LEFT(K157,1)="S", Calculs!$C$55,0),0)</f>
        <v>0</v>
      </c>
      <c r="BA157" s="45">
        <f>IF(L157&lt;&gt;"",IF(LEFT(L157,1)="S", Calculs!$C$51,0),0)</f>
        <v>0</v>
      </c>
      <c r="BB157" s="45">
        <f>IF(M157&lt;&gt;"",IF(LEFT(M157,1)="S", Calculs!$C$52,0),0)</f>
        <v>0</v>
      </c>
      <c r="BC157" s="46" t="str">
        <f t="shared" si="64"/>
        <v/>
      </c>
      <c r="BD157" s="46" t="str">
        <f t="shared" si="66"/>
        <v/>
      </c>
      <c r="BE157" s="46">
        <f>SUMIF(Calculs!$B$2:$B$34,BC157,Calculs!$C$2:$C$34)</f>
        <v>0</v>
      </c>
      <c r="BF157" s="45">
        <f>IF(Q157&lt;&gt;"",IF(LEFT(Q157,1)="S", Calculs!$C$52,0),0)</f>
        <v>0</v>
      </c>
      <c r="BG157" s="45">
        <f>IF(R157&lt;&gt;"",IF(LEFT(R157,1)="S", Calculs!$C$51,0),0)</f>
        <v>0</v>
      </c>
      <c r="BH157" s="252" t="str">
        <f t="shared" si="53"/>
        <v/>
      </c>
      <c r="BI157" s="242">
        <f>IF(B157="",0, IF(BS157="S",COUNTIF($BH$17:BH157,BH157),0))</f>
        <v>0</v>
      </c>
      <c r="BJ157" s="45">
        <f xml:space="preserve"> IF(S157&lt;&gt;"",IF(S157&lt;&gt;"Sense monitor",VLOOKUP(LEFT(S157,2),Calculs!$B$41:$C$46,2,FALSE),0),0)</f>
        <v>0</v>
      </c>
      <c r="BK157" s="45">
        <f>IF(T157&lt;&gt;"",IF(LEFT(T157,1)="S", Calculs!$C$48,0),0)</f>
        <v>0</v>
      </c>
      <c r="BL157" s="45">
        <f>IF(W157&lt;&gt;"",IF(LEFT(W157,3)="ETT", Calculs!$C$37,0),0)</f>
        <v>0</v>
      </c>
      <c r="BM157" s="45">
        <f>IF(X157&lt;&gt;"",IF(LEFT(X157,1)="S", Calculs!$C$51,0),0)</f>
        <v>0</v>
      </c>
      <c r="BN157" s="45">
        <f>IF(Y157&lt;&gt;"",IF(LEFT(Y157,1)="S", Calculs!$C$52,0),0)</f>
        <v>0</v>
      </c>
      <c r="BO157" s="46" t="str">
        <f t="shared" si="65"/>
        <v/>
      </c>
      <c r="BP157" s="45">
        <f>SUMIF(Calculs!$B$32:$B$36,TRIM(BO157),Calculs!$C$32:$C$36)</f>
        <v>0</v>
      </c>
      <c r="BQ157" s="45">
        <f>IF(V157&lt;&gt;"",IF(LEFT(V157,1)="S", SUMIF(Calculs!$B$57:$B$61, TRIM(BO157), Calculs!$C$57:$C$61),0),0)</f>
        <v>0</v>
      </c>
      <c r="BR157" s="43" t="str">
        <f t="shared" si="54"/>
        <v>N</v>
      </c>
      <c r="BS157" s="241" t="str">
        <f t="shared" si="55"/>
        <v>N</v>
      </c>
      <c r="BT157" s="45">
        <f t="shared" si="56"/>
        <v>0</v>
      </c>
      <c r="BU157" s="45"/>
      <c r="BV157" s="45"/>
      <c r="BW157" s="45">
        <f>IF(C157="",0,IF(AND(BR157="S",AW157=1), VLOOKUP(C157,Calculs!$B$85:$D$90,3), 0) + IF(AND(BS157="S",BI157=1), VLOOKUP(C157,Calculs!$B$85:$F$90,5), 0))</f>
        <v>0</v>
      </c>
      <c r="BX157" s="43" t="str">
        <f t="shared" si="57"/>
        <v/>
      </c>
      <c r="BY157" s="241" t="str">
        <f t="shared" si="58"/>
        <v/>
      </c>
      <c r="BZ157" s="301" t="str">
        <f t="shared" si="59"/>
        <v/>
      </c>
      <c r="CA157" s="301" t="str">
        <f t="shared" si="60"/>
        <v/>
      </c>
    </row>
    <row r="158" spans="1:79" ht="12.75" customHeight="1">
      <c r="A158" s="273"/>
      <c r="B158" s="239" t="str">
        <f>IF(' Peticions ET'!B157="", "",' Peticions ET'!B157)</f>
        <v/>
      </c>
      <c r="C158" s="186" t="str">
        <f>IF(' Peticions ET'!C157="", "",' Peticions ET'!C157)</f>
        <v/>
      </c>
      <c r="D158" s="186" t="str">
        <f>IF(' Peticions ET'!D157="", "",' Peticions ET'!D157)</f>
        <v/>
      </c>
      <c r="E158" s="186" t="str">
        <f>IF(' Peticions ET'!E157="", "",' Peticions ET'!E157)</f>
        <v/>
      </c>
      <c r="F158" s="186" t="str">
        <f>IF(' Peticions ET'!F157="", "",' Peticions ET'!F157)</f>
        <v/>
      </c>
      <c r="G158" s="186" t="str">
        <f>IF(' Peticions ET'!G157="", "",' Peticions ET'!G157)</f>
        <v/>
      </c>
      <c r="H158" s="185" t="str">
        <f>IF(' Peticions ET'!H157="", "",' Peticions ET'!H157)</f>
        <v/>
      </c>
      <c r="I158" s="185" t="str">
        <f>IF(' Peticions ET'!I157="", "",' Peticions ET'!I157)</f>
        <v/>
      </c>
      <c r="J158" s="33" t="str">
        <f>IF(' Peticions ET'!J157="", "",' Peticions ET'!J157)</f>
        <v/>
      </c>
      <c r="K158" s="33" t="str">
        <f>IF(' Peticions ET'!K157="", "",' Peticions ET'!K157)</f>
        <v/>
      </c>
      <c r="L158" s="33" t="str">
        <f>IF(' Peticions ET'!L157="", "",' Peticions ET'!L157)</f>
        <v/>
      </c>
      <c r="M158" s="33" t="str">
        <f>IF(' Peticions ET'!M157="", "",' Peticions ET'!M157)</f>
        <v/>
      </c>
      <c r="N158" s="33" t="str">
        <f>IF(' Peticions ET'!N157="", "",' Peticions ET'!N157)</f>
        <v/>
      </c>
      <c r="O158" s="33" t="str">
        <f>IF(' Peticions ET'!O157="", "",' Peticions ET'!O157)</f>
        <v/>
      </c>
      <c r="P158" s="33" t="str">
        <f>IF(' Peticions ET'!P157="", "",' Peticions ET'!P157)</f>
        <v/>
      </c>
      <c r="Q158" s="33" t="str">
        <f>IF(' Peticions ET'!R157="", "",' Peticions ET'!R157)</f>
        <v/>
      </c>
      <c r="R158" s="1" t="str">
        <f>IF(' Peticions ET'!Q157="", "",' Peticions ET'!Q157)</f>
        <v/>
      </c>
      <c r="S158" s="34" t="str">
        <f>IF(' Peticions ET'!U157="", "",' Peticions ET'!U157)</f>
        <v/>
      </c>
      <c r="T158" s="34" t="str">
        <f>IF(' Peticions ET'!V157="", "",' Peticions ET'!V157)</f>
        <v/>
      </c>
      <c r="U158" t="str">
        <f>IF(' Peticions ET'!S157="", "",' Peticions ET'!S157)</f>
        <v/>
      </c>
      <c r="V158" t="str">
        <f>IF(' Peticions ET'!T157="", "",' Peticions ET'!T157)</f>
        <v/>
      </c>
      <c r="W158" s="33" t="str">
        <f>IF(' Peticions ET'!W157="", "",' Peticions ET'!W157)</f>
        <v/>
      </c>
      <c r="X158" s="33" t="str">
        <f>IF(' Peticions ET'!X157="", "",' Peticions ET'!X157)</f>
        <v/>
      </c>
      <c r="Y158" s="33" t="str">
        <f>IF(' Peticions ET'!Y157="", "",' Peticions ET'!Y157)</f>
        <v/>
      </c>
      <c r="Z158" s="1"/>
      <c r="AA158" s="1"/>
      <c r="AB158" s="3"/>
      <c r="AC158" s="34"/>
      <c r="AD158" s="34"/>
      <c r="AE158" s="34"/>
      <c r="AF158" s="35"/>
      <c r="AG158" s="36"/>
      <c r="AH158" s="36"/>
      <c r="AI158" s="36"/>
      <c r="AJ158" s="36"/>
      <c r="AK158" s="37"/>
      <c r="AL158" s="37"/>
      <c r="AM158" s="37"/>
      <c r="AN158" s="37"/>
      <c r="AO158" s="38" t="str">
        <f>IF(' Peticions ET'!AO157="", "",' Peticions ET'!AO157)</f>
        <v/>
      </c>
      <c r="AP158" s="154"/>
      <c r="AQ158" s="39"/>
      <c r="AR158" s="40" t="str">
        <f t="shared" si="50"/>
        <v/>
      </c>
      <c r="AS158" s="41" t="str">
        <f t="shared" si="51"/>
        <v/>
      </c>
      <c r="AT158" s="42" t="str">
        <f t="shared" si="61"/>
        <v/>
      </c>
      <c r="AU158" s="43" t="str">
        <f t="shared" si="62"/>
        <v/>
      </c>
      <c r="AV158" s="252" t="str">
        <f t="shared" si="52"/>
        <v/>
      </c>
      <c r="AW158" s="242">
        <f>IF(B158="",0,IF(BR158="S",COUNTIF($AV$17:AV158,AV158),0))</f>
        <v>0</v>
      </c>
      <c r="AX158" s="44" t="str">
        <f t="shared" si="63"/>
        <v/>
      </c>
      <c r="AY158" s="45">
        <f xml:space="preserve"> IF(AX158&lt;&gt;"",VLOOKUP(AX158,Calculs!$B$2:$C$34,2,FALSE),0)</f>
        <v>0</v>
      </c>
      <c r="AZ158" s="45">
        <f>IF(K158&lt;&gt;"",IF(LEFT(K158,1)="S", Calculs!$C$55,0),0)</f>
        <v>0</v>
      </c>
      <c r="BA158" s="45">
        <f>IF(L158&lt;&gt;"",IF(LEFT(L158,1)="S", Calculs!$C$51,0),0)</f>
        <v>0</v>
      </c>
      <c r="BB158" s="45">
        <f>IF(M158&lt;&gt;"",IF(LEFT(M158,1)="S", Calculs!$C$52,0),0)</f>
        <v>0</v>
      </c>
      <c r="BC158" s="46" t="str">
        <f t="shared" si="64"/>
        <v/>
      </c>
      <c r="BD158" s="46" t="str">
        <f t="shared" si="66"/>
        <v/>
      </c>
      <c r="BE158" s="46">
        <f>SUMIF(Calculs!$B$2:$B$34,BC158,Calculs!$C$2:$C$34)</f>
        <v>0</v>
      </c>
      <c r="BF158" s="45">
        <f>IF(Q158&lt;&gt;"",IF(LEFT(Q158,1)="S", Calculs!$C$52,0),0)</f>
        <v>0</v>
      </c>
      <c r="BG158" s="45">
        <f>IF(R158&lt;&gt;"",IF(LEFT(R158,1)="S", Calculs!$C$51,0),0)</f>
        <v>0</v>
      </c>
      <c r="BH158" s="252" t="str">
        <f t="shared" si="53"/>
        <v/>
      </c>
      <c r="BI158" s="242">
        <f>IF(B158="",0, IF(BS158="S",COUNTIF($BH$17:BH158,BH158),0))</f>
        <v>0</v>
      </c>
      <c r="BJ158" s="45">
        <f xml:space="preserve"> IF(S158&lt;&gt;"",IF(S158&lt;&gt;"Sense monitor",VLOOKUP(LEFT(S158,2),Calculs!$B$41:$C$46,2,FALSE),0),0)</f>
        <v>0</v>
      </c>
      <c r="BK158" s="45">
        <f>IF(T158&lt;&gt;"",IF(LEFT(T158,1)="S", Calculs!$C$48,0),0)</f>
        <v>0</v>
      </c>
      <c r="BL158" s="45">
        <f>IF(W158&lt;&gt;"",IF(LEFT(W158,3)="ETT", Calculs!$C$37,0),0)</f>
        <v>0</v>
      </c>
      <c r="BM158" s="45">
        <f>IF(X158&lt;&gt;"",IF(LEFT(X158,1)="S", Calculs!$C$51,0),0)</f>
        <v>0</v>
      </c>
      <c r="BN158" s="45">
        <f>IF(Y158&lt;&gt;"",IF(LEFT(Y158,1)="S", Calculs!$C$52,0),0)</f>
        <v>0</v>
      </c>
      <c r="BO158" s="46" t="str">
        <f t="shared" si="65"/>
        <v/>
      </c>
      <c r="BP158" s="45">
        <f>SUMIF(Calculs!$B$32:$B$36,TRIM(BO158),Calculs!$C$32:$C$36)</f>
        <v>0</v>
      </c>
      <c r="BQ158" s="45">
        <f>IF(V158&lt;&gt;"",IF(LEFT(V158,1)="S", SUMIF(Calculs!$B$57:$B$61, TRIM(BO158), Calculs!$C$57:$C$61),0),0)</f>
        <v>0</v>
      </c>
      <c r="BR158" s="43" t="str">
        <f t="shared" si="54"/>
        <v>N</v>
      </c>
      <c r="BS158" s="241" t="str">
        <f t="shared" si="55"/>
        <v>N</v>
      </c>
      <c r="BT158" s="45">
        <f t="shared" si="56"/>
        <v>0</v>
      </c>
      <c r="BU158" s="45"/>
      <c r="BV158" s="45"/>
      <c r="BW158" s="45">
        <f>IF(C158="",0,IF(AND(BR158="S",AW158=1), VLOOKUP(C158,Calculs!$B$85:$D$90,3), 0) + IF(AND(BS158="S",BI158=1), VLOOKUP(C158,Calculs!$B$85:$F$90,5), 0))</f>
        <v>0</v>
      </c>
      <c r="BX158" s="43" t="str">
        <f t="shared" si="57"/>
        <v/>
      </c>
      <c r="BY158" s="241" t="str">
        <f t="shared" si="58"/>
        <v/>
      </c>
      <c r="BZ158" s="301" t="str">
        <f t="shared" si="59"/>
        <v/>
      </c>
      <c r="CA158" s="301" t="str">
        <f t="shared" si="60"/>
        <v/>
      </c>
    </row>
    <row r="159" spans="1:79" ht="12.75" customHeight="1">
      <c r="A159" s="273"/>
      <c r="B159" s="239" t="str">
        <f>IF(' Peticions ET'!B158="", "",' Peticions ET'!B158)</f>
        <v/>
      </c>
      <c r="C159" s="186" t="str">
        <f>IF(' Peticions ET'!C158="", "",' Peticions ET'!C158)</f>
        <v/>
      </c>
      <c r="D159" s="186" t="str">
        <f>IF(' Peticions ET'!D158="", "",' Peticions ET'!D158)</f>
        <v/>
      </c>
      <c r="E159" s="186" t="str">
        <f>IF(' Peticions ET'!E158="", "",' Peticions ET'!E158)</f>
        <v/>
      </c>
      <c r="F159" s="186" t="str">
        <f>IF(' Peticions ET'!F158="", "",' Peticions ET'!F158)</f>
        <v/>
      </c>
      <c r="G159" s="186" t="str">
        <f>IF(' Peticions ET'!G158="", "",' Peticions ET'!G158)</f>
        <v/>
      </c>
      <c r="H159" s="185" t="str">
        <f>IF(' Peticions ET'!H158="", "",' Peticions ET'!H158)</f>
        <v/>
      </c>
      <c r="I159" s="185" t="str">
        <f>IF(' Peticions ET'!I158="", "",' Peticions ET'!I158)</f>
        <v/>
      </c>
      <c r="J159" s="33" t="str">
        <f>IF(' Peticions ET'!J158="", "",' Peticions ET'!J158)</f>
        <v/>
      </c>
      <c r="K159" s="33" t="str">
        <f>IF(' Peticions ET'!K158="", "",' Peticions ET'!K158)</f>
        <v/>
      </c>
      <c r="L159" s="33" t="str">
        <f>IF(' Peticions ET'!L158="", "",' Peticions ET'!L158)</f>
        <v/>
      </c>
      <c r="M159" s="33" t="str">
        <f>IF(' Peticions ET'!M158="", "",' Peticions ET'!M158)</f>
        <v/>
      </c>
      <c r="N159" s="33" t="str">
        <f>IF(' Peticions ET'!N158="", "",' Peticions ET'!N158)</f>
        <v/>
      </c>
      <c r="O159" s="33" t="str">
        <f>IF(' Peticions ET'!O158="", "",' Peticions ET'!O158)</f>
        <v/>
      </c>
      <c r="P159" s="33" t="str">
        <f>IF(' Peticions ET'!P158="", "",' Peticions ET'!P158)</f>
        <v/>
      </c>
      <c r="Q159" s="33" t="str">
        <f>IF(' Peticions ET'!R158="", "",' Peticions ET'!R158)</f>
        <v/>
      </c>
      <c r="R159" s="1" t="str">
        <f>IF(' Peticions ET'!Q158="", "",' Peticions ET'!Q158)</f>
        <v/>
      </c>
      <c r="S159" s="34" t="str">
        <f>IF(' Peticions ET'!U158="", "",' Peticions ET'!U158)</f>
        <v/>
      </c>
      <c r="T159" s="34" t="str">
        <f>IF(' Peticions ET'!V158="", "",' Peticions ET'!V158)</f>
        <v/>
      </c>
      <c r="U159" t="str">
        <f>IF(' Peticions ET'!S158="", "",' Peticions ET'!S158)</f>
        <v/>
      </c>
      <c r="V159" t="str">
        <f>IF(' Peticions ET'!T158="", "",' Peticions ET'!T158)</f>
        <v/>
      </c>
      <c r="W159" s="33" t="str">
        <f>IF(' Peticions ET'!W158="", "",' Peticions ET'!W158)</f>
        <v/>
      </c>
      <c r="X159" s="33" t="str">
        <f>IF(' Peticions ET'!X158="", "",' Peticions ET'!X158)</f>
        <v/>
      </c>
      <c r="Y159" s="33" t="str">
        <f>IF(' Peticions ET'!Y158="", "",' Peticions ET'!Y158)</f>
        <v/>
      </c>
      <c r="Z159" s="1"/>
      <c r="AA159" s="1"/>
      <c r="AB159" s="3"/>
      <c r="AC159" s="34"/>
      <c r="AD159" s="34"/>
      <c r="AE159" s="34"/>
      <c r="AF159" s="35"/>
      <c r="AG159" s="36"/>
      <c r="AH159" s="36"/>
      <c r="AI159" s="36"/>
      <c r="AJ159" s="36"/>
      <c r="AK159" s="37"/>
      <c r="AL159" s="37"/>
      <c r="AM159" s="37"/>
      <c r="AN159" s="37"/>
      <c r="AO159" s="38" t="str">
        <f>IF(' Peticions ET'!AO158="", "",' Peticions ET'!AO158)</f>
        <v/>
      </c>
      <c r="AP159" s="154"/>
      <c r="AQ159" s="39"/>
      <c r="AR159" s="40" t="str">
        <f t="shared" si="50"/>
        <v/>
      </c>
      <c r="AS159" s="41" t="str">
        <f t="shared" si="51"/>
        <v/>
      </c>
      <c r="AT159" s="42" t="str">
        <f t="shared" si="61"/>
        <v/>
      </c>
      <c r="AU159" s="43" t="str">
        <f t="shared" si="62"/>
        <v/>
      </c>
      <c r="AV159" s="252" t="str">
        <f t="shared" si="52"/>
        <v/>
      </c>
      <c r="AW159" s="242">
        <f>IF(B159="",0,IF(BR159="S",COUNTIF($AV$17:AV159,AV159),0))</f>
        <v>0</v>
      </c>
      <c r="AX159" s="44" t="str">
        <f t="shared" si="63"/>
        <v/>
      </c>
      <c r="AY159" s="45">
        <f xml:space="preserve"> IF(AX159&lt;&gt;"",VLOOKUP(AX159,Calculs!$B$2:$C$34,2,FALSE),0)</f>
        <v>0</v>
      </c>
      <c r="AZ159" s="45">
        <f>IF(K159&lt;&gt;"",IF(LEFT(K159,1)="S", Calculs!$C$55,0),0)</f>
        <v>0</v>
      </c>
      <c r="BA159" s="45">
        <f>IF(L159&lt;&gt;"",IF(LEFT(L159,1)="S", Calculs!$C$51,0),0)</f>
        <v>0</v>
      </c>
      <c r="BB159" s="45">
        <f>IF(M159&lt;&gt;"",IF(LEFT(M159,1)="S", Calculs!$C$52,0),0)</f>
        <v>0</v>
      </c>
      <c r="BC159" s="46" t="str">
        <f t="shared" si="64"/>
        <v/>
      </c>
      <c r="BD159" s="46" t="str">
        <f t="shared" si="66"/>
        <v/>
      </c>
      <c r="BE159" s="46">
        <f>SUMIF(Calculs!$B$2:$B$34,BC159,Calculs!$C$2:$C$34)</f>
        <v>0</v>
      </c>
      <c r="BF159" s="45">
        <f>IF(Q159&lt;&gt;"",IF(LEFT(Q159,1)="S", Calculs!$C$52,0),0)</f>
        <v>0</v>
      </c>
      <c r="BG159" s="45">
        <f>IF(R159&lt;&gt;"",IF(LEFT(R159,1)="S", Calculs!$C$51,0),0)</f>
        <v>0</v>
      </c>
      <c r="BH159" s="252" t="str">
        <f t="shared" si="53"/>
        <v/>
      </c>
      <c r="BI159" s="242">
        <f>IF(B159="",0, IF(BS159="S",COUNTIF($BH$17:BH159,BH159),0))</f>
        <v>0</v>
      </c>
      <c r="BJ159" s="45">
        <f xml:space="preserve"> IF(S159&lt;&gt;"",IF(S159&lt;&gt;"Sense monitor",VLOOKUP(LEFT(S159,2),Calculs!$B$41:$C$46,2,FALSE),0),0)</f>
        <v>0</v>
      </c>
      <c r="BK159" s="45">
        <f>IF(T159&lt;&gt;"",IF(LEFT(T159,1)="S", Calculs!$C$48,0),0)</f>
        <v>0</v>
      </c>
      <c r="BL159" s="45">
        <f>IF(W159&lt;&gt;"",IF(LEFT(W159,3)="ETT", Calculs!$C$37,0),0)</f>
        <v>0</v>
      </c>
      <c r="BM159" s="45">
        <f>IF(X159&lt;&gt;"",IF(LEFT(X159,1)="S", Calculs!$C$51,0),0)</f>
        <v>0</v>
      </c>
      <c r="BN159" s="45">
        <f>IF(Y159&lt;&gt;"",IF(LEFT(Y159,1)="S", Calculs!$C$52,0),0)</f>
        <v>0</v>
      </c>
      <c r="BO159" s="46" t="str">
        <f t="shared" si="65"/>
        <v/>
      </c>
      <c r="BP159" s="45">
        <f>SUMIF(Calculs!$B$32:$B$36,TRIM(BO159),Calculs!$C$32:$C$36)</f>
        <v>0</v>
      </c>
      <c r="BQ159" s="45">
        <f>IF(V159&lt;&gt;"",IF(LEFT(V159,1)="S", SUMIF(Calculs!$B$57:$B$61, TRIM(BO159), Calculs!$C$57:$C$61),0),0)</f>
        <v>0</v>
      </c>
      <c r="BR159" s="43" t="str">
        <f t="shared" si="54"/>
        <v>N</v>
      </c>
      <c r="BS159" s="241" t="str">
        <f t="shared" si="55"/>
        <v>N</v>
      </c>
      <c r="BT159" s="45">
        <f t="shared" si="56"/>
        <v>0</v>
      </c>
      <c r="BU159" s="45"/>
      <c r="BV159" s="45"/>
      <c r="BW159" s="45">
        <f>IF(C159="",0,IF(AND(BR159="S",AW159=1), VLOOKUP(C159,Calculs!$B$85:$D$90,3), 0) + IF(AND(BS159="S",BI159=1), VLOOKUP(C159,Calculs!$B$85:$F$90,5), 0))</f>
        <v>0</v>
      </c>
      <c r="BX159" s="43" t="str">
        <f t="shared" si="57"/>
        <v/>
      </c>
      <c r="BY159" s="241" t="str">
        <f t="shared" si="58"/>
        <v/>
      </c>
      <c r="BZ159" s="301" t="str">
        <f t="shared" si="59"/>
        <v/>
      </c>
      <c r="CA159" s="301" t="str">
        <f t="shared" si="60"/>
        <v/>
      </c>
    </row>
    <row r="160" spans="1:79" ht="12.75" customHeight="1">
      <c r="A160" s="273"/>
      <c r="B160" s="239" t="str">
        <f>IF(' Peticions ET'!B159="", "",' Peticions ET'!B159)</f>
        <v/>
      </c>
      <c r="C160" s="186" t="str">
        <f>IF(' Peticions ET'!C159="", "",' Peticions ET'!C159)</f>
        <v/>
      </c>
      <c r="D160" s="186" t="str">
        <f>IF(' Peticions ET'!D159="", "",' Peticions ET'!D159)</f>
        <v/>
      </c>
      <c r="E160" s="186" t="str">
        <f>IF(' Peticions ET'!E159="", "",' Peticions ET'!E159)</f>
        <v/>
      </c>
      <c r="F160" s="186" t="str">
        <f>IF(' Peticions ET'!F159="", "",' Peticions ET'!F159)</f>
        <v/>
      </c>
      <c r="G160" s="186" t="str">
        <f>IF(' Peticions ET'!G159="", "",' Peticions ET'!G159)</f>
        <v/>
      </c>
      <c r="H160" s="185" t="str">
        <f>IF(' Peticions ET'!H159="", "",' Peticions ET'!H159)</f>
        <v/>
      </c>
      <c r="I160" s="185" t="str">
        <f>IF(' Peticions ET'!I159="", "",' Peticions ET'!I159)</f>
        <v/>
      </c>
      <c r="J160" s="33" t="str">
        <f>IF(' Peticions ET'!J159="", "",' Peticions ET'!J159)</f>
        <v/>
      </c>
      <c r="K160" s="33" t="str">
        <f>IF(' Peticions ET'!K159="", "",' Peticions ET'!K159)</f>
        <v/>
      </c>
      <c r="L160" s="33" t="str">
        <f>IF(' Peticions ET'!L159="", "",' Peticions ET'!L159)</f>
        <v/>
      </c>
      <c r="M160" s="33" t="str">
        <f>IF(' Peticions ET'!M159="", "",' Peticions ET'!M159)</f>
        <v/>
      </c>
      <c r="N160" s="33" t="str">
        <f>IF(' Peticions ET'!N159="", "",' Peticions ET'!N159)</f>
        <v/>
      </c>
      <c r="O160" s="33" t="str">
        <f>IF(' Peticions ET'!O159="", "",' Peticions ET'!O159)</f>
        <v/>
      </c>
      <c r="P160" s="33" t="str">
        <f>IF(' Peticions ET'!P159="", "",' Peticions ET'!P159)</f>
        <v/>
      </c>
      <c r="Q160" s="33" t="str">
        <f>IF(' Peticions ET'!R159="", "",' Peticions ET'!R159)</f>
        <v/>
      </c>
      <c r="R160" s="1" t="str">
        <f>IF(' Peticions ET'!Q159="", "",' Peticions ET'!Q159)</f>
        <v/>
      </c>
      <c r="S160" s="34" t="str">
        <f>IF(' Peticions ET'!U159="", "",' Peticions ET'!U159)</f>
        <v/>
      </c>
      <c r="T160" s="34" t="str">
        <f>IF(' Peticions ET'!V159="", "",' Peticions ET'!V159)</f>
        <v/>
      </c>
      <c r="U160" t="str">
        <f>IF(' Peticions ET'!S159="", "",' Peticions ET'!S159)</f>
        <v/>
      </c>
      <c r="V160" t="str">
        <f>IF(' Peticions ET'!T159="", "",' Peticions ET'!T159)</f>
        <v/>
      </c>
      <c r="W160" s="33" t="str">
        <f>IF(' Peticions ET'!W159="", "",' Peticions ET'!W159)</f>
        <v/>
      </c>
      <c r="X160" s="33" t="str">
        <f>IF(' Peticions ET'!X159="", "",' Peticions ET'!X159)</f>
        <v/>
      </c>
      <c r="Y160" s="33" t="str">
        <f>IF(' Peticions ET'!Y159="", "",' Peticions ET'!Y159)</f>
        <v/>
      </c>
      <c r="Z160" s="1"/>
      <c r="AA160" s="1"/>
      <c r="AB160" s="3"/>
      <c r="AC160" s="34"/>
      <c r="AD160" s="34"/>
      <c r="AE160" s="34"/>
      <c r="AF160" s="35"/>
      <c r="AG160" s="36"/>
      <c r="AH160" s="36"/>
      <c r="AI160" s="36"/>
      <c r="AJ160" s="36"/>
      <c r="AK160" s="37"/>
      <c r="AL160" s="37"/>
      <c r="AM160" s="37"/>
      <c r="AN160" s="37"/>
      <c r="AO160" s="38" t="str">
        <f>IF(' Peticions ET'!AO159="", "",' Peticions ET'!AO159)</f>
        <v/>
      </c>
      <c r="AP160" s="154"/>
      <c r="AQ160" s="39"/>
      <c r="AR160" s="40" t="str">
        <f t="shared" si="50"/>
        <v/>
      </c>
      <c r="AS160" s="41" t="str">
        <f t="shared" si="51"/>
        <v/>
      </c>
      <c r="AT160" s="42" t="str">
        <f t="shared" si="61"/>
        <v/>
      </c>
      <c r="AU160" s="43" t="str">
        <f t="shared" si="62"/>
        <v/>
      </c>
      <c r="AV160" s="252" t="str">
        <f t="shared" si="52"/>
        <v/>
      </c>
      <c r="AW160" s="242">
        <f>IF(B160="",0,IF(BR160="S",COUNTIF($AV$17:AV160,AV160),0))</f>
        <v>0</v>
      </c>
      <c r="AX160" s="44" t="str">
        <f t="shared" si="63"/>
        <v/>
      </c>
      <c r="AY160" s="45">
        <f xml:space="preserve"> IF(AX160&lt;&gt;"",VLOOKUP(AX160,Calculs!$B$2:$C$34,2,FALSE),0)</f>
        <v>0</v>
      </c>
      <c r="AZ160" s="45">
        <f>IF(K160&lt;&gt;"",IF(LEFT(K160,1)="S", Calculs!$C$55,0),0)</f>
        <v>0</v>
      </c>
      <c r="BA160" s="45">
        <f>IF(L160&lt;&gt;"",IF(LEFT(L160,1)="S", Calculs!$C$51,0),0)</f>
        <v>0</v>
      </c>
      <c r="BB160" s="45">
        <f>IF(M160&lt;&gt;"",IF(LEFT(M160,1)="S", Calculs!$C$52,0),0)</f>
        <v>0</v>
      </c>
      <c r="BC160" s="46" t="str">
        <f t="shared" si="64"/>
        <v/>
      </c>
      <c r="BD160" s="46" t="str">
        <f t="shared" si="66"/>
        <v/>
      </c>
      <c r="BE160" s="46">
        <f>SUMIF(Calculs!$B$2:$B$34,BC160,Calculs!$C$2:$C$34)</f>
        <v>0</v>
      </c>
      <c r="BF160" s="45">
        <f>IF(Q160&lt;&gt;"",IF(LEFT(Q160,1)="S", Calculs!$C$52,0),0)</f>
        <v>0</v>
      </c>
      <c r="BG160" s="45">
        <f>IF(R160&lt;&gt;"",IF(LEFT(R160,1)="S", Calculs!$C$51,0),0)</f>
        <v>0</v>
      </c>
      <c r="BH160" s="252" t="str">
        <f t="shared" si="53"/>
        <v/>
      </c>
      <c r="BI160" s="242">
        <f>IF(B160="",0, IF(BS160="S",COUNTIF($BH$17:BH160,BH160),0))</f>
        <v>0</v>
      </c>
      <c r="BJ160" s="45">
        <f xml:space="preserve"> IF(S160&lt;&gt;"",IF(S160&lt;&gt;"Sense monitor",VLOOKUP(LEFT(S160,2),Calculs!$B$41:$C$46,2,FALSE),0),0)</f>
        <v>0</v>
      </c>
      <c r="BK160" s="45">
        <f>IF(T160&lt;&gt;"",IF(LEFT(T160,1)="S", Calculs!$C$48,0),0)</f>
        <v>0</v>
      </c>
      <c r="BL160" s="45">
        <f>IF(W160&lt;&gt;"",IF(LEFT(W160,3)="ETT", Calculs!$C$37,0),0)</f>
        <v>0</v>
      </c>
      <c r="BM160" s="45">
        <f>IF(X160&lt;&gt;"",IF(LEFT(X160,1)="S", Calculs!$C$51,0),0)</f>
        <v>0</v>
      </c>
      <c r="BN160" s="45">
        <f>IF(Y160&lt;&gt;"",IF(LEFT(Y160,1)="S", Calculs!$C$52,0),0)</f>
        <v>0</v>
      </c>
      <c r="BO160" s="46" t="str">
        <f t="shared" si="65"/>
        <v/>
      </c>
      <c r="BP160" s="45">
        <f>SUMIF(Calculs!$B$32:$B$36,TRIM(BO160),Calculs!$C$32:$C$36)</f>
        <v>0</v>
      </c>
      <c r="BQ160" s="45">
        <f>IF(V160&lt;&gt;"",IF(LEFT(V160,1)="S", SUMIF(Calculs!$B$57:$B$61, TRIM(BO160), Calculs!$C$57:$C$61),0),0)</f>
        <v>0</v>
      </c>
      <c r="BR160" s="43" t="str">
        <f t="shared" si="54"/>
        <v>N</v>
      </c>
      <c r="BS160" s="241" t="str">
        <f t="shared" si="55"/>
        <v>N</v>
      </c>
      <c r="BT160" s="45">
        <f t="shared" si="56"/>
        <v>0</v>
      </c>
      <c r="BU160" s="45"/>
      <c r="BV160" s="45"/>
      <c r="BW160" s="45">
        <f>IF(C160="",0,IF(AND(BR160="S",AW160=1), VLOOKUP(C160,Calculs!$B$85:$D$90,3), 0) + IF(AND(BS160="S",BI160=1), VLOOKUP(C160,Calculs!$B$85:$F$90,5), 0))</f>
        <v>0</v>
      </c>
      <c r="BX160" s="43" t="str">
        <f t="shared" si="57"/>
        <v/>
      </c>
      <c r="BY160" s="241" t="str">
        <f t="shared" si="58"/>
        <v/>
      </c>
      <c r="BZ160" s="301" t="str">
        <f t="shared" si="59"/>
        <v/>
      </c>
      <c r="CA160" s="301" t="str">
        <f t="shared" si="60"/>
        <v/>
      </c>
    </row>
    <row r="161" spans="1:79" ht="12.75" customHeight="1">
      <c r="A161" s="273"/>
      <c r="B161" s="239" t="str">
        <f>IF(' Peticions ET'!B160="", "",' Peticions ET'!B160)</f>
        <v/>
      </c>
      <c r="C161" s="186" t="str">
        <f>IF(' Peticions ET'!C160="", "",' Peticions ET'!C160)</f>
        <v/>
      </c>
      <c r="D161" s="186" t="str">
        <f>IF(' Peticions ET'!D160="", "",' Peticions ET'!D160)</f>
        <v/>
      </c>
      <c r="E161" s="186" t="str">
        <f>IF(' Peticions ET'!E160="", "",' Peticions ET'!E160)</f>
        <v/>
      </c>
      <c r="F161" s="186" t="str">
        <f>IF(' Peticions ET'!F160="", "",' Peticions ET'!F160)</f>
        <v/>
      </c>
      <c r="G161" s="186" t="str">
        <f>IF(' Peticions ET'!G160="", "",' Peticions ET'!G160)</f>
        <v/>
      </c>
      <c r="H161" s="185" t="str">
        <f>IF(' Peticions ET'!H160="", "",' Peticions ET'!H160)</f>
        <v/>
      </c>
      <c r="I161" s="185" t="str">
        <f>IF(' Peticions ET'!I160="", "",' Peticions ET'!I160)</f>
        <v/>
      </c>
      <c r="J161" s="33" t="str">
        <f>IF(' Peticions ET'!J160="", "",' Peticions ET'!J160)</f>
        <v/>
      </c>
      <c r="K161" s="33" t="str">
        <f>IF(' Peticions ET'!K160="", "",' Peticions ET'!K160)</f>
        <v/>
      </c>
      <c r="L161" s="33" t="str">
        <f>IF(' Peticions ET'!L160="", "",' Peticions ET'!L160)</f>
        <v/>
      </c>
      <c r="M161" s="33" t="str">
        <f>IF(' Peticions ET'!M160="", "",' Peticions ET'!M160)</f>
        <v/>
      </c>
      <c r="N161" s="33" t="str">
        <f>IF(' Peticions ET'!N160="", "",' Peticions ET'!N160)</f>
        <v/>
      </c>
      <c r="O161" s="33" t="str">
        <f>IF(' Peticions ET'!O160="", "",' Peticions ET'!O160)</f>
        <v/>
      </c>
      <c r="P161" s="33" t="str">
        <f>IF(' Peticions ET'!P160="", "",' Peticions ET'!P160)</f>
        <v/>
      </c>
      <c r="Q161" s="33" t="str">
        <f>IF(' Peticions ET'!R160="", "",' Peticions ET'!R160)</f>
        <v/>
      </c>
      <c r="R161" s="1" t="str">
        <f>IF(' Peticions ET'!Q160="", "",' Peticions ET'!Q160)</f>
        <v/>
      </c>
      <c r="S161" s="34" t="str">
        <f>IF(' Peticions ET'!U160="", "",' Peticions ET'!U160)</f>
        <v/>
      </c>
      <c r="T161" s="34" t="str">
        <f>IF(' Peticions ET'!V160="", "",' Peticions ET'!V160)</f>
        <v/>
      </c>
      <c r="U161" t="str">
        <f>IF(' Peticions ET'!S160="", "",' Peticions ET'!S160)</f>
        <v/>
      </c>
      <c r="V161" t="str">
        <f>IF(' Peticions ET'!T160="", "",' Peticions ET'!T160)</f>
        <v/>
      </c>
      <c r="W161" s="33" t="str">
        <f>IF(' Peticions ET'!W160="", "",' Peticions ET'!W160)</f>
        <v/>
      </c>
      <c r="X161" s="33" t="str">
        <f>IF(' Peticions ET'!X160="", "",' Peticions ET'!X160)</f>
        <v/>
      </c>
      <c r="Y161" s="33" t="str">
        <f>IF(' Peticions ET'!Y160="", "",' Peticions ET'!Y160)</f>
        <v/>
      </c>
      <c r="Z161" s="1"/>
      <c r="AA161" s="1"/>
      <c r="AB161" s="3"/>
      <c r="AC161" s="34"/>
      <c r="AD161" s="34"/>
      <c r="AE161" s="34"/>
      <c r="AF161" s="35"/>
      <c r="AG161" s="36"/>
      <c r="AH161" s="36"/>
      <c r="AI161" s="36"/>
      <c r="AJ161" s="36"/>
      <c r="AK161" s="37"/>
      <c r="AL161" s="37"/>
      <c r="AM161" s="37"/>
      <c r="AN161" s="37"/>
      <c r="AO161" s="38" t="str">
        <f>IF(' Peticions ET'!AO160="", "",' Peticions ET'!AO160)</f>
        <v/>
      </c>
      <c r="AP161" s="154"/>
      <c r="AQ161" s="39"/>
      <c r="AR161" s="40" t="str">
        <f t="shared" si="50"/>
        <v/>
      </c>
      <c r="AS161" s="41" t="str">
        <f t="shared" si="51"/>
        <v/>
      </c>
      <c r="AT161" s="42" t="str">
        <f t="shared" si="61"/>
        <v/>
      </c>
      <c r="AU161" s="43" t="str">
        <f t="shared" si="62"/>
        <v/>
      </c>
      <c r="AV161" s="252" t="str">
        <f t="shared" si="52"/>
        <v/>
      </c>
      <c r="AW161" s="242">
        <f>IF(B161="",0,IF(BR161="S",COUNTIF($AV$17:AV161,AV161),0))</f>
        <v>0</v>
      </c>
      <c r="AX161" s="44" t="str">
        <f t="shared" si="63"/>
        <v/>
      </c>
      <c r="AY161" s="45">
        <f xml:space="preserve"> IF(AX161&lt;&gt;"",VLOOKUP(AX161,Calculs!$B$2:$C$34,2,FALSE),0)</f>
        <v>0</v>
      </c>
      <c r="AZ161" s="45">
        <f>IF(K161&lt;&gt;"",IF(LEFT(K161,1)="S", Calculs!$C$55,0),0)</f>
        <v>0</v>
      </c>
      <c r="BA161" s="45">
        <f>IF(L161&lt;&gt;"",IF(LEFT(L161,1)="S", Calculs!$C$51,0),0)</f>
        <v>0</v>
      </c>
      <c r="BB161" s="45">
        <f>IF(M161&lt;&gt;"",IF(LEFT(M161,1)="S", Calculs!$C$52,0),0)</f>
        <v>0</v>
      </c>
      <c r="BC161" s="46" t="str">
        <f t="shared" si="64"/>
        <v/>
      </c>
      <c r="BD161" s="46" t="str">
        <f t="shared" si="66"/>
        <v/>
      </c>
      <c r="BE161" s="46">
        <f>SUMIF(Calculs!$B$2:$B$34,BC161,Calculs!$C$2:$C$34)</f>
        <v>0</v>
      </c>
      <c r="BF161" s="45">
        <f>IF(Q161&lt;&gt;"",IF(LEFT(Q161,1)="S", Calculs!$C$52,0),0)</f>
        <v>0</v>
      </c>
      <c r="BG161" s="45">
        <f>IF(R161&lt;&gt;"",IF(LEFT(R161,1)="S", Calculs!$C$51,0),0)</f>
        <v>0</v>
      </c>
      <c r="BH161" s="252" t="str">
        <f t="shared" si="53"/>
        <v/>
      </c>
      <c r="BI161" s="242">
        <f>IF(B161="",0, IF(BS161="S",COUNTIF($BH$17:BH161,BH161),0))</f>
        <v>0</v>
      </c>
      <c r="BJ161" s="45">
        <f xml:space="preserve"> IF(S161&lt;&gt;"",IF(S161&lt;&gt;"Sense monitor",VLOOKUP(LEFT(S161,2),Calculs!$B$41:$C$46,2,FALSE),0),0)</f>
        <v>0</v>
      </c>
      <c r="BK161" s="45">
        <f>IF(T161&lt;&gt;"",IF(LEFT(T161,1)="S", Calculs!$C$48,0),0)</f>
        <v>0</v>
      </c>
      <c r="BL161" s="45">
        <f>IF(W161&lt;&gt;"",IF(LEFT(W161,3)="ETT", Calculs!$C$37,0),0)</f>
        <v>0</v>
      </c>
      <c r="BM161" s="45">
        <f>IF(X161&lt;&gt;"",IF(LEFT(X161,1)="S", Calculs!$C$51,0),0)</f>
        <v>0</v>
      </c>
      <c r="BN161" s="45">
        <f>IF(Y161&lt;&gt;"",IF(LEFT(Y161,1)="S", Calculs!$C$52,0),0)</f>
        <v>0</v>
      </c>
      <c r="BO161" s="46" t="str">
        <f t="shared" si="65"/>
        <v/>
      </c>
      <c r="BP161" s="45">
        <f>SUMIF(Calculs!$B$32:$B$36,TRIM(BO161),Calculs!$C$32:$C$36)</f>
        <v>0</v>
      </c>
      <c r="BQ161" s="45">
        <f>IF(V161&lt;&gt;"",IF(LEFT(V161,1)="S", SUMIF(Calculs!$B$57:$B$61, TRIM(BO161), Calculs!$C$57:$C$61),0),0)</f>
        <v>0</v>
      </c>
      <c r="BR161" s="43" t="str">
        <f t="shared" si="54"/>
        <v>N</v>
      </c>
      <c r="BS161" s="241" t="str">
        <f t="shared" si="55"/>
        <v>N</v>
      </c>
      <c r="BT161" s="45">
        <f t="shared" si="56"/>
        <v>0</v>
      </c>
      <c r="BU161" s="45"/>
      <c r="BV161" s="45"/>
      <c r="BW161" s="45">
        <f>IF(C161="",0,IF(AND(BR161="S",AW161=1), VLOOKUP(C161,Calculs!$B$85:$D$90,3), 0) + IF(AND(BS161="S",BI161=1), VLOOKUP(C161,Calculs!$B$85:$F$90,5), 0))</f>
        <v>0</v>
      </c>
      <c r="BX161" s="43" t="str">
        <f t="shared" si="57"/>
        <v/>
      </c>
      <c r="BY161" s="241" t="str">
        <f t="shared" si="58"/>
        <v/>
      </c>
      <c r="BZ161" s="301" t="str">
        <f t="shared" si="59"/>
        <v/>
      </c>
      <c r="CA161" s="301" t="str">
        <f t="shared" si="60"/>
        <v/>
      </c>
    </row>
    <row r="162" spans="1:79" ht="12.75" customHeight="1">
      <c r="A162" s="273"/>
      <c r="B162" s="239" t="str">
        <f>IF(' Peticions ET'!B161="", "",' Peticions ET'!B161)</f>
        <v/>
      </c>
      <c r="C162" s="186" t="str">
        <f>IF(' Peticions ET'!C161="", "",' Peticions ET'!C161)</f>
        <v/>
      </c>
      <c r="D162" s="186" t="str">
        <f>IF(' Peticions ET'!D161="", "",' Peticions ET'!D161)</f>
        <v/>
      </c>
      <c r="E162" s="186" t="str">
        <f>IF(' Peticions ET'!E161="", "",' Peticions ET'!E161)</f>
        <v/>
      </c>
      <c r="F162" s="186" t="str">
        <f>IF(' Peticions ET'!F161="", "",' Peticions ET'!F161)</f>
        <v/>
      </c>
      <c r="G162" s="186" t="str">
        <f>IF(' Peticions ET'!G161="", "",' Peticions ET'!G161)</f>
        <v/>
      </c>
      <c r="H162" s="185" t="str">
        <f>IF(' Peticions ET'!H161="", "",' Peticions ET'!H161)</f>
        <v/>
      </c>
      <c r="I162" s="185" t="str">
        <f>IF(' Peticions ET'!I161="", "",' Peticions ET'!I161)</f>
        <v/>
      </c>
      <c r="J162" s="33" t="str">
        <f>IF(' Peticions ET'!J161="", "",' Peticions ET'!J161)</f>
        <v/>
      </c>
      <c r="K162" s="33" t="str">
        <f>IF(' Peticions ET'!K161="", "",' Peticions ET'!K161)</f>
        <v/>
      </c>
      <c r="L162" s="33" t="str">
        <f>IF(' Peticions ET'!L161="", "",' Peticions ET'!L161)</f>
        <v/>
      </c>
      <c r="M162" s="33" t="str">
        <f>IF(' Peticions ET'!M161="", "",' Peticions ET'!M161)</f>
        <v/>
      </c>
      <c r="N162" s="33" t="str">
        <f>IF(' Peticions ET'!N161="", "",' Peticions ET'!N161)</f>
        <v/>
      </c>
      <c r="O162" s="33" t="str">
        <f>IF(' Peticions ET'!O161="", "",' Peticions ET'!O161)</f>
        <v/>
      </c>
      <c r="P162" s="33" t="str">
        <f>IF(' Peticions ET'!P161="", "",' Peticions ET'!P161)</f>
        <v/>
      </c>
      <c r="Q162" s="33" t="str">
        <f>IF(' Peticions ET'!R161="", "",' Peticions ET'!R161)</f>
        <v/>
      </c>
      <c r="R162" s="1" t="str">
        <f>IF(' Peticions ET'!Q161="", "",' Peticions ET'!Q161)</f>
        <v/>
      </c>
      <c r="S162" s="34" t="str">
        <f>IF(' Peticions ET'!U161="", "",' Peticions ET'!U161)</f>
        <v/>
      </c>
      <c r="T162" s="34" t="str">
        <f>IF(' Peticions ET'!V161="", "",' Peticions ET'!V161)</f>
        <v/>
      </c>
      <c r="U162" t="str">
        <f>IF(' Peticions ET'!S161="", "",' Peticions ET'!S161)</f>
        <v/>
      </c>
      <c r="V162" t="str">
        <f>IF(' Peticions ET'!T161="", "",' Peticions ET'!T161)</f>
        <v/>
      </c>
      <c r="W162" s="33" t="str">
        <f>IF(' Peticions ET'!W161="", "",' Peticions ET'!W161)</f>
        <v/>
      </c>
      <c r="X162" s="33" t="str">
        <f>IF(' Peticions ET'!X161="", "",' Peticions ET'!X161)</f>
        <v/>
      </c>
      <c r="Y162" s="33" t="str">
        <f>IF(' Peticions ET'!Y161="", "",' Peticions ET'!Y161)</f>
        <v/>
      </c>
      <c r="Z162" s="1"/>
      <c r="AA162" s="1"/>
      <c r="AB162" s="3"/>
      <c r="AC162" s="34"/>
      <c r="AD162" s="34"/>
      <c r="AE162" s="34"/>
      <c r="AF162" s="35"/>
      <c r="AG162" s="36"/>
      <c r="AH162" s="36"/>
      <c r="AI162" s="36"/>
      <c r="AJ162" s="36"/>
      <c r="AK162" s="37"/>
      <c r="AL162" s="37"/>
      <c r="AM162" s="37"/>
      <c r="AN162" s="37"/>
      <c r="AO162" s="38" t="str">
        <f>IF(' Peticions ET'!AO161="", "",' Peticions ET'!AO161)</f>
        <v/>
      </c>
      <c r="AP162" s="154"/>
      <c r="AQ162" s="39"/>
      <c r="AR162" s="40" t="str">
        <f t="shared" si="50"/>
        <v/>
      </c>
      <c r="AS162" s="41" t="str">
        <f t="shared" si="51"/>
        <v/>
      </c>
      <c r="AT162" s="42" t="str">
        <f t="shared" si="61"/>
        <v/>
      </c>
      <c r="AU162" s="43" t="str">
        <f t="shared" si="62"/>
        <v/>
      </c>
      <c r="AV162" s="252" t="str">
        <f t="shared" si="52"/>
        <v/>
      </c>
      <c r="AW162" s="242">
        <f>IF(B162="",0,IF(BR162="S",COUNTIF($AV$17:AV162,AV162),0))</f>
        <v>0</v>
      </c>
      <c r="AX162" s="44" t="str">
        <f t="shared" si="63"/>
        <v/>
      </c>
      <c r="AY162" s="45">
        <f xml:space="preserve"> IF(AX162&lt;&gt;"",VLOOKUP(AX162,Calculs!$B$2:$C$34,2,FALSE),0)</f>
        <v>0</v>
      </c>
      <c r="AZ162" s="45">
        <f>IF(K162&lt;&gt;"",IF(LEFT(K162,1)="S", Calculs!$C$55,0),0)</f>
        <v>0</v>
      </c>
      <c r="BA162" s="45">
        <f>IF(L162&lt;&gt;"",IF(LEFT(L162,1)="S", Calculs!$C$51,0),0)</f>
        <v>0</v>
      </c>
      <c r="BB162" s="45">
        <f>IF(M162&lt;&gt;"",IF(LEFT(M162,1)="S", Calculs!$C$52,0),0)</f>
        <v>0</v>
      </c>
      <c r="BC162" s="46" t="str">
        <f t="shared" si="64"/>
        <v/>
      </c>
      <c r="BD162" s="46" t="str">
        <f t="shared" si="66"/>
        <v/>
      </c>
      <c r="BE162" s="46">
        <f>SUMIF(Calculs!$B$2:$B$34,BC162,Calculs!$C$2:$C$34)</f>
        <v>0</v>
      </c>
      <c r="BF162" s="45">
        <f>IF(Q162&lt;&gt;"",IF(LEFT(Q162,1)="S", Calculs!$C$52,0),0)</f>
        <v>0</v>
      </c>
      <c r="BG162" s="45">
        <f>IF(R162&lt;&gt;"",IF(LEFT(R162,1)="S", Calculs!$C$51,0),0)</f>
        <v>0</v>
      </c>
      <c r="BH162" s="252" t="str">
        <f t="shared" si="53"/>
        <v/>
      </c>
      <c r="BI162" s="242">
        <f>IF(B162="",0, IF(BS162="S",COUNTIF($BH$17:BH162,BH162),0))</f>
        <v>0</v>
      </c>
      <c r="BJ162" s="45">
        <f xml:space="preserve"> IF(S162&lt;&gt;"",IF(S162&lt;&gt;"Sense monitor",VLOOKUP(LEFT(S162,2),Calculs!$B$41:$C$46,2,FALSE),0),0)</f>
        <v>0</v>
      </c>
      <c r="BK162" s="45">
        <f>IF(T162&lt;&gt;"",IF(LEFT(T162,1)="S", Calculs!$C$48,0),0)</f>
        <v>0</v>
      </c>
      <c r="BL162" s="45">
        <f>IF(W162&lt;&gt;"",IF(LEFT(W162,3)="ETT", Calculs!$C$37,0),0)</f>
        <v>0</v>
      </c>
      <c r="BM162" s="45">
        <f>IF(X162&lt;&gt;"",IF(LEFT(X162,1)="S", Calculs!$C$51,0),0)</f>
        <v>0</v>
      </c>
      <c r="BN162" s="45">
        <f>IF(Y162&lt;&gt;"",IF(LEFT(Y162,1)="S", Calculs!$C$52,0),0)</f>
        <v>0</v>
      </c>
      <c r="BO162" s="46" t="str">
        <f t="shared" si="65"/>
        <v/>
      </c>
      <c r="BP162" s="45">
        <f>SUMIF(Calculs!$B$32:$B$36,TRIM(BO162),Calculs!$C$32:$C$36)</f>
        <v>0</v>
      </c>
      <c r="BQ162" s="45">
        <f>IF(V162&lt;&gt;"",IF(LEFT(V162,1)="S", SUMIF(Calculs!$B$57:$B$61, TRIM(BO162), Calculs!$C$57:$C$61),0),0)</f>
        <v>0</v>
      </c>
      <c r="BR162" s="43" t="str">
        <f t="shared" si="54"/>
        <v>N</v>
      </c>
      <c r="BS162" s="241" t="str">
        <f t="shared" si="55"/>
        <v>N</v>
      </c>
      <c r="BT162" s="45">
        <f t="shared" si="56"/>
        <v>0</v>
      </c>
      <c r="BU162" s="45"/>
      <c r="BV162" s="45"/>
      <c r="BW162" s="45">
        <f>IF(C162="",0,IF(AND(BR162="S",AW162=1), VLOOKUP(C162,Calculs!$B$85:$D$90,3), 0) + IF(AND(BS162="S",BI162=1), VLOOKUP(C162,Calculs!$B$85:$F$90,5), 0))</f>
        <v>0</v>
      </c>
      <c r="BX162" s="43" t="str">
        <f t="shared" si="57"/>
        <v/>
      </c>
      <c r="BY162" s="241" t="str">
        <f t="shared" si="58"/>
        <v/>
      </c>
      <c r="BZ162" s="301" t="str">
        <f t="shared" si="59"/>
        <v/>
      </c>
      <c r="CA162" s="301" t="str">
        <f t="shared" si="60"/>
        <v/>
      </c>
    </row>
    <row r="163" spans="1:79" ht="12.75" customHeight="1">
      <c r="A163" s="273"/>
      <c r="B163" s="239" t="str">
        <f>IF(' Peticions ET'!B162="", "",' Peticions ET'!B162)</f>
        <v/>
      </c>
      <c r="C163" s="186" t="str">
        <f>IF(' Peticions ET'!C162="", "",' Peticions ET'!C162)</f>
        <v/>
      </c>
      <c r="D163" s="186" t="str">
        <f>IF(' Peticions ET'!D162="", "",' Peticions ET'!D162)</f>
        <v/>
      </c>
      <c r="E163" s="186" t="str">
        <f>IF(' Peticions ET'!E162="", "",' Peticions ET'!E162)</f>
        <v/>
      </c>
      <c r="F163" s="186" t="str">
        <f>IF(' Peticions ET'!F162="", "",' Peticions ET'!F162)</f>
        <v/>
      </c>
      <c r="G163" s="186" t="str">
        <f>IF(' Peticions ET'!G162="", "",' Peticions ET'!G162)</f>
        <v/>
      </c>
      <c r="H163" s="185" t="str">
        <f>IF(' Peticions ET'!H162="", "",' Peticions ET'!H162)</f>
        <v/>
      </c>
      <c r="I163" s="185" t="str">
        <f>IF(' Peticions ET'!I162="", "",' Peticions ET'!I162)</f>
        <v/>
      </c>
      <c r="J163" s="33" t="str">
        <f>IF(' Peticions ET'!J162="", "",' Peticions ET'!J162)</f>
        <v/>
      </c>
      <c r="K163" s="33" t="str">
        <f>IF(' Peticions ET'!K162="", "",' Peticions ET'!K162)</f>
        <v/>
      </c>
      <c r="L163" s="33" t="str">
        <f>IF(' Peticions ET'!L162="", "",' Peticions ET'!L162)</f>
        <v/>
      </c>
      <c r="M163" s="33" t="str">
        <f>IF(' Peticions ET'!M162="", "",' Peticions ET'!M162)</f>
        <v/>
      </c>
      <c r="N163" s="33" t="str">
        <f>IF(' Peticions ET'!N162="", "",' Peticions ET'!N162)</f>
        <v/>
      </c>
      <c r="O163" s="33" t="str">
        <f>IF(' Peticions ET'!O162="", "",' Peticions ET'!O162)</f>
        <v/>
      </c>
      <c r="P163" s="33" t="str">
        <f>IF(' Peticions ET'!P162="", "",' Peticions ET'!P162)</f>
        <v/>
      </c>
      <c r="Q163" s="33" t="str">
        <f>IF(' Peticions ET'!R162="", "",' Peticions ET'!R162)</f>
        <v/>
      </c>
      <c r="R163" s="1" t="str">
        <f>IF(' Peticions ET'!Q162="", "",' Peticions ET'!Q162)</f>
        <v/>
      </c>
      <c r="S163" s="34" t="str">
        <f>IF(' Peticions ET'!U162="", "",' Peticions ET'!U162)</f>
        <v/>
      </c>
      <c r="T163" s="34" t="str">
        <f>IF(' Peticions ET'!V162="", "",' Peticions ET'!V162)</f>
        <v/>
      </c>
      <c r="U163" t="str">
        <f>IF(' Peticions ET'!S162="", "",' Peticions ET'!S162)</f>
        <v/>
      </c>
      <c r="V163" t="str">
        <f>IF(' Peticions ET'!T162="", "",' Peticions ET'!T162)</f>
        <v/>
      </c>
      <c r="W163" s="33" t="str">
        <f>IF(' Peticions ET'!W162="", "",' Peticions ET'!W162)</f>
        <v/>
      </c>
      <c r="X163" s="33" t="str">
        <f>IF(' Peticions ET'!X162="", "",' Peticions ET'!X162)</f>
        <v/>
      </c>
      <c r="Y163" s="33" t="str">
        <f>IF(' Peticions ET'!Y162="", "",' Peticions ET'!Y162)</f>
        <v/>
      </c>
      <c r="Z163" s="1"/>
      <c r="AA163" s="1"/>
      <c r="AB163" s="3"/>
      <c r="AC163" s="34"/>
      <c r="AD163" s="34"/>
      <c r="AE163" s="34"/>
      <c r="AF163" s="35"/>
      <c r="AG163" s="36"/>
      <c r="AH163" s="36"/>
      <c r="AI163" s="36"/>
      <c r="AJ163" s="36"/>
      <c r="AK163" s="37"/>
      <c r="AL163" s="37"/>
      <c r="AM163" s="37"/>
      <c r="AN163" s="37"/>
      <c r="AO163" s="38" t="str">
        <f>IF(' Peticions ET'!AO162="", "",' Peticions ET'!AO162)</f>
        <v/>
      </c>
      <c r="AP163" s="154"/>
      <c r="AQ163" s="39"/>
      <c r="AR163" s="40" t="str">
        <f t="shared" si="50"/>
        <v/>
      </c>
      <c r="AS163" s="41" t="str">
        <f t="shared" si="51"/>
        <v/>
      </c>
      <c r="AT163" s="42" t="str">
        <f t="shared" si="61"/>
        <v/>
      </c>
      <c r="AU163" s="43" t="str">
        <f t="shared" si="62"/>
        <v/>
      </c>
      <c r="AV163" s="252" t="str">
        <f t="shared" si="52"/>
        <v/>
      </c>
      <c r="AW163" s="242">
        <f>IF(B163="",0,IF(BR163="S",COUNTIF($AV$17:AV163,AV163),0))</f>
        <v>0</v>
      </c>
      <c r="AX163" s="44" t="str">
        <f t="shared" si="63"/>
        <v/>
      </c>
      <c r="AY163" s="45">
        <f xml:space="preserve"> IF(AX163&lt;&gt;"",VLOOKUP(AX163,Calculs!$B$2:$C$34,2,FALSE),0)</f>
        <v>0</v>
      </c>
      <c r="AZ163" s="45">
        <f>IF(K163&lt;&gt;"",IF(LEFT(K163,1)="S", Calculs!$C$55,0),0)</f>
        <v>0</v>
      </c>
      <c r="BA163" s="45">
        <f>IF(L163&lt;&gt;"",IF(LEFT(L163,1)="S", Calculs!$C$51,0),0)</f>
        <v>0</v>
      </c>
      <c r="BB163" s="45">
        <f>IF(M163&lt;&gt;"",IF(LEFT(M163,1)="S", Calculs!$C$52,0),0)</f>
        <v>0</v>
      </c>
      <c r="BC163" s="46" t="str">
        <f t="shared" si="64"/>
        <v/>
      </c>
      <c r="BD163" s="46" t="str">
        <f t="shared" si="66"/>
        <v/>
      </c>
      <c r="BE163" s="46">
        <f>SUMIF(Calculs!$B$2:$B$34,BC163,Calculs!$C$2:$C$34)</f>
        <v>0</v>
      </c>
      <c r="BF163" s="45">
        <f>IF(Q163&lt;&gt;"",IF(LEFT(Q163,1)="S", Calculs!$C$52,0),0)</f>
        <v>0</v>
      </c>
      <c r="BG163" s="45">
        <f>IF(R163&lt;&gt;"",IF(LEFT(R163,1)="S", Calculs!$C$51,0),0)</f>
        <v>0</v>
      </c>
      <c r="BH163" s="252" t="str">
        <f t="shared" si="53"/>
        <v/>
      </c>
      <c r="BI163" s="242">
        <f>IF(B163="",0, IF(BS163="S",COUNTIF($BH$17:BH163,BH163),0))</f>
        <v>0</v>
      </c>
      <c r="BJ163" s="45">
        <f xml:space="preserve"> IF(S163&lt;&gt;"",IF(S163&lt;&gt;"Sense monitor",VLOOKUP(LEFT(S163,2),Calculs!$B$41:$C$46,2,FALSE),0),0)</f>
        <v>0</v>
      </c>
      <c r="BK163" s="45">
        <f>IF(T163&lt;&gt;"",IF(LEFT(T163,1)="S", Calculs!$C$48,0),0)</f>
        <v>0</v>
      </c>
      <c r="BL163" s="45">
        <f>IF(W163&lt;&gt;"",IF(LEFT(W163,3)="ETT", Calculs!$C$37,0),0)</f>
        <v>0</v>
      </c>
      <c r="BM163" s="45">
        <f>IF(X163&lt;&gt;"",IF(LEFT(X163,1)="S", Calculs!$C$51,0),0)</f>
        <v>0</v>
      </c>
      <c r="BN163" s="45">
        <f>IF(Y163&lt;&gt;"",IF(LEFT(Y163,1)="S", Calculs!$C$52,0),0)</f>
        <v>0</v>
      </c>
      <c r="BO163" s="46" t="str">
        <f t="shared" si="65"/>
        <v/>
      </c>
      <c r="BP163" s="45">
        <f>SUMIF(Calculs!$B$32:$B$36,TRIM(BO163),Calculs!$C$32:$C$36)</f>
        <v>0</v>
      </c>
      <c r="BQ163" s="45">
        <f>IF(V163&lt;&gt;"",IF(LEFT(V163,1)="S", SUMIF(Calculs!$B$57:$B$61, TRIM(BO163), Calculs!$C$57:$C$61),0),0)</f>
        <v>0</v>
      </c>
      <c r="BR163" s="43" t="str">
        <f t="shared" si="54"/>
        <v>N</v>
      </c>
      <c r="BS163" s="241" t="str">
        <f t="shared" si="55"/>
        <v>N</v>
      </c>
      <c r="BT163" s="45">
        <f t="shared" si="56"/>
        <v>0</v>
      </c>
      <c r="BU163" s="45"/>
      <c r="BV163" s="45"/>
      <c r="BW163" s="45">
        <f>IF(C163="",0,IF(AND(BR163="S",AW163=1), VLOOKUP(C163,Calculs!$B$85:$D$90,3), 0) + IF(AND(BS163="S",BI163=1), VLOOKUP(C163,Calculs!$B$85:$F$90,5), 0))</f>
        <v>0</v>
      </c>
      <c r="BX163" s="43" t="str">
        <f t="shared" si="57"/>
        <v/>
      </c>
      <c r="BY163" s="241" t="str">
        <f t="shared" si="58"/>
        <v/>
      </c>
      <c r="BZ163" s="301" t="str">
        <f t="shared" si="59"/>
        <v/>
      </c>
      <c r="CA163" s="301" t="str">
        <f t="shared" si="60"/>
        <v/>
      </c>
    </row>
    <row r="164" spans="1:79" ht="12.75" customHeight="1">
      <c r="A164" s="273"/>
      <c r="B164" s="239" t="str">
        <f>IF(' Peticions ET'!B163="", "",' Peticions ET'!B163)</f>
        <v/>
      </c>
      <c r="C164" s="186" t="str">
        <f>IF(' Peticions ET'!C163="", "",' Peticions ET'!C163)</f>
        <v/>
      </c>
      <c r="D164" s="186" t="str">
        <f>IF(' Peticions ET'!D163="", "",' Peticions ET'!D163)</f>
        <v/>
      </c>
      <c r="E164" s="186" t="str">
        <f>IF(' Peticions ET'!E163="", "",' Peticions ET'!E163)</f>
        <v/>
      </c>
      <c r="F164" s="186" t="str">
        <f>IF(' Peticions ET'!F163="", "",' Peticions ET'!F163)</f>
        <v/>
      </c>
      <c r="G164" s="186" t="str">
        <f>IF(' Peticions ET'!G163="", "",' Peticions ET'!G163)</f>
        <v/>
      </c>
      <c r="H164" s="185" t="str">
        <f>IF(' Peticions ET'!H163="", "",' Peticions ET'!H163)</f>
        <v/>
      </c>
      <c r="I164" s="185" t="str">
        <f>IF(' Peticions ET'!I163="", "",' Peticions ET'!I163)</f>
        <v/>
      </c>
      <c r="J164" s="33" t="str">
        <f>IF(' Peticions ET'!J163="", "",' Peticions ET'!J163)</f>
        <v/>
      </c>
      <c r="K164" s="33" t="str">
        <f>IF(' Peticions ET'!K163="", "",' Peticions ET'!K163)</f>
        <v/>
      </c>
      <c r="L164" s="33" t="str">
        <f>IF(' Peticions ET'!L163="", "",' Peticions ET'!L163)</f>
        <v/>
      </c>
      <c r="M164" s="33" t="str">
        <f>IF(' Peticions ET'!M163="", "",' Peticions ET'!M163)</f>
        <v/>
      </c>
      <c r="N164" s="33" t="str">
        <f>IF(' Peticions ET'!N163="", "",' Peticions ET'!N163)</f>
        <v/>
      </c>
      <c r="O164" s="33" t="str">
        <f>IF(' Peticions ET'!O163="", "",' Peticions ET'!O163)</f>
        <v/>
      </c>
      <c r="P164" s="33" t="str">
        <f>IF(' Peticions ET'!P163="", "",' Peticions ET'!P163)</f>
        <v/>
      </c>
      <c r="Q164" s="33" t="str">
        <f>IF(' Peticions ET'!R163="", "",' Peticions ET'!R163)</f>
        <v/>
      </c>
      <c r="R164" s="1" t="str">
        <f>IF(' Peticions ET'!Q163="", "",' Peticions ET'!Q163)</f>
        <v/>
      </c>
      <c r="S164" s="34" t="str">
        <f>IF(' Peticions ET'!U163="", "",' Peticions ET'!U163)</f>
        <v/>
      </c>
      <c r="T164" s="34" t="str">
        <f>IF(' Peticions ET'!V163="", "",' Peticions ET'!V163)</f>
        <v/>
      </c>
      <c r="U164" t="str">
        <f>IF(' Peticions ET'!S163="", "",' Peticions ET'!S163)</f>
        <v/>
      </c>
      <c r="V164" t="str">
        <f>IF(' Peticions ET'!T163="", "",' Peticions ET'!T163)</f>
        <v/>
      </c>
      <c r="W164" s="33" t="str">
        <f>IF(' Peticions ET'!W163="", "",' Peticions ET'!W163)</f>
        <v/>
      </c>
      <c r="X164" s="33" t="str">
        <f>IF(' Peticions ET'!X163="", "",' Peticions ET'!X163)</f>
        <v/>
      </c>
      <c r="Y164" s="33" t="str">
        <f>IF(' Peticions ET'!Y163="", "",' Peticions ET'!Y163)</f>
        <v/>
      </c>
      <c r="Z164" s="1"/>
      <c r="AA164" s="1"/>
      <c r="AB164" s="3"/>
      <c r="AC164" s="34"/>
      <c r="AD164" s="34"/>
      <c r="AE164" s="34"/>
      <c r="AF164" s="35"/>
      <c r="AG164" s="36"/>
      <c r="AH164" s="36"/>
      <c r="AI164" s="36"/>
      <c r="AJ164" s="36"/>
      <c r="AK164" s="37"/>
      <c r="AL164" s="37"/>
      <c r="AM164" s="37"/>
      <c r="AN164" s="37"/>
      <c r="AO164" s="38" t="str">
        <f>IF(' Peticions ET'!AO163="", "",' Peticions ET'!AO163)</f>
        <v/>
      </c>
      <c r="AP164" s="154"/>
      <c r="AQ164" s="39"/>
      <c r="AR164" s="40" t="str">
        <f t="shared" si="50"/>
        <v/>
      </c>
      <c r="AS164" s="41" t="str">
        <f t="shared" si="51"/>
        <v/>
      </c>
      <c r="AT164" s="42" t="str">
        <f t="shared" si="61"/>
        <v/>
      </c>
      <c r="AU164" s="43" t="str">
        <f t="shared" si="62"/>
        <v/>
      </c>
      <c r="AV164" s="252" t="str">
        <f t="shared" si="52"/>
        <v/>
      </c>
      <c r="AW164" s="242">
        <f>IF(B164="",0,IF(BR164="S",COUNTIF($AV$17:AV164,AV164),0))</f>
        <v>0</v>
      </c>
      <c r="AX164" s="44" t="str">
        <f t="shared" si="63"/>
        <v/>
      </c>
      <c r="AY164" s="45">
        <f xml:space="preserve"> IF(AX164&lt;&gt;"",VLOOKUP(AX164,Calculs!$B$2:$C$34,2,FALSE),0)</f>
        <v>0</v>
      </c>
      <c r="AZ164" s="45">
        <f>IF(K164&lt;&gt;"",IF(LEFT(K164,1)="S", Calculs!$C$55,0),0)</f>
        <v>0</v>
      </c>
      <c r="BA164" s="45">
        <f>IF(L164&lt;&gt;"",IF(LEFT(L164,1)="S", Calculs!$C$51,0),0)</f>
        <v>0</v>
      </c>
      <c r="BB164" s="45">
        <f>IF(M164&lt;&gt;"",IF(LEFT(M164,1)="S", Calculs!$C$52,0),0)</f>
        <v>0</v>
      </c>
      <c r="BC164" s="46" t="str">
        <f t="shared" si="64"/>
        <v/>
      </c>
      <c r="BD164" s="46" t="str">
        <f t="shared" si="66"/>
        <v/>
      </c>
      <c r="BE164" s="46">
        <f>SUMIF(Calculs!$B$2:$B$34,BC164,Calculs!$C$2:$C$34)</f>
        <v>0</v>
      </c>
      <c r="BF164" s="45">
        <f>IF(Q164&lt;&gt;"",IF(LEFT(Q164,1)="S", Calculs!$C$52,0),0)</f>
        <v>0</v>
      </c>
      <c r="BG164" s="45">
        <f>IF(R164&lt;&gt;"",IF(LEFT(R164,1)="S", Calculs!$C$51,0),0)</f>
        <v>0</v>
      </c>
      <c r="BH164" s="252" t="str">
        <f t="shared" si="53"/>
        <v/>
      </c>
      <c r="BI164" s="242">
        <f>IF(B164="",0, IF(BS164="S",COUNTIF($BH$17:BH164,BH164),0))</f>
        <v>0</v>
      </c>
      <c r="BJ164" s="45">
        <f xml:space="preserve"> IF(S164&lt;&gt;"",IF(S164&lt;&gt;"Sense monitor",VLOOKUP(LEFT(S164,2),Calculs!$B$41:$C$46,2,FALSE),0),0)</f>
        <v>0</v>
      </c>
      <c r="BK164" s="45">
        <f>IF(T164&lt;&gt;"",IF(LEFT(T164,1)="S", Calculs!$C$48,0),0)</f>
        <v>0</v>
      </c>
      <c r="BL164" s="45">
        <f>IF(W164&lt;&gt;"",IF(LEFT(W164,3)="ETT", Calculs!$C$37,0),0)</f>
        <v>0</v>
      </c>
      <c r="BM164" s="45">
        <f>IF(X164&lt;&gt;"",IF(LEFT(X164,1)="S", Calculs!$C$51,0),0)</f>
        <v>0</v>
      </c>
      <c r="BN164" s="45">
        <f>IF(Y164&lt;&gt;"",IF(LEFT(Y164,1)="S", Calculs!$C$52,0),0)</f>
        <v>0</v>
      </c>
      <c r="BO164" s="46" t="str">
        <f t="shared" si="65"/>
        <v/>
      </c>
      <c r="BP164" s="45">
        <f>SUMIF(Calculs!$B$32:$B$36,TRIM(BO164),Calculs!$C$32:$C$36)</f>
        <v>0</v>
      </c>
      <c r="BQ164" s="45">
        <f>IF(V164&lt;&gt;"",IF(LEFT(V164,1)="S", SUMIF(Calculs!$B$57:$B$61, TRIM(BO164), Calculs!$C$57:$C$61),0),0)</f>
        <v>0</v>
      </c>
      <c r="BR164" s="43" t="str">
        <f t="shared" si="54"/>
        <v>N</v>
      </c>
      <c r="BS164" s="241" t="str">
        <f t="shared" si="55"/>
        <v>N</v>
      </c>
      <c r="BT164" s="45">
        <f t="shared" si="56"/>
        <v>0</v>
      </c>
      <c r="BU164" s="45"/>
      <c r="BV164" s="45"/>
      <c r="BW164" s="45">
        <f>IF(C164="",0,IF(AND(BR164="S",AW164=1), VLOOKUP(C164,Calculs!$B$85:$D$90,3), 0) + IF(AND(BS164="S",BI164=1), VLOOKUP(C164,Calculs!$B$85:$F$90,5), 0))</f>
        <v>0</v>
      </c>
      <c r="BX164" s="43" t="str">
        <f t="shared" si="57"/>
        <v/>
      </c>
      <c r="BY164" s="241" t="str">
        <f t="shared" si="58"/>
        <v/>
      </c>
      <c r="BZ164" s="301" t="str">
        <f t="shared" si="59"/>
        <v/>
      </c>
      <c r="CA164" s="301" t="str">
        <f t="shared" si="60"/>
        <v/>
      </c>
    </row>
    <row r="165" spans="1:79" ht="12.75" customHeight="1">
      <c r="A165" s="273"/>
      <c r="B165" s="239" t="str">
        <f>IF(' Peticions ET'!B164="", "",' Peticions ET'!B164)</f>
        <v/>
      </c>
      <c r="C165" s="186" t="str">
        <f>IF(' Peticions ET'!C164="", "",' Peticions ET'!C164)</f>
        <v/>
      </c>
      <c r="D165" s="186" t="str">
        <f>IF(' Peticions ET'!D164="", "",' Peticions ET'!D164)</f>
        <v/>
      </c>
      <c r="E165" s="186" t="str">
        <f>IF(' Peticions ET'!E164="", "",' Peticions ET'!E164)</f>
        <v/>
      </c>
      <c r="F165" s="186" t="str">
        <f>IF(' Peticions ET'!F164="", "",' Peticions ET'!F164)</f>
        <v/>
      </c>
      <c r="G165" s="186" t="str">
        <f>IF(' Peticions ET'!G164="", "",' Peticions ET'!G164)</f>
        <v/>
      </c>
      <c r="H165" s="185" t="str">
        <f>IF(' Peticions ET'!H164="", "",' Peticions ET'!H164)</f>
        <v/>
      </c>
      <c r="I165" s="185" t="str">
        <f>IF(' Peticions ET'!I164="", "",' Peticions ET'!I164)</f>
        <v/>
      </c>
      <c r="J165" s="33" t="str">
        <f>IF(' Peticions ET'!J164="", "",' Peticions ET'!J164)</f>
        <v/>
      </c>
      <c r="K165" s="33" t="str">
        <f>IF(' Peticions ET'!K164="", "",' Peticions ET'!K164)</f>
        <v/>
      </c>
      <c r="L165" s="33" t="str">
        <f>IF(' Peticions ET'!L164="", "",' Peticions ET'!L164)</f>
        <v/>
      </c>
      <c r="M165" s="33" t="str">
        <f>IF(' Peticions ET'!M164="", "",' Peticions ET'!M164)</f>
        <v/>
      </c>
      <c r="N165" s="33" t="str">
        <f>IF(' Peticions ET'!N164="", "",' Peticions ET'!N164)</f>
        <v/>
      </c>
      <c r="O165" s="33" t="str">
        <f>IF(' Peticions ET'!O164="", "",' Peticions ET'!O164)</f>
        <v/>
      </c>
      <c r="P165" s="33" t="str">
        <f>IF(' Peticions ET'!P164="", "",' Peticions ET'!P164)</f>
        <v/>
      </c>
      <c r="Q165" s="33" t="str">
        <f>IF(' Peticions ET'!R164="", "",' Peticions ET'!R164)</f>
        <v/>
      </c>
      <c r="R165" s="1" t="str">
        <f>IF(' Peticions ET'!Q164="", "",' Peticions ET'!Q164)</f>
        <v/>
      </c>
      <c r="S165" s="34" t="str">
        <f>IF(' Peticions ET'!U164="", "",' Peticions ET'!U164)</f>
        <v/>
      </c>
      <c r="T165" s="34" t="str">
        <f>IF(' Peticions ET'!V164="", "",' Peticions ET'!V164)</f>
        <v/>
      </c>
      <c r="U165" t="str">
        <f>IF(' Peticions ET'!S164="", "",' Peticions ET'!S164)</f>
        <v/>
      </c>
      <c r="V165" t="str">
        <f>IF(' Peticions ET'!T164="", "",' Peticions ET'!T164)</f>
        <v/>
      </c>
      <c r="W165" s="33" t="str">
        <f>IF(' Peticions ET'!W164="", "",' Peticions ET'!W164)</f>
        <v/>
      </c>
      <c r="X165" s="33" t="str">
        <f>IF(' Peticions ET'!X164="", "",' Peticions ET'!X164)</f>
        <v/>
      </c>
      <c r="Y165" s="33" t="str">
        <f>IF(' Peticions ET'!Y164="", "",' Peticions ET'!Y164)</f>
        <v/>
      </c>
      <c r="Z165" s="1"/>
      <c r="AA165" s="1"/>
      <c r="AB165" s="3"/>
      <c r="AC165" s="34"/>
      <c r="AD165" s="34"/>
      <c r="AE165" s="34"/>
      <c r="AF165" s="35"/>
      <c r="AG165" s="36"/>
      <c r="AH165" s="36"/>
      <c r="AI165" s="36"/>
      <c r="AJ165" s="36"/>
      <c r="AK165" s="37"/>
      <c r="AL165" s="37"/>
      <c r="AM165" s="37"/>
      <c r="AN165" s="37"/>
      <c r="AO165" s="38" t="str">
        <f>IF(' Peticions ET'!AO164="", "",' Peticions ET'!AO164)</f>
        <v/>
      </c>
      <c r="AP165" s="154"/>
      <c r="AQ165" s="39"/>
      <c r="AR165" s="40" t="str">
        <f t="shared" si="50"/>
        <v/>
      </c>
      <c r="AS165" s="41" t="str">
        <f t="shared" si="51"/>
        <v/>
      </c>
      <c r="AT165" s="42" t="str">
        <f t="shared" si="61"/>
        <v/>
      </c>
      <c r="AU165" s="43" t="str">
        <f t="shared" si="62"/>
        <v/>
      </c>
      <c r="AV165" s="252" t="str">
        <f t="shared" si="52"/>
        <v/>
      </c>
      <c r="AW165" s="242">
        <f>IF(B165="",0,IF(BR165="S",COUNTIF($AV$17:AV165,AV165),0))</f>
        <v>0</v>
      </c>
      <c r="AX165" s="44" t="str">
        <f t="shared" si="63"/>
        <v/>
      </c>
      <c r="AY165" s="45">
        <f xml:space="preserve"> IF(AX165&lt;&gt;"",VLOOKUP(AX165,Calculs!$B$2:$C$34,2,FALSE),0)</f>
        <v>0</v>
      </c>
      <c r="AZ165" s="45">
        <f>IF(K165&lt;&gt;"",IF(LEFT(K165,1)="S", Calculs!$C$55,0),0)</f>
        <v>0</v>
      </c>
      <c r="BA165" s="45">
        <f>IF(L165&lt;&gt;"",IF(LEFT(L165,1)="S", Calculs!$C$51,0),0)</f>
        <v>0</v>
      </c>
      <c r="BB165" s="45">
        <f>IF(M165&lt;&gt;"",IF(LEFT(M165,1)="S", Calculs!$C$52,0),0)</f>
        <v>0</v>
      </c>
      <c r="BC165" s="46" t="str">
        <f t="shared" si="64"/>
        <v/>
      </c>
      <c r="BD165" s="46" t="str">
        <f t="shared" si="66"/>
        <v/>
      </c>
      <c r="BE165" s="46">
        <f>SUMIF(Calculs!$B$2:$B$34,BC165,Calculs!$C$2:$C$34)</f>
        <v>0</v>
      </c>
      <c r="BF165" s="45">
        <f>IF(Q165&lt;&gt;"",IF(LEFT(Q165,1)="S", Calculs!$C$52,0),0)</f>
        <v>0</v>
      </c>
      <c r="BG165" s="45">
        <f>IF(R165&lt;&gt;"",IF(LEFT(R165,1)="S", Calculs!$C$51,0),0)</f>
        <v>0</v>
      </c>
      <c r="BH165" s="252" t="str">
        <f t="shared" si="53"/>
        <v/>
      </c>
      <c r="BI165" s="242">
        <f>IF(B165="",0, IF(BS165="S",COUNTIF($BH$17:BH165,BH165),0))</f>
        <v>0</v>
      </c>
      <c r="BJ165" s="45">
        <f xml:space="preserve"> IF(S165&lt;&gt;"",IF(S165&lt;&gt;"Sense monitor",VLOOKUP(LEFT(S165,2),Calculs!$B$41:$C$46,2,FALSE),0),0)</f>
        <v>0</v>
      </c>
      <c r="BK165" s="45">
        <f>IF(T165&lt;&gt;"",IF(LEFT(T165,1)="S", Calculs!$C$48,0),0)</f>
        <v>0</v>
      </c>
      <c r="BL165" s="45">
        <f>IF(W165&lt;&gt;"",IF(LEFT(W165,3)="ETT", Calculs!$C$37,0),0)</f>
        <v>0</v>
      </c>
      <c r="BM165" s="45">
        <f>IF(X165&lt;&gt;"",IF(LEFT(X165,1)="S", Calculs!$C$51,0),0)</f>
        <v>0</v>
      </c>
      <c r="BN165" s="45">
        <f>IF(Y165&lt;&gt;"",IF(LEFT(Y165,1)="S", Calculs!$C$52,0),0)</f>
        <v>0</v>
      </c>
      <c r="BO165" s="46" t="str">
        <f t="shared" si="65"/>
        <v/>
      </c>
      <c r="BP165" s="45">
        <f>SUMIF(Calculs!$B$32:$B$36,TRIM(BO165),Calculs!$C$32:$C$36)</f>
        <v>0</v>
      </c>
      <c r="BQ165" s="45">
        <f>IF(V165&lt;&gt;"",IF(LEFT(V165,1)="S", SUMIF(Calculs!$B$57:$B$61, TRIM(BO165), Calculs!$C$57:$C$61),0),0)</f>
        <v>0</v>
      </c>
      <c r="BR165" s="43" t="str">
        <f t="shared" si="54"/>
        <v>N</v>
      </c>
      <c r="BS165" s="241" t="str">
        <f t="shared" si="55"/>
        <v>N</v>
      </c>
      <c r="BT165" s="45">
        <f t="shared" si="56"/>
        <v>0</v>
      </c>
      <c r="BU165" s="45"/>
      <c r="BV165" s="45"/>
      <c r="BW165" s="45">
        <f>IF(C165="",0,IF(AND(BR165="S",AW165=1), VLOOKUP(C165,Calculs!$B$85:$D$90,3), 0) + IF(AND(BS165="S",BI165=1), VLOOKUP(C165,Calculs!$B$85:$F$90,5), 0))</f>
        <v>0</v>
      </c>
      <c r="BX165" s="43" t="str">
        <f t="shared" si="57"/>
        <v/>
      </c>
      <c r="BY165" s="241" t="str">
        <f t="shared" si="58"/>
        <v/>
      </c>
      <c r="BZ165" s="301" t="str">
        <f t="shared" si="59"/>
        <v/>
      </c>
      <c r="CA165" s="301" t="str">
        <f t="shared" si="60"/>
        <v/>
      </c>
    </row>
    <row r="166" spans="1:79" ht="12.75" customHeight="1">
      <c r="A166" s="273"/>
      <c r="B166" s="239" t="str">
        <f>IF(' Peticions ET'!B165="", "",' Peticions ET'!B165)</f>
        <v/>
      </c>
      <c r="C166" s="186" t="str">
        <f>IF(' Peticions ET'!C165="", "",' Peticions ET'!C165)</f>
        <v/>
      </c>
      <c r="D166" s="186" t="str">
        <f>IF(' Peticions ET'!D165="", "",' Peticions ET'!D165)</f>
        <v/>
      </c>
      <c r="E166" s="186" t="str">
        <f>IF(' Peticions ET'!E165="", "",' Peticions ET'!E165)</f>
        <v/>
      </c>
      <c r="F166" s="186" t="str">
        <f>IF(' Peticions ET'!F165="", "",' Peticions ET'!F165)</f>
        <v/>
      </c>
      <c r="G166" s="186" t="str">
        <f>IF(' Peticions ET'!G165="", "",' Peticions ET'!G165)</f>
        <v/>
      </c>
      <c r="H166" s="185" t="str">
        <f>IF(' Peticions ET'!H165="", "",' Peticions ET'!H165)</f>
        <v/>
      </c>
      <c r="I166" s="185" t="str">
        <f>IF(' Peticions ET'!I165="", "",' Peticions ET'!I165)</f>
        <v/>
      </c>
      <c r="J166" s="33" t="str">
        <f>IF(' Peticions ET'!J165="", "",' Peticions ET'!J165)</f>
        <v/>
      </c>
      <c r="K166" s="33" t="str">
        <f>IF(' Peticions ET'!K165="", "",' Peticions ET'!K165)</f>
        <v/>
      </c>
      <c r="L166" s="33" t="str">
        <f>IF(' Peticions ET'!L165="", "",' Peticions ET'!L165)</f>
        <v/>
      </c>
      <c r="M166" s="33" t="str">
        <f>IF(' Peticions ET'!M165="", "",' Peticions ET'!M165)</f>
        <v/>
      </c>
      <c r="N166" s="33" t="str">
        <f>IF(' Peticions ET'!N165="", "",' Peticions ET'!N165)</f>
        <v/>
      </c>
      <c r="O166" s="33" t="str">
        <f>IF(' Peticions ET'!O165="", "",' Peticions ET'!O165)</f>
        <v/>
      </c>
      <c r="P166" s="33" t="str">
        <f>IF(' Peticions ET'!P165="", "",' Peticions ET'!P165)</f>
        <v/>
      </c>
      <c r="Q166" s="33" t="str">
        <f>IF(' Peticions ET'!R165="", "",' Peticions ET'!R165)</f>
        <v/>
      </c>
      <c r="R166" s="1" t="str">
        <f>IF(' Peticions ET'!Q165="", "",' Peticions ET'!Q165)</f>
        <v/>
      </c>
      <c r="S166" s="34" t="str">
        <f>IF(' Peticions ET'!U165="", "",' Peticions ET'!U165)</f>
        <v/>
      </c>
      <c r="T166" s="34" t="str">
        <f>IF(' Peticions ET'!V165="", "",' Peticions ET'!V165)</f>
        <v/>
      </c>
      <c r="U166" t="str">
        <f>IF(' Peticions ET'!S165="", "",' Peticions ET'!S165)</f>
        <v/>
      </c>
      <c r="V166" t="str">
        <f>IF(' Peticions ET'!T165="", "",' Peticions ET'!T165)</f>
        <v/>
      </c>
      <c r="W166" s="33" t="str">
        <f>IF(' Peticions ET'!W165="", "",' Peticions ET'!W165)</f>
        <v/>
      </c>
      <c r="X166" s="33" t="str">
        <f>IF(' Peticions ET'!X165="", "",' Peticions ET'!X165)</f>
        <v/>
      </c>
      <c r="Y166" s="33" t="str">
        <f>IF(' Peticions ET'!Y165="", "",' Peticions ET'!Y165)</f>
        <v/>
      </c>
      <c r="Z166" s="1"/>
      <c r="AA166" s="1"/>
      <c r="AB166" s="3"/>
      <c r="AC166" s="34"/>
      <c r="AD166" s="34"/>
      <c r="AE166" s="34"/>
      <c r="AF166" s="35"/>
      <c r="AG166" s="36"/>
      <c r="AH166" s="36"/>
      <c r="AI166" s="36"/>
      <c r="AJ166" s="36"/>
      <c r="AK166" s="37"/>
      <c r="AL166" s="37"/>
      <c r="AM166" s="37"/>
      <c r="AN166" s="37"/>
      <c r="AO166" s="38" t="str">
        <f>IF(' Peticions ET'!AO165="", "",' Peticions ET'!AO165)</f>
        <v/>
      </c>
      <c r="AP166" s="154"/>
      <c r="AQ166" s="39"/>
      <c r="AR166" s="40" t="str">
        <f t="shared" si="50"/>
        <v/>
      </c>
      <c r="AS166" s="41" t="str">
        <f t="shared" si="51"/>
        <v/>
      </c>
      <c r="AT166" s="42" t="str">
        <f t="shared" si="61"/>
        <v/>
      </c>
      <c r="AU166" s="43" t="str">
        <f t="shared" si="62"/>
        <v/>
      </c>
      <c r="AV166" s="252" t="str">
        <f t="shared" si="52"/>
        <v/>
      </c>
      <c r="AW166" s="242">
        <f>IF(B166="",0,IF(BR166="S",COUNTIF($AV$17:AV166,AV166),0))</f>
        <v>0</v>
      </c>
      <c r="AX166" s="44" t="str">
        <f t="shared" si="63"/>
        <v/>
      </c>
      <c r="AY166" s="45">
        <f xml:space="preserve"> IF(AX166&lt;&gt;"",VLOOKUP(AX166,Calculs!$B$2:$C$34,2,FALSE),0)</f>
        <v>0</v>
      </c>
      <c r="AZ166" s="45">
        <f>IF(K166&lt;&gt;"",IF(LEFT(K166,1)="S", Calculs!$C$55,0),0)</f>
        <v>0</v>
      </c>
      <c r="BA166" s="45">
        <f>IF(L166&lt;&gt;"",IF(LEFT(L166,1)="S", Calculs!$C$51,0),0)</f>
        <v>0</v>
      </c>
      <c r="BB166" s="45">
        <f>IF(M166&lt;&gt;"",IF(LEFT(M166,1)="S", Calculs!$C$52,0),0)</f>
        <v>0</v>
      </c>
      <c r="BC166" s="46" t="str">
        <f t="shared" si="64"/>
        <v/>
      </c>
      <c r="BD166" s="46" t="str">
        <f t="shared" si="66"/>
        <v/>
      </c>
      <c r="BE166" s="46">
        <f>SUMIF(Calculs!$B$2:$B$34,BC166,Calculs!$C$2:$C$34)</f>
        <v>0</v>
      </c>
      <c r="BF166" s="45">
        <f>IF(Q166&lt;&gt;"",IF(LEFT(Q166,1)="S", Calculs!$C$52,0),0)</f>
        <v>0</v>
      </c>
      <c r="BG166" s="45">
        <f>IF(R166&lt;&gt;"",IF(LEFT(R166,1)="S", Calculs!$C$51,0),0)</f>
        <v>0</v>
      </c>
      <c r="BH166" s="252" t="str">
        <f t="shared" si="53"/>
        <v/>
      </c>
      <c r="BI166" s="242">
        <f>IF(B166="",0, IF(BS166="S",COUNTIF($BH$17:BH166,BH166),0))</f>
        <v>0</v>
      </c>
      <c r="BJ166" s="45">
        <f xml:space="preserve"> IF(S166&lt;&gt;"",IF(S166&lt;&gt;"Sense monitor",VLOOKUP(LEFT(S166,2),Calculs!$B$41:$C$46,2,FALSE),0),0)</f>
        <v>0</v>
      </c>
      <c r="BK166" s="45">
        <f>IF(T166&lt;&gt;"",IF(LEFT(T166,1)="S", Calculs!$C$48,0),0)</f>
        <v>0</v>
      </c>
      <c r="BL166" s="45">
        <f>IF(W166&lt;&gt;"",IF(LEFT(W166,3)="ETT", Calculs!$C$37,0),0)</f>
        <v>0</v>
      </c>
      <c r="BM166" s="45">
        <f>IF(X166&lt;&gt;"",IF(LEFT(X166,1)="S", Calculs!$C$51,0),0)</f>
        <v>0</v>
      </c>
      <c r="BN166" s="45">
        <f>IF(Y166&lt;&gt;"",IF(LEFT(Y166,1)="S", Calculs!$C$52,0),0)</f>
        <v>0</v>
      </c>
      <c r="BO166" s="46" t="str">
        <f t="shared" si="65"/>
        <v/>
      </c>
      <c r="BP166" s="45">
        <f>SUMIF(Calculs!$B$32:$B$36,TRIM(BO166),Calculs!$C$32:$C$36)</f>
        <v>0</v>
      </c>
      <c r="BQ166" s="45">
        <f>IF(V166&lt;&gt;"",IF(LEFT(V166,1)="S", SUMIF(Calculs!$B$57:$B$61, TRIM(BO166), Calculs!$C$57:$C$61),0),0)</f>
        <v>0</v>
      </c>
      <c r="BR166" s="43" t="str">
        <f t="shared" si="54"/>
        <v>N</v>
      </c>
      <c r="BS166" s="241" t="str">
        <f t="shared" si="55"/>
        <v>N</v>
      </c>
      <c r="BT166" s="45">
        <f t="shared" si="56"/>
        <v>0</v>
      </c>
      <c r="BU166" s="45"/>
      <c r="BV166" s="45"/>
      <c r="BW166" s="45">
        <f>IF(C166="",0,IF(AND(BR166="S",AW166=1), VLOOKUP(C166,Calculs!$B$85:$D$90,3), 0) + IF(AND(BS166="S",BI166=1), VLOOKUP(C166,Calculs!$B$85:$F$90,5), 0))</f>
        <v>0</v>
      </c>
      <c r="BX166" s="43" t="str">
        <f t="shared" si="57"/>
        <v/>
      </c>
      <c r="BY166" s="241" t="str">
        <f t="shared" si="58"/>
        <v/>
      </c>
      <c r="BZ166" s="301" t="str">
        <f t="shared" si="59"/>
        <v/>
      </c>
      <c r="CA166" s="301" t="str">
        <f t="shared" si="60"/>
        <v/>
      </c>
    </row>
    <row r="167" spans="1:79" ht="12.75" customHeight="1">
      <c r="A167" s="273"/>
      <c r="B167" s="239" t="str">
        <f>IF(' Peticions ET'!B166="", "",' Peticions ET'!B166)</f>
        <v/>
      </c>
      <c r="C167" s="186" t="str">
        <f>IF(' Peticions ET'!C166="", "",' Peticions ET'!C166)</f>
        <v/>
      </c>
      <c r="D167" s="186" t="str">
        <f>IF(' Peticions ET'!D166="", "",' Peticions ET'!D166)</f>
        <v/>
      </c>
      <c r="E167" s="186" t="str">
        <f>IF(' Peticions ET'!E166="", "",' Peticions ET'!E166)</f>
        <v/>
      </c>
      <c r="F167" s="186" t="str">
        <f>IF(' Peticions ET'!F166="", "",' Peticions ET'!F166)</f>
        <v/>
      </c>
      <c r="G167" s="186" t="str">
        <f>IF(' Peticions ET'!G166="", "",' Peticions ET'!G166)</f>
        <v/>
      </c>
      <c r="H167" s="185" t="str">
        <f>IF(' Peticions ET'!H166="", "",' Peticions ET'!H166)</f>
        <v/>
      </c>
      <c r="I167" s="185" t="str">
        <f>IF(' Peticions ET'!I166="", "",' Peticions ET'!I166)</f>
        <v/>
      </c>
      <c r="J167" s="33" t="str">
        <f>IF(' Peticions ET'!J166="", "",' Peticions ET'!J166)</f>
        <v/>
      </c>
      <c r="K167" s="33" t="str">
        <f>IF(' Peticions ET'!K166="", "",' Peticions ET'!K166)</f>
        <v/>
      </c>
      <c r="L167" s="33" t="str">
        <f>IF(' Peticions ET'!L166="", "",' Peticions ET'!L166)</f>
        <v/>
      </c>
      <c r="M167" s="33" t="str">
        <f>IF(' Peticions ET'!M166="", "",' Peticions ET'!M166)</f>
        <v/>
      </c>
      <c r="N167" s="33" t="str">
        <f>IF(' Peticions ET'!N166="", "",' Peticions ET'!N166)</f>
        <v/>
      </c>
      <c r="O167" s="33" t="str">
        <f>IF(' Peticions ET'!O166="", "",' Peticions ET'!O166)</f>
        <v/>
      </c>
      <c r="P167" s="33" t="str">
        <f>IF(' Peticions ET'!P166="", "",' Peticions ET'!P166)</f>
        <v/>
      </c>
      <c r="Q167" s="33" t="str">
        <f>IF(' Peticions ET'!R166="", "",' Peticions ET'!R166)</f>
        <v/>
      </c>
      <c r="R167" s="1" t="str">
        <f>IF(' Peticions ET'!Q166="", "",' Peticions ET'!Q166)</f>
        <v/>
      </c>
      <c r="S167" s="34" t="str">
        <f>IF(' Peticions ET'!U166="", "",' Peticions ET'!U166)</f>
        <v/>
      </c>
      <c r="T167" s="34" t="str">
        <f>IF(' Peticions ET'!V166="", "",' Peticions ET'!V166)</f>
        <v/>
      </c>
      <c r="U167" t="str">
        <f>IF(' Peticions ET'!S166="", "",' Peticions ET'!S166)</f>
        <v/>
      </c>
      <c r="V167" t="str">
        <f>IF(' Peticions ET'!T166="", "",' Peticions ET'!T166)</f>
        <v/>
      </c>
      <c r="W167" s="33" t="str">
        <f>IF(' Peticions ET'!W166="", "",' Peticions ET'!W166)</f>
        <v/>
      </c>
      <c r="X167" s="33" t="str">
        <f>IF(' Peticions ET'!X166="", "",' Peticions ET'!X166)</f>
        <v/>
      </c>
      <c r="Y167" s="33" t="str">
        <f>IF(' Peticions ET'!Y166="", "",' Peticions ET'!Y166)</f>
        <v/>
      </c>
      <c r="Z167" s="1"/>
      <c r="AA167" s="1"/>
      <c r="AB167" s="3"/>
      <c r="AC167" s="34"/>
      <c r="AD167" s="34"/>
      <c r="AE167" s="34"/>
      <c r="AF167" s="35"/>
      <c r="AG167" s="36"/>
      <c r="AH167" s="36"/>
      <c r="AI167" s="36"/>
      <c r="AJ167" s="36"/>
      <c r="AK167" s="37"/>
      <c r="AL167" s="37"/>
      <c r="AM167" s="37"/>
      <c r="AN167" s="37"/>
      <c r="AO167" s="38" t="str">
        <f>IF(' Peticions ET'!AO166="", "",' Peticions ET'!AO166)</f>
        <v/>
      </c>
      <c r="AP167" s="154"/>
      <c r="AQ167" s="39"/>
      <c r="AR167" s="40" t="str">
        <f t="shared" si="50"/>
        <v/>
      </c>
      <c r="AS167" s="41" t="str">
        <f t="shared" si="51"/>
        <v/>
      </c>
      <c r="AT167" s="42" t="str">
        <f t="shared" si="61"/>
        <v/>
      </c>
      <c r="AU167" s="43" t="str">
        <f t="shared" si="62"/>
        <v/>
      </c>
      <c r="AV167" s="252" t="str">
        <f t="shared" si="52"/>
        <v/>
      </c>
      <c r="AW167" s="242">
        <f>IF(B167="",0,IF(BR167="S",COUNTIF($AV$17:AV167,AV167),0))</f>
        <v>0</v>
      </c>
      <c r="AX167" s="44" t="str">
        <f t="shared" si="63"/>
        <v/>
      </c>
      <c r="AY167" s="45">
        <f xml:space="preserve"> IF(AX167&lt;&gt;"",VLOOKUP(AX167,Calculs!$B$2:$C$34,2,FALSE),0)</f>
        <v>0</v>
      </c>
      <c r="AZ167" s="45">
        <f>IF(K167&lt;&gt;"",IF(LEFT(K167,1)="S", Calculs!$C$55,0),0)</f>
        <v>0</v>
      </c>
      <c r="BA167" s="45">
        <f>IF(L167&lt;&gt;"",IF(LEFT(L167,1)="S", Calculs!$C$51,0),0)</f>
        <v>0</v>
      </c>
      <c r="BB167" s="45">
        <f>IF(M167&lt;&gt;"",IF(LEFT(M167,1)="S", Calculs!$C$52,0),0)</f>
        <v>0</v>
      </c>
      <c r="BC167" s="46" t="str">
        <f t="shared" si="64"/>
        <v/>
      </c>
      <c r="BD167" s="46" t="str">
        <f t="shared" si="66"/>
        <v/>
      </c>
      <c r="BE167" s="46">
        <f>SUMIF(Calculs!$B$2:$B$34,BC167,Calculs!$C$2:$C$34)</f>
        <v>0</v>
      </c>
      <c r="BF167" s="45">
        <f>IF(Q167&lt;&gt;"",IF(LEFT(Q167,1)="S", Calculs!$C$52,0),0)</f>
        <v>0</v>
      </c>
      <c r="BG167" s="45">
        <f>IF(R167&lt;&gt;"",IF(LEFT(R167,1)="S", Calculs!$C$51,0),0)</f>
        <v>0</v>
      </c>
      <c r="BH167" s="252" t="str">
        <f t="shared" si="53"/>
        <v/>
      </c>
      <c r="BI167" s="242">
        <f>IF(B167="",0, IF(BS167="S",COUNTIF($BH$17:BH167,BH167),0))</f>
        <v>0</v>
      </c>
      <c r="BJ167" s="45">
        <f xml:space="preserve"> IF(S167&lt;&gt;"",IF(S167&lt;&gt;"Sense monitor",VLOOKUP(LEFT(S167,2),Calculs!$B$41:$C$46,2,FALSE),0),0)</f>
        <v>0</v>
      </c>
      <c r="BK167" s="45">
        <f>IF(T167&lt;&gt;"",IF(LEFT(T167,1)="S", Calculs!$C$48,0),0)</f>
        <v>0</v>
      </c>
      <c r="BL167" s="45">
        <f>IF(W167&lt;&gt;"",IF(LEFT(W167,3)="ETT", Calculs!$C$37,0),0)</f>
        <v>0</v>
      </c>
      <c r="BM167" s="45">
        <f>IF(X167&lt;&gt;"",IF(LEFT(X167,1)="S", Calculs!$C$51,0),0)</f>
        <v>0</v>
      </c>
      <c r="BN167" s="45">
        <f>IF(Y167&lt;&gt;"",IF(LEFT(Y167,1)="S", Calculs!$C$52,0),0)</f>
        <v>0</v>
      </c>
      <c r="BO167" s="46" t="str">
        <f t="shared" si="65"/>
        <v/>
      </c>
      <c r="BP167" s="45">
        <f>SUMIF(Calculs!$B$32:$B$36,TRIM(BO167),Calculs!$C$32:$C$36)</f>
        <v>0</v>
      </c>
      <c r="BQ167" s="45">
        <f>IF(V167&lt;&gt;"",IF(LEFT(V167,1)="S", SUMIF(Calculs!$B$57:$B$61, TRIM(BO167), Calculs!$C$57:$C$61),0),0)</f>
        <v>0</v>
      </c>
      <c r="BR167" s="43" t="str">
        <f t="shared" si="54"/>
        <v>N</v>
      </c>
      <c r="BS167" s="241" t="str">
        <f t="shared" si="55"/>
        <v>N</v>
      </c>
      <c r="BT167" s="45">
        <f t="shared" si="56"/>
        <v>0</v>
      </c>
      <c r="BU167" s="45"/>
      <c r="BV167" s="45"/>
      <c r="BW167" s="45">
        <f>IF(C167="",0,IF(AND(BR167="S",AW167=1), VLOOKUP(C167,Calculs!$B$85:$D$90,3), 0) + IF(AND(BS167="S",BI167=1), VLOOKUP(C167,Calculs!$B$85:$F$90,5), 0))</f>
        <v>0</v>
      </c>
      <c r="BX167" s="43" t="str">
        <f t="shared" si="57"/>
        <v/>
      </c>
      <c r="BY167" s="241" t="str">
        <f t="shared" si="58"/>
        <v/>
      </c>
      <c r="BZ167" s="301" t="str">
        <f t="shared" si="59"/>
        <v/>
      </c>
      <c r="CA167" s="301" t="str">
        <f t="shared" si="60"/>
        <v/>
      </c>
    </row>
    <row r="168" spans="1:79" ht="12.75" customHeight="1">
      <c r="A168" s="273"/>
      <c r="B168" s="239" t="str">
        <f>IF(' Peticions ET'!B167="", "",' Peticions ET'!B167)</f>
        <v/>
      </c>
      <c r="C168" s="186" t="str">
        <f>IF(' Peticions ET'!C167="", "",' Peticions ET'!C167)</f>
        <v/>
      </c>
      <c r="D168" s="186" t="str">
        <f>IF(' Peticions ET'!D167="", "",' Peticions ET'!D167)</f>
        <v/>
      </c>
      <c r="E168" s="186" t="str">
        <f>IF(' Peticions ET'!E167="", "",' Peticions ET'!E167)</f>
        <v/>
      </c>
      <c r="F168" s="186" t="str">
        <f>IF(' Peticions ET'!F167="", "",' Peticions ET'!F167)</f>
        <v/>
      </c>
      <c r="G168" s="186" t="str">
        <f>IF(' Peticions ET'!G167="", "",' Peticions ET'!G167)</f>
        <v/>
      </c>
      <c r="H168" s="185" t="str">
        <f>IF(' Peticions ET'!H167="", "",' Peticions ET'!H167)</f>
        <v/>
      </c>
      <c r="I168" s="185" t="str">
        <f>IF(' Peticions ET'!I167="", "",' Peticions ET'!I167)</f>
        <v/>
      </c>
      <c r="J168" s="33" t="str">
        <f>IF(' Peticions ET'!J167="", "",' Peticions ET'!J167)</f>
        <v/>
      </c>
      <c r="K168" s="33" t="str">
        <f>IF(' Peticions ET'!K167="", "",' Peticions ET'!K167)</f>
        <v/>
      </c>
      <c r="L168" s="33" t="str">
        <f>IF(' Peticions ET'!L167="", "",' Peticions ET'!L167)</f>
        <v/>
      </c>
      <c r="M168" s="33" t="str">
        <f>IF(' Peticions ET'!M167="", "",' Peticions ET'!M167)</f>
        <v/>
      </c>
      <c r="N168" s="33" t="str">
        <f>IF(' Peticions ET'!N167="", "",' Peticions ET'!N167)</f>
        <v/>
      </c>
      <c r="O168" s="33" t="str">
        <f>IF(' Peticions ET'!O167="", "",' Peticions ET'!O167)</f>
        <v/>
      </c>
      <c r="P168" s="33" t="str">
        <f>IF(' Peticions ET'!P167="", "",' Peticions ET'!P167)</f>
        <v/>
      </c>
      <c r="Q168" s="33" t="str">
        <f>IF(' Peticions ET'!R167="", "",' Peticions ET'!R167)</f>
        <v/>
      </c>
      <c r="R168" s="1" t="str">
        <f>IF(' Peticions ET'!Q167="", "",' Peticions ET'!Q167)</f>
        <v/>
      </c>
      <c r="S168" s="34" t="str">
        <f>IF(' Peticions ET'!U167="", "",' Peticions ET'!U167)</f>
        <v/>
      </c>
      <c r="T168" s="34" t="str">
        <f>IF(' Peticions ET'!V167="", "",' Peticions ET'!V167)</f>
        <v/>
      </c>
      <c r="U168" t="str">
        <f>IF(' Peticions ET'!S167="", "",' Peticions ET'!S167)</f>
        <v/>
      </c>
      <c r="V168" t="str">
        <f>IF(' Peticions ET'!T167="", "",' Peticions ET'!T167)</f>
        <v/>
      </c>
      <c r="W168" s="33" t="str">
        <f>IF(' Peticions ET'!W167="", "",' Peticions ET'!W167)</f>
        <v/>
      </c>
      <c r="X168" s="33" t="str">
        <f>IF(' Peticions ET'!X167="", "",' Peticions ET'!X167)</f>
        <v/>
      </c>
      <c r="Y168" s="33" t="str">
        <f>IF(' Peticions ET'!Y167="", "",' Peticions ET'!Y167)</f>
        <v/>
      </c>
      <c r="Z168" s="1"/>
      <c r="AA168" s="1"/>
      <c r="AB168" s="3"/>
      <c r="AC168" s="34"/>
      <c r="AD168" s="34"/>
      <c r="AE168" s="34"/>
      <c r="AF168" s="35"/>
      <c r="AG168" s="36"/>
      <c r="AH168" s="36"/>
      <c r="AI168" s="36"/>
      <c r="AJ168" s="36"/>
      <c r="AK168" s="37"/>
      <c r="AL168" s="37"/>
      <c r="AM168" s="37"/>
      <c r="AN168" s="37"/>
      <c r="AO168" s="38" t="str">
        <f>IF(' Peticions ET'!AO167="", "",' Peticions ET'!AO167)</f>
        <v/>
      </c>
      <c r="AP168" s="154"/>
      <c r="AQ168" s="39"/>
      <c r="AR168" s="40" t="str">
        <f t="shared" si="50"/>
        <v/>
      </c>
      <c r="AS168" s="41" t="str">
        <f t="shared" si="51"/>
        <v/>
      </c>
      <c r="AT168" s="42" t="str">
        <f t="shared" si="61"/>
        <v/>
      </c>
      <c r="AU168" s="43" t="str">
        <f t="shared" si="62"/>
        <v/>
      </c>
      <c r="AV168" s="252" t="str">
        <f t="shared" si="52"/>
        <v/>
      </c>
      <c r="AW168" s="242">
        <f>IF(B168="",0,IF(BR168="S",COUNTIF($AV$17:AV168,AV168),0))</f>
        <v>0</v>
      </c>
      <c r="AX168" s="44" t="str">
        <f t="shared" si="63"/>
        <v/>
      </c>
      <c r="AY168" s="45">
        <f xml:space="preserve"> IF(AX168&lt;&gt;"",VLOOKUP(AX168,Calculs!$B$2:$C$34,2,FALSE),0)</f>
        <v>0</v>
      </c>
      <c r="AZ168" s="45">
        <f>IF(K168&lt;&gt;"",IF(LEFT(K168,1)="S", Calculs!$C$55,0),0)</f>
        <v>0</v>
      </c>
      <c r="BA168" s="45">
        <f>IF(L168&lt;&gt;"",IF(LEFT(L168,1)="S", Calculs!$C$51,0),0)</f>
        <v>0</v>
      </c>
      <c r="BB168" s="45">
        <f>IF(M168&lt;&gt;"",IF(LEFT(M168,1)="S", Calculs!$C$52,0),0)</f>
        <v>0</v>
      </c>
      <c r="BC168" s="46" t="str">
        <f t="shared" si="64"/>
        <v/>
      </c>
      <c r="BD168" s="46" t="str">
        <f t="shared" si="66"/>
        <v/>
      </c>
      <c r="BE168" s="46">
        <f>SUMIF(Calculs!$B$2:$B$34,BC168,Calculs!$C$2:$C$34)</f>
        <v>0</v>
      </c>
      <c r="BF168" s="45">
        <f>IF(Q168&lt;&gt;"",IF(LEFT(Q168,1)="S", Calculs!$C$52,0),0)</f>
        <v>0</v>
      </c>
      <c r="BG168" s="45">
        <f>IF(R168&lt;&gt;"",IF(LEFT(R168,1)="S", Calculs!$C$51,0),0)</f>
        <v>0</v>
      </c>
      <c r="BH168" s="252" t="str">
        <f t="shared" si="53"/>
        <v/>
      </c>
      <c r="BI168" s="242">
        <f>IF(B168="",0, IF(BS168="S",COUNTIF($BH$17:BH168,BH168),0))</f>
        <v>0</v>
      </c>
      <c r="BJ168" s="45">
        <f xml:space="preserve"> IF(S168&lt;&gt;"",IF(S168&lt;&gt;"Sense monitor",VLOOKUP(LEFT(S168,2),Calculs!$B$41:$C$46,2,FALSE),0),0)</f>
        <v>0</v>
      </c>
      <c r="BK168" s="45">
        <f>IF(T168&lt;&gt;"",IF(LEFT(T168,1)="S", Calculs!$C$48,0),0)</f>
        <v>0</v>
      </c>
      <c r="BL168" s="45">
        <f>IF(W168&lt;&gt;"",IF(LEFT(W168,3)="ETT", Calculs!$C$37,0),0)</f>
        <v>0</v>
      </c>
      <c r="BM168" s="45">
        <f>IF(X168&lt;&gt;"",IF(LEFT(X168,1)="S", Calculs!$C$51,0),0)</f>
        <v>0</v>
      </c>
      <c r="BN168" s="45">
        <f>IF(Y168&lt;&gt;"",IF(LEFT(Y168,1)="S", Calculs!$C$52,0),0)</f>
        <v>0</v>
      </c>
      <c r="BO168" s="46" t="str">
        <f t="shared" si="65"/>
        <v/>
      </c>
      <c r="BP168" s="45">
        <f>SUMIF(Calculs!$B$32:$B$36,TRIM(BO168),Calculs!$C$32:$C$36)</f>
        <v>0</v>
      </c>
      <c r="BQ168" s="45">
        <f>IF(V168&lt;&gt;"",IF(LEFT(V168,1)="S", SUMIF(Calculs!$B$57:$B$61, TRIM(BO168), Calculs!$C$57:$C$61),0),0)</f>
        <v>0</v>
      </c>
      <c r="BR168" s="43" t="str">
        <f t="shared" si="54"/>
        <v>N</v>
      </c>
      <c r="BS168" s="241" t="str">
        <f t="shared" si="55"/>
        <v>N</v>
      </c>
      <c r="BT168" s="45">
        <f t="shared" si="56"/>
        <v>0</v>
      </c>
      <c r="BU168" s="45"/>
      <c r="BV168" s="45"/>
      <c r="BW168" s="45">
        <f>IF(C168="",0,IF(AND(BR168="S",AW168=1), VLOOKUP(C168,Calculs!$B$85:$D$90,3), 0) + IF(AND(BS168="S",BI168=1), VLOOKUP(C168,Calculs!$B$85:$F$90,5), 0))</f>
        <v>0</v>
      </c>
      <c r="BX168" s="43" t="str">
        <f t="shared" si="57"/>
        <v/>
      </c>
      <c r="BY168" s="241" t="str">
        <f t="shared" si="58"/>
        <v/>
      </c>
      <c r="BZ168" s="301" t="str">
        <f t="shared" si="59"/>
        <v/>
      </c>
      <c r="CA168" s="301" t="str">
        <f t="shared" si="60"/>
        <v/>
      </c>
    </row>
    <row r="169" spans="1:79" ht="12.75" customHeight="1">
      <c r="A169" s="273"/>
      <c r="B169" s="239" t="str">
        <f>IF(' Peticions ET'!B168="", "",' Peticions ET'!B168)</f>
        <v/>
      </c>
      <c r="C169" s="186" t="str">
        <f>IF(' Peticions ET'!C168="", "",' Peticions ET'!C168)</f>
        <v/>
      </c>
      <c r="D169" s="186" t="str">
        <f>IF(' Peticions ET'!D168="", "",' Peticions ET'!D168)</f>
        <v/>
      </c>
      <c r="E169" s="186" t="str">
        <f>IF(' Peticions ET'!E168="", "",' Peticions ET'!E168)</f>
        <v/>
      </c>
      <c r="F169" s="186" t="str">
        <f>IF(' Peticions ET'!F168="", "",' Peticions ET'!F168)</f>
        <v/>
      </c>
      <c r="G169" s="186" t="str">
        <f>IF(' Peticions ET'!G168="", "",' Peticions ET'!G168)</f>
        <v/>
      </c>
      <c r="H169" s="185" t="str">
        <f>IF(' Peticions ET'!H168="", "",' Peticions ET'!H168)</f>
        <v/>
      </c>
      <c r="I169" s="185" t="str">
        <f>IF(' Peticions ET'!I168="", "",' Peticions ET'!I168)</f>
        <v/>
      </c>
      <c r="J169" s="33" t="str">
        <f>IF(' Peticions ET'!J168="", "",' Peticions ET'!J168)</f>
        <v/>
      </c>
      <c r="K169" s="33" t="str">
        <f>IF(' Peticions ET'!K168="", "",' Peticions ET'!K168)</f>
        <v/>
      </c>
      <c r="L169" s="33" t="str">
        <f>IF(' Peticions ET'!L168="", "",' Peticions ET'!L168)</f>
        <v/>
      </c>
      <c r="M169" s="33" t="str">
        <f>IF(' Peticions ET'!M168="", "",' Peticions ET'!M168)</f>
        <v/>
      </c>
      <c r="N169" s="33" t="str">
        <f>IF(' Peticions ET'!N168="", "",' Peticions ET'!N168)</f>
        <v/>
      </c>
      <c r="O169" s="33" t="str">
        <f>IF(' Peticions ET'!O168="", "",' Peticions ET'!O168)</f>
        <v/>
      </c>
      <c r="P169" s="33" t="str">
        <f>IF(' Peticions ET'!P168="", "",' Peticions ET'!P168)</f>
        <v/>
      </c>
      <c r="Q169" s="33" t="str">
        <f>IF(' Peticions ET'!R168="", "",' Peticions ET'!R168)</f>
        <v/>
      </c>
      <c r="R169" s="1" t="str">
        <f>IF(' Peticions ET'!Q168="", "",' Peticions ET'!Q168)</f>
        <v/>
      </c>
      <c r="S169" s="34" t="str">
        <f>IF(' Peticions ET'!U168="", "",' Peticions ET'!U168)</f>
        <v/>
      </c>
      <c r="T169" s="34" t="str">
        <f>IF(' Peticions ET'!V168="", "",' Peticions ET'!V168)</f>
        <v/>
      </c>
      <c r="U169" t="str">
        <f>IF(' Peticions ET'!S168="", "",' Peticions ET'!S168)</f>
        <v/>
      </c>
      <c r="V169" t="str">
        <f>IF(' Peticions ET'!T168="", "",' Peticions ET'!T168)</f>
        <v/>
      </c>
      <c r="W169" s="33" t="str">
        <f>IF(' Peticions ET'!W168="", "",' Peticions ET'!W168)</f>
        <v/>
      </c>
      <c r="X169" s="33" t="str">
        <f>IF(' Peticions ET'!X168="", "",' Peticions ET'!X168)</f>
        <v/>
      </c>
      <c r="Y169" s="33" t="str">
        <f>IF(' Peticions ET'!Y168="", "",' Peticions ET'!Y168)</f>
        <v/>
      </c>
      <c r="Z169" s="1"/>
      <c r="AA169" s="1"/>
      <c r="AB169" s="3"/>
      <c r="AC169" s="34"/>
      <c r="AD169" s="34"/>
      <c r="AE169" s="34"/>
      <c r="AF169" s="35"/>
      <c r="AG169" s="36"/>
      <c r="AH169" s="36"/>
      <c r="AI169" s="36"/>
      <c r="AJ169" s="36"/>
      <c r="AK169" s="37"/>
      <c r="AL169" s="37"/>
      <c r="AM169" s="37"/>
      <c r="AN169" s="37"/>
      <c r="AO169" s="38" t="str">
        <f>IF(' Peticions ET'!AO168="", "",' Peticions ET'!AO168)</f>
        <v/>
      </c>
      <c r="AP169" s="154"/>
      <c r="AQ169" s="39"/>
      <c r="AR169" s="40" t="str">
        <f t="shared" si="50"/>
        <v/>
      </c>
      <c r="AS169" s="41" t="str">
        <f t="shared" si="51"/>
        <v/>
      </c>
      <c r="AT169" s="42" t="str">
        <f t="shared" si="61"/>
        <v/>
      </c>
      <c r="AU169" s="43" t="str">
        <f t="shared" si="62"/>
        <v/>
      </c>
      <c r="AV169" s="252" t="str">
        <f t="shared" si="52"/>
        <v/>
      </c>
      <c r="AW169" s="242">
        <f>IF(B169="",0,IF(BR169="S",COUNTIF($AV$17:AV169,AV169),0))</f>
        <v>0</v>
      </c>
      <c r="AX169" s="44" t="str">
        <f t="shared" si="63"/>
        <v/>
      </c>
      <c r="AY169" s="45">
        <f xml:space="preserve"> IF(AX169&lt;&gt;"",VLOOKUP(AX169,Calculs!$B$2:$C$34,2,FALSE),0)</f>
        <v>0</v>
      </c>
      <c r="AZ169" s="45">
        <f>IF(K169&lt;&gt;"",IF(LEFT(K169,1)="S", Calculs!$C$55,0),0)</f>
        <v>0</v>
      </c>
      <c r="BA169" s="45">
        <f>IF(L169&lt;&gt;"",IF(LEFT(L169,1)="S", Calculs!$C$51,0),0)</f>
        <v>0</v>
      </c>
      <c r="BB169" s="45">
        <f>IF(M169&lt;&gt;"",IF(LEFT(M169,1)="S", Calculs!$C$52,0),0)</f>
        <v>0</v>
      </c>
      <c r="BC169" s="46" t="str">
        <f t="shared" si="64"/>
        <v/>
      </c>
      <c r="BD169" s="46" t="str">
        <f t="shared" si="66"/>
        <v/>
      </c>
      <c r="BE169" s="46">
        <f>SUMIF(Calculs!$B$2:$B$34,BC169,Calculs!$C$2:$C$34)</f>
        <v>0</v>
      </c>
      <c r="BF169" s="45">
        <f>IF(Q169&lt;&gt;"",IF(LEFT(Q169,1)="S", Calculs!$C$52,0),0)</f>
        <v>0</v>
      </c>
      <c r="BG169" s="45">
        <f>IF(R169&lt;&gt;"",IF(LEFT(R169,1)="S", Calculs!$C$51,0),0)</f>
        <v>0</v>
      </c>
      <c r="BH169" s="252" t="str">
        <f t="shared" si="53"/>
        <v/>
      </c>
      <c r="BI169" s="242">
        <f>IF(B169="",0, IF(BS169="S",COUNTIF($BH$17:BH169,BH169),0))</f>
        <v>0</v>
      </c>
      <c r="BJ169" s="45">
        <f xml:space="preserve"> IF(S169&lt;&gt;"",IF(S169&lt;&gt;"Sense monitor",VLOOKUP(LEFT(S169,2),Calculs!$B$41:$C$46,2,FALSE),0),0)</f>
        <v>0</v>
      </c>
      <c r="BK169" s="45">
        <f>IF(T169&lt;&gt;"",IF(LEFT(T169,1)="S", Calculs!$C$48,0),0)</f>
        <v>0</v>
      </c>
      <c r="BL169" s="45">
        <f>IF(W169&lt;&gt;"",IF(LEFT(W169,3)="ETT", Calculs!$C$37,0),0)</f>
        <v>0</v>
      </c>
      <c r="BM169" s="45">
        <f>IF(X169&lt;&gt;"",IF(LEFT(X169,1)="S", Calculs!$C$51,0),0)</f>
        <v>0</v>
      </c>
      <c r="BN169" s="45">
        <f>IF(Y169&lt;&gt;"",IF(LEFT(Y169,1)="S", Calculs!$C$52,0),0)</f>
        <v>0</v>
      </c>
      <c r="BO169" s="46" t="str">
        <f t="shared" si="65"/>
        <v/>
      </c>
      <c r="BP169" s="45">
        <f>SUMIF(Calculs!$B$32:$B$36,TRIM(BO169),Calculs!$C$32:$C$36)</f>
        <v>0</v>
      </c>
      <c r="BQ169" s="45">
        <f>IF(V169&lt;&gt;"",IF(LEFT(V169,1)="S", SUMIF(Calculs!$B$57:$B$61, TRIM(BO169), Calculs!$C$57:$C$61),0),0)</f>
        <v>0</v>
      </c>
      <c r="BR169" s="43" t="str">
        <f t="shared" si="54"/>
        <v>N</v>
      </c>
      <c r="BS169" s="241" t="str">
        <f t="shared" si="55"/>
        <v>N</v>
      </c>
      <c r="BT169" s="45">
        <f t="shared" si="56"/>
        <v>0</v>
      </c>
      <c r="BU169" s="45"/>
      <c r="BV169" s="45"/>
      <c r="BW169" s="45">
        <f>IF(C169="",0,IF(AND(BR169="S",AW169=1), VLOOKUP(C169,Calculs!$B$85:$D$90,3), 0) + IF(AND(BS169="S",BI169=1), VLOOKUP(C169,Calculs!$B$85:$F$90,5), 0))</f>
        <v>0</v>
      </c>
      <c r="BX169" s="43" t="str">
        <f t="shared" si="57"/>
        <v/>
      </c>
      <c r="BY169" s="241" t="str">
        <f t="shared" si="58"/>
        <v/>
      </c>
      <c r="BZ169" s="301" t="str">
        <f t="shared" si="59"/>
        <v/>
      </c>
      <c r="CA169" s="301" t="str">
        <f t="shared" si="60"/>
        <v/>
      </c>
    </row>
    <row r="170" spans="1:79" ht="12.75" customHeight="1">
      <c r="A170" s="273"/>
      <c r="B170" s="239" t="str">
        <f>IF(' Peticions ET'!B169="", "",' Peticions ET'!B169)</f>
        <v/>
      </c>
      <c r="C170" s="186" t="str">
        <f>IF(' Peticions ET'!C169="", "",' Peticions ET'!C169)</f>
        <v/>
      </c>
      <c r="D170" s="186" t="str">
        <f>IF(' Peticions ET'!D169="", "",' Peticions ET'!D169)</f>
        <v/>
      </c>
      <c r="E170" s="186" t="str">
        <f>IF(' Peticions ET'!E169="", "",' Peticions ET'!E169)</f>
        <v/>
      </c>
      <c r="F170" s="186" t="str">
        <f>IF(' Peticions ET'!F169="", "",' Peticions ET'!F169)</f>
        <v/>
      </c>
      <c r="G170" s="186" t="str">
        <f>IF(' Peticions ET'!G169="", "",' Peticions ET'!G169)</f>
        <v/>
      </c>
      <c r="H170" s="185" t="str">
        <f>IF(' Peticions ET'!H169="", "",' Peticions ET'!H169)</f>
        <v/>
      </c>
      <c r="I170" s="185" t="str">
        <f>IF(' Peticions ET'!I169="", "",' Peticions ET'!I169)</f>
        <v/>
      </c>
      <c r="J170" s="33" t="str">
        <f>IF(' Peticions ET'!J169="", "",' Peticions ET'!J169)</f>
        <v/>
      </c>
      <c r="K170" s="33" t="str">
        <f>IF(' Peticions ET'!K169="", "",' Peticions ET'!K169)</f>
        <v/>
      </c>
      <c r="L170" s="33" t="str">
        <f>IF(' Peticions ET'!L169="", "",' Peticions ET'!L169)</f>
        <v/>
      </c>
      <c r="M170" s="33" t="str">
        <f>IF(' Peticions ET'!M169="", "",' Peticions ET'!M169)</f>
        <v/>
      </c>
      <c r="N170" s="33" t="str">
        <f>IF(' Peticions ET'!N169="", "",' Peticions ET'!N169)</f>
        <v/>
      </c>
      <c r="O170" s="33" t="str">
        <f>IF(' Peticions ET'!O169="", "",' Peticions ET'!O169)</f>
        <v/>
      </c>
      <c r="P170" s="33" t="str">
        <f>IF(' Peticions ET'!P169="", "",' Peticions ET'!P169)</f>
        <v/>
      </c>
      <c r="Q170" s="33" t="str">
        <f>IF(' Peticions ET'!R169="", "",' Peticions ET'!R169)</f>
        <v/>
      </c>
      <c r="R170" s="1" t="str">
        <f>IF(' Peticions ET'!Q169="", "",' Peticions ET'!Q169)</f>
        <v/>
      </c>
      <c r="S170" s="34" t="str">
        <f>IF(' Peticions ET'!U169="", "",' Peticions ET'!U169)</f>
        <v/>
      </c>
      <c r="T170" s="34" t="str">
        <f>IF(' Peticions ET'!V169="", "",' Peticions ET'!V169)</f>
        <v/>
      </c>
      <c r="U170" t="str">
        <f>IF(' Peticions ET'!S169="", "",' Peticions ET'!S169)</f>
        <v/>
      </c>
      <c r="V170" t="str">
        <f>IF(' Peticions ET'!T169="", "",' Peticions ET'!T169)</f>
        <v/>
      </c>
      <c r="W170" s="33" t="str">
        <f>IF(' Peticions ET'!W169="", "",' Peticions ET'!W169)</f>
        <v/>
      </c>
      <c r="X170" s="33" t="str">
        <f>IF(' Peticions ET'!X169="", "",' Peticions ET'!X169)</f>
        <v/>
      </c>
      <c r="Y170" s="33" t="str">
        <f>IF(' Peticions ET'!Y169="", "",' Peticions ET'!Y169)</f>
        <v/>
      </c>
      <c r="Z170" s="1"/>
      <c r="AA170" s="1"/>
      <c r="AB170" s="3"/>
      <c r="AC170" s="34"/>
      <c r="AD170" s="34"/>
      <c r="AE170" s="34"/>
      <c r="AF170" s="35"/>
      <c r="AG170" s="36"/>
      <c r="AH170" s="36"/>
      <c r="AI170" s="36"/>
      <c r="AJ170" s="36"/>
      <c r="AK170" s="37"/>
      <c r="AL170" s="37"/>
      <c r="AM170" s="37"/>
      <c r="AN170" s="37"/>
      <c r="AO170" s="38" t="str">
        <f>IF(' Peticions ET'!AO169="", "",' Peticions ET'!AO169)</f>
        <v/>
      </c>
      <c r="AP170" s="154"/>
      <c r="AQ170" s="39"/>
      <c r="AR170" s="40" t="str">
        <f t="shared" si="50"/>
        <v/>
      </c>
      <c r="AS170" s="41" t="str">
        <f t="shared" si="51"/>
        <v/>
      </c>
      <c r="AT170" s="42" t="str">
        <f t="shared" si="61"/>
        <v/>
      </c>
      <c r="AU170" s="43" t="str">
        <f t="shared" si="62"/>
        <v/>
      </c>
      <c r="AV170" s="252" t="str">
        <f t="shared" si="52"/>
        <v/>
      </c>
      <c r="AW170" s="242">
        <f>IF(B170="",0,IF(BR170="S",COUNTIF($AV$17:AV170,AV170),0))</f>
        <v>0</v>
      </c>
      <c r="AX170" s="44" t="str">
        <f t="shared" si="63"/>
        <v/>
      </c>
      <c r="AY170" s="45">
        <f xml:space="preserve"> IF(AX170&lt;&gt;"",VLOOKUP(AX170,Calculs!$B$2:$C$34,2,FALSE),0)</f>
        <v>0</v>
      </c>
      <c r="AZ170" s="45">
        <f>IF(K170&lt;&gt;"",IF(LEFT(K170,1)="S", Calculs!$C$55,0),0)</f>
        <v>0</v>
      </c>
      <c r="BA170" s="45">
        <f>IF(L170&lt;&gt;"",IF(LEFT(L170,1)="S", Calculs!$C$51,0),0)</f>
        <v>0</v>
      </c>
      <c r="BB170" s="45">
        <f>IF(M170&lt;&gt;"",IF(LEFT(M170,1)="S", Calculs!$C$52,0),0)</f>
        <v>0</v>
      </c>
      <c r="BC170" s="46" t="str">
        <f t="shared" si="64"/>
        <v/>
      </c>
      <c r="BD170" s="46" t="str">
        <f t="shared" si="66"/>
        <v/>
      </c>
      <c r="BE170" s="46">
        <f>SUMIF(Calculs!$B$2:$B$34,BC170,Calculs!$C$2:$C$34)</f>
        <v>0</v>
      </c>
      <c r="BF170" s="45">
        <f>IF(Q170&lt;&gt;"",IF(LEFT(Q170,1)="S", Calculs!$C$52,0),0)</f>
        <v>0</v>
      </c>
      <c r="BG170" s="45">
        <f>IF(R170&lt;&gt;"",IF(LEFT(R170,1)="S", Calculs!$C$51,0),0)</f>
        <v>0</v>
      </c>
      <c r="BH170" s="252" t="str">
        <f t="shared" si="53"/>
        <v/>
      </c>
      <c r="BI170" s="242">
        <f>IF(B170="",0, IF(BS170="S",COUNTIF($BH$17:BH170,BH170),0))</f>
        <v>0</v>
      </c>
      <c r="BJ170" s="45">
        <f xml:space="preserve"> IF(S170&lt;&gt;"",IF(S170&lt;&gt;"Sense monitor",VLOOKUP(LEFT(S170,2),Calculs!$B$41:$C$46,2,FALSE),0),0)</f>
        <v>0</v>
      </c>
      <c r="BK170" s="45">
        <f>IF(T170&lt;&gt;"",IF(LEFT(T170,1)="S", Calculs!$C$48,0),0)</f>
        <v>0</v>
      </c>
      <c r="BL170" s="45">
        <f>IF(W170&lt;&gt;"",IF(LEFT(W170,3)="ETT", Calculs!$C$37,0),0)</f>
        <v>0</v>
      </c>
      <c r="BM170" s="45">
        <f>IF(X170&lt;&gt;"",IF(LEFT(X170,1)="S", Calculs!$C$51,0),0)</f>
        <v>0</v>
      </c>
      <c r="BN170" s="45">
        <f>IF(Y170&lt;&gt;"",IF(LEFT(Y170,1)="S", Calculs!$C$52,0),0)</f>
        <v>0</v>
      </c>
      <c r="BO170" s="46" t="str">
        <f t="shared" si="65"/>
        <v/>
      </c>
      <c r="BP170" s="45">
        <f>SUMIF(Calculs!$B$32:$B$36,TRIM(BO170),Calculs!$C$32:$C$36)</f>
        <v>0</v>
      </c>
      <c r="BQ170" s="45">
        <f>IF(V170&lt;&gt;"",IF(LEFT(V170,1)="S", SUMIF(Calculs!$B$57:$B$61, TRIM(BO170), Calculs!$C$57:$C$61),0),0)</f>
        <v>0</v>
      </c>
      <c r="BR170" s="43" t="str">
        <f t="shared" si="54"/>
        <v>N</v>
      </c>
      <c r="BS170" s="241" t="str">
        <f t="shared" si="55"/>
        <v>N</v>
      </c>
      <c r="BT170" s="45">
        <f t="shared" si="56"/>
        <v>0</v>
      </c>
      <c r="BU170" s="45"/>
      <c r="BV170" s="45"/>
      <c r="BW170" s="45">
        <f>IF(C170="",0,IF(AND(BR170="S",AW170=1), VLOOKUP(C170,Calculs!$B$85:$D$90,3), 0) + IF(AND(BS170="S",BI170=1), VLOOKUP(C170,Calculs!$B$85:$F$90,5), 0))</f>
        <v>0</v>
      </c>
      <c r="BX170" s="43" t="str">
        <f t="shared" si="57"/>
        <v/>
      </c>
      <c r="BY170" s="241" t="str">
        <f t="shared" si="58"/>
        <v/>
      </c>
      <c r="BZ170" s="301" t="str">
        <f t="shared" si="59"/>
        <v/>
      </c>
      <c r="CA170" s="301" t="str">
        <f t="shared" si="60"/>
        <v/>
      </c>
    </row>
    <row r="171" spans="1:79" ht="12.75" customHeight="1">
      <c r="A171" s="273"/>
      <c r="B171" s="239" t="str">
        <f>IF(' Peticions ET'!B170="", "",' Peticions ET'!B170)</f>
        <v/>
      </c>
      <c r="C171" s="186" t="str">
        <f>IF(' Peticions ET'!C170="", "",' Peticions ET'!C170)</f>
        <v/>
      </c>
      <c r="D171" s="186" t="str">
        <f>IF(' Peticions ET'!D170="", "",' Peticions ET'!D170)</f>
        <v/>
      </c>
      <c r="E171" s="186" t="str">
        <f>IF(' Peticions ET'!E170="", "",' Peticions ET'!E170)</f>
        <v/>
      </c>
      <c r="F171" s="186" t="str">
        <f>IF(' Peticions ET'!F170="", "",' Peticions ET'!F170)</f>
        <v/>
      </c>
      <c r="G171" s="186" t="str">
        <f>IF(' Peticions ET'!G170="", "",' Peticions ET'!G170)</f>
        <v/>
      </c>
      <c r="H171" s="185" t="str">
        <f>IF(' Peticions ET'!H170="", "",' Peticions ET'!H170)</f>
        <v/>
      </c>
      <c r="I171" s="185" t="str">
        <f>IF(' Peticions ET'!I170="", "",' Peticions ET'!I170)</f>
        <v/>
      </c>
      <c r="J171" s="33" t="str">
        <f>IF(' Peticions ET'!J170="", "",' Peticions ET'!J170)</f>
        <v/>
      </c>
      <c r="K171" s="33" t="str">
        <f>IF(' Peticions ET'!K170="", "",' Peticions ET'!K170)</f>
        <v/>
      </c>
      <c r="L171" s="33" t="str">
        <f>IF(' Peticions ET'!L170="", "",' Peticions ET'!L170)</f>
        <v/>
      </c>
      <c r="M171" s="33" t="str">
        <f>IF(' Peticions ET'!M170="", "",' Peticions ET'!M170)</f>
        <v/>
      </c>
      <c r="N171" s="33" t="str">
        <f>IF(' Peticions ET'!N170="", "",' Peticions ET'!N170)</f>
        <v/>
      </c>
      <c r="O171" s="33" t="str">
        <f>IF(' Peticions ET'!O170="", "",' Peticions ET'!O170)</f>
        <v/>
      </c>
      <c r="P171" s="33" t="str">
        <f>IF(' Peticions ET'!P170="", "",' Peticions ET'!P170)</f>
        <v/>
      </c>
      <c r="Q171" s="33" t="str">
        <f>IF(' Peticions ET'!R170="", "",' Peticions ET'!R170)</f>
        <v/>
      </c>
      <c r="R171" s="1" t="str">
        <f>IF(' Peticions ET'!Q170="", "",' Peticions ET'!Q170)</f>
        <v/>
      </c>
      <c r="S171" s="34" t="str">
        <f>IF(' Peticions ET'!U170="", "",' Peticions ET'!U170)</f>
        <v/>
      </c>
      <c r="T171" s="34" t="str">
        <f>IF(' Peticions ET'!V170="", "",' Peticions ET'!V170)</f>
        <v/>
      </c>
      <c r="U171" t="str">
        <f>IF(' Peticions ET'!S170="", "",' Peticions ET'!S170)</f>
        <v/>
      </c>
      <c r="V171" t="str">
        <f>IF(' Peticions ET'!T170="", "",' Peticions ET'!T170)</f>
        <v/>
      </c>
      <c r="W171" s="33" t="str">
        <f>IF(' Peticions ET'!W170="", "",' Peticions ET'!W170)</f>
        <v/>
      </c>
      <c r="X171" s="33" t="str">
        <f>IF(' Peticions ET'!X170="", "",' Peticions ET'!X170)</f>
        <v/>
      </c>
      <c r="Y171" s="33" t="str">
        <f>IF(' Peticions ET'!Y170="", "",' Peticions ET'!Y170)</f>
        <v/>
      </c>
      <c r="Z171" s="1"/>
      <c r="AA171" s="1"/>
      <c r="AB171" s="3"/>
      <c r="AC171" s="34"/>
      <c r="AD171" s="34"/>
      <c r="AE171" s="34"/>
      <c r="AF171" s="35"/>
      <c r="AG171" s="36"/>
      <c r="AH171" s="36"/>
      <c r="AI171" s="36"/>
      <c r="AJ171" s="36"/>
      <c r="AK171" s="37"/>
      <c r="AL171" s="37"/>
      <c r="AM171" s="37"/>
      <c r="AN171" s="37"/>
      <c r="AO171" s="38" t="str">
        <f>IF(' Peticions ET'!AO170="", "",' Peticions ET'!AO170)</f>
        <v/>
      </c>
      <c r="AP171" s="154"/>
      <c r="AQ171" s="39"/>
      <c r="AR171" s="40" t="str">
        <f t="shared" si="50"/>
        <v/>
      </c>
      <c r="AS171" s="41" t="str">
        <f t="shared" si="51"/>
        <v/>
      </c>
      <c r="AT171" s="42" t="str">
        <f t="shared" si="61"/>
        <v/>
      </c>
      <c r="AU171" s="43" t="str">
        <f t="shared" si="62"/>
        <v/>
      </c>
      <c r="AV171" s="252" t="str">
        <f t="shared" si="52"/>
        <v/>
      </c>
      <c r="AW171" s="242">
        <f>IF(B171="",0,IF(BR171="S",COUNTIF($AV$17:AV171,AV171),0))</f>
        <v>0</v>
      </c>
      <c r="AX171" s="44" t="str">
        <f t="shared" si="63"/>
        <v/>
      </c>
      <c r="AY171" s="45">
        <f xml:space="preserve"> IF(AX171&lt;&gt;"",VLOOKUP(AX171,Calculs!$B$2:$C$34,2,FALSE),0)</f>
        <v>0</v>
      </c>
      <c r="AZ171" s="45">
        <f>IF(K171&lt;&gt;"",IF(LEFT(K171,1)="S", Calculs!$C$55,0),0)</f>
        <v>0</v>
      </c>
      <c r="BA171" s="45">
        <f>IF(L171&lt;&gt;"",IF(LEFT(L171,1)="S", Calculs!$C$51,0),0)</f>
        <v>0</v>
      </c>
      <c r="BB171" s="45">
        <f>IF(M171&lt;&gt;"",IF(LEFT(M171,1)="S", Calculs!$C$52,0),0)</f>
        <v>0</v>
      </c>
      <c r="BC171" s="46" t="str">
        <f t="shared" si="64"/>
        <v/>
      </c>
      <c r="BD171" s="46" t="str">
        <f t="shared" si="66"/>
        <v/>
      </c>
      <c r="BE171" s="46">
        <f>SUMIF(Calculs!$B$2:$B$34,BC171,Calculs!$C$2:$C$34)</f>
        <v>0</v>
      </c>
      <c r="BF171" s="45">
        <f>IF(Q171&lt;&gt;"",IF(LEFT(Q171,1)="S", Calculs!$C$52,0),0)</f>
        <v>0</v>
      </c>
      <c r="BG171" s="45">
        <f>IF(R171&lt;&gt;"",IF(LEFT(R171,1)="S", Calculs!$C$51,0),0)</f>
        <v>0</v>
      </c>
      <c r="BH171" s="252" t="str">
        <f t="shared" si="53"/>
        <v/>
      </c>
      <c r="BI171" s="242">
        <f>IF(B171="",0, IF(BS171="S",COUNTIF($BH$17:BH171,BH171),0))</f>
        <v>0</v>
      </c>
      <c r="BJ171" s="45">
        <f xml:space="preserve"> IF(S171&lt;&gt;"",IF(S171&lt;&gt;"Sense monitor",VLOOKUP(LEFT(S171,2),Calculs!$B$41:$C$46,2,FALSE),0),0)</f>
        <v>0</v>
      </c>
      <c r="BK171" s="45">
        <f>IF(T171&lt;&gt;"",IF(LEFT(T171,1)="S", Calculs!$C$48,0),0)</f>
        <v>0</v>
      </c>
      <c r="BL171" s="45">
        <f>IF(W171&lt;&gt;"",IF(LEFT(W171,3)="ETT", Calculs!$C$37,0),0)</f>
        <v>0</v>
      </c>
      <c r="BM171" s="45">
        <f>IF(X171&lt;&gt;"",IF(LEFT(X171,1)="S", Calculs!$C$51,0),0)</f>
        <v>0</v>
      </c>
      <c r="BN171" s="45">
        <f>IF(Y171&lt;&gt;"",IF(LEFT(Y171,1)="S", Calculs!$C$52,0),0)</f>
        <v>0</v>
      </c>
      <c r="BO171" s="46" t="str">
        <f t="shared" si="65"/>
        <v/>
      </c>
      <c r="BP171" s="45">
        <f>SUMIF(Calculs!$B$32:$B$36,TRIM(BO171),Calculs!$C$32:$C$36)</f>
        <v>0</v>
      </c>
      <c r="BQ171" s="45">
        <f>IF(V171&lt;&gt;"",IF(LEFT(V171,1)="S", SUMIF(Calculs!$B$57:$B$61, TRIM(BO171), Calculs!$C$57:$C$61),0),0)</f>
        <v>0</v>
      </c>
      <c r="BR171" s="43" t="str">
        <f t="shared" si="54"/>
        <v>N</v>
      </c>
      <c r="BS171" s="241" t="str">
        <f t="shared" si="55"/>
        <v>N</v>
      </c>
      <c r="BT171" s="45">
        <f t="shared" si="56"/>
        <v>0</v>
      </c>
      <c r="BU171" s="45"/>
      <c r="BV171" s="45"/>
      <c r="BW171" s="45">
        <f>IF(C171="",0,IF(AND(BR171="S",AW171=1), VLOOKUP(C171,Calculs!$B$85:$D$90,3), 0) + IF(AND(BS171="S",BI171=1), VLOOKUP(C171,Calculs!$B$85:$F$90,5), 0))</f>
        <v>0</v>
      </c>
      <c r="BX171" s="43" t="str">
        <f t="shared" si="57"/>
        <v/>
      </c>
      <c r="BY171" s="241" t="str">
        <f t="shared" si="58"/>
        <v/>
      </c>
      <c r="BZ171" s="301" t="str">
        <f t="shared" si="59"/>
        <v/>
      </c>
      <c r="CA171" s="301" t="str">
        <f t="shared" si="60"/>
        <v/>
      </c>
    </row>
    <row r="172" spans="1:79" ht="12.75" customHeight="1">
      <c r="A172" s="273"/>
      <c r="B172" s="239" t="str">
        <f>IF(' Peticions ET'!B171="", "",' Peticions ET'!B171)</f>
        <v/>
      </c>
      <c r="C172" s="186" t="str">
        <f>IF(' Peticions ET'!C171="", "",' Peticions ET'!C171)</f>
        <v/>
      </c>
      <c r="D172" s="186" t="str">
        <f>IF(' Peticions ET'!D171="", "",' Peticions ET'!D171)</f>
        <v/>
      </c>
      <c r="E172" s="186" t="str">
        <f>IF(' Peticions ET'!E171="", "",' Peticions ET'!E171)</f>
        <v/>
      </c>
      <c r="F172" s="186" t="str">
        <f>IF(' Peticions ET'!F171="", "",' Peticions ET'!F171)</f>
        <v/>
      </c>
      <c r="G172" s="186" t="str">
        <f>IF(' Peticions ET'!G171="", "",' Peticions ET'!G171)</f>
        <v/>
      </c>
      <c r="H172" s="185" t="str">
        <f>IF(' Peticions ET'!H171="", "",' Peticions ET'!H171)</f>
        <v/>
      </c>
      <c r="I172" s="185" t="str">
        <f>IF(' Peticions ET'!I171="", "",' Peticions ET'!I171)</f>
        <v/>
      </c>
      <c r="J172" s="33" t="str">
        <f>IF(' Peticions ET'!J171="", "",' Peticions ET'!J171)</f>
        <v/>
      </c>
      <c r="K172" s="33" t="str">
        <f>IF(' Peticions ET'!K171="", "",' Peticions ET'!K171)</f>
        <v/>
      </c>
      <c r="L172" s="33" t="str">
        <f>IF(' Peticions ET'!L171="", "",' Peticions ET'!L171)</f>
        <v/>
      </c>
      <c r="M172" s="33" t="str">
        <f>IF(' Peticions ET'!M171="", "",' Peticions ET'!M171)</f>
        <v/>
      </c>
      <c r="N172" s="33" t="str">
        <f>IF(' Peticions ET'!N171="", "",' Peticions ET'!N171)</f>
        <v/>
      </c>
      <c r="O172" s="33" t="str">
        <f>IF(' Peticions ET'!O171="", "",' Peticions ET'!O171)</f>
        <v/>
      </c>
      <c r="P172" s="33" t="str">
        <f>IF(' Peticions ET'!P171="", "",' Peticions ET'!P171)</f>
        <v/>
      </c>
      <c r="Q172" s="33" t="str">
        <f>IF(' Peticions ET'!R171="", "",' Peticions ET'!R171)</f>
        <v/>
      </c>
      <c r="R172" s="1" t="str">
        <f>IF(' Peticions ET'!Q171="", "",' Peticions ET'!Q171)</f>
        <v/>
      </c>
      <c r="S172" s="34" t="str">
        <f>IF(' Peticions ET'!U171="", "",' Peticions ET'!U171)</f>
        <v/>
      </c>
      <c r="T172" s="34" t="str">
        <f>IF(' Peticions ET'!V171="", "",' Peticions ET'!V171)</f>
        <v/>
      </c>
      <c r="U172" t="str">
        <f>IF(' Peticions ET'!S171="", "",' Peticions ET'!S171)</f>
        <v/>
      </c>
      <c r="V172" t="str">
        <f>IF(' Peticions ET'!T171="", "",' Peticions ET'!T171)</f>
        <v/>
      </c>
      <c r="W172" s="33" t="str">
        <f>IF(' Peticions ET'!W171="", "",' Peticions ET'!W171)</f>
        <v/>
      </c>
      <c r="X172" s="33" t="str">
        <f>IF(' Peticions ET'!X171="", "",' Peticions ET'!X171)</f>
        <v/>
      </c>
      <c r="Y172" s="33" t="str">
        <f>IF(' Peticions ET'!Y171="", "",' Peticions ET'!Y171)</f>
        <v/>
      </c>
      <c r="Z172" s="1"/>
      <c r="AA172" s="1"/>
      <c r="AB172" s="3"/>
      <c r="AC172" s="34"/>
      <c r="AD172" s="34"/>
      <c r="AE172" s="34"/>
      <c r="AF172" s="35"/>
      <c r="AG172" s="36"/>
      <c r="AH172" s="36"/>
      <c r="AI172" s="36"/>
      <c r="AJ172" s="36"/>
      <c r="AK172" s="37"/>
      <c r="AL172" s="37"/>
      <c r="AM172" s="37"/>
      <c r="AN172" s="37"/>
      <c r="AO172" s="38" t="str">
        <f>IF(' Peticions ET'!AO171="", "",' Peticions ET'!AO171)</f>
        <v/>
      </c>
      <c r="AP172" s="154"/>
      <c r="AQ172" s="39"/>
      <c r="AR172" s="40" t="str">
        <f t="shared" si="50"/>
        <v/>
      </c>
      <c r="AS172" s="41" t="str">
        <f t="shared" si="51"/>
        <v/>
      </c>
      <c r="AT172" s="42" t="str">
        <f t="shared" si="61"/>
        <v/>
      </c>
      <c r="AU172" s="43" t="str">
        <f t="shared" si="62"/>
        <v/>
      </c>
      <c r="AV172" s="252" t="str">
        <f t="shared" si="52"/>
        <v/>
      </c>
      <c r="AW172" s="242">
        <f>IF(B172="",0,IF(BR172="S",COUNTIF($AV$17:AV172,AV172),0))</f>
        <v>0</v>
      </c>
      <c r="AX172" s="44" t="str">
        <f t="shared" si="63"/>
        <v/>
      </c>
      <c r="AY172" s="45">
        <f xml:space="preserve"> IF(AX172&lt;&gt;"",VLOOKUP(AX172,Calculs!$B$2:$C$34,2,FALSE),0)</f>
        <v>0</v>
      </c>
      <c r="AZ172" s="45">
        <f>IF(K172&lt;&gt;"",IF(LEFT(K172,1)="S", Calculs!$C$55,0),0)</f>
        <v>0</v>
      </c>
      <c r="BA172" s="45">
        <f>IF(L172&lt;&gt;"",IF(LEFT(L172,1)="S", Calculs!$C$51,0),0)</f>
        <v>0</v>
      </c>
      <c r="BB172" s="45">
        <f>IF(M172&lt;&gt;"",IF(LEFT(M172,1)="S", Calculs!$C$52,0),0)</f>
        <v>0</v>
      </c>
      <c r="BC172" s="46" t="str">
        <f t="shared" si="64"/>
        <v/>
      </c>
      <c r="BD172" s="46" t="str">
        <f t="shared" si="66"/>
        <v/>
      </c>
      <c r="BE172" s="46">
        <f>SUMIF(Calculs!$B$2:$B$34,BC172,Calculs!$C$2:$C$34)</f>
        <v>0</v>
      </c>
      <c r="BF172" s="45">
        <f>IF(Q172&lt;&gt;"",IF(LEFT(Q172,1)="S", Calculs!$C$52,0),0)</f>
        <v>0</v>
      </c>
      <c r="BG172" s="45">
        <f>IF(R172&lt;&gt;"",IF(LEFT(R172,1)="S", Calculs!$C$51,0),0)</f>
        <v>0</v>
      </c>
      <c r="BH172" s="252" t="str">
        <f t="shared" si="53"/>
        <v/>
      </c>
      <c r="BI172" s="242">
        <f>IF(B172="",0, IF(BS172="S",COUNTIF($BH$17:BH172,BH172),0))</f>
        <v>0</v>
      </c>
      <c r="BJ172" s="45">
        <f xml:space="preserve"> IF(S172&lt;&gt;"",IF(S172&lt;&gt;"Sense monitor",VLOOKUP(LEFT(S172,2),Calculs!$B$41:$C$46,2,FALSE),0),0)</f>
        <v>0</v>
      </c>
      <c r="BK172" s="45">
        <f>IF(T172&lt;&gt;"",IF(LEFT(T172,1)="S", Calculs!$C$48,0),0)</f>
        <v>0</v>
      </c>
      <c r="BL172" s="45">
        <f>IF(W172&lt;&gt;"",IF(LEFT(W172,3)="ETT", Calculs!$C$37,0),0)</f>
        <v>0</v>
      </c>
      <c r="BM172" s="45">
        <f>IF(X172&lt;&gt;"",IF(LEFT(X172,1)="S", Calculs!$C$51,0),0)</f>
        <v>0</v>
      </c>
      <c r="BN172" s="45">
        <f>IF(Y172&lt;&gt;"",IF(LEFT(Y172,1)="S", Calculs!$C$52,0),0)</f>
        <v>0</v>
      </c>
      <c r="BO172" s="46" t="str">
        <f t="shared" si="65"/>
        <v/>
      </c>
      <c r="BP172" s="45">
        <f>SUMIF(Calculs!$B$32:$B$36,TRIM(BO172),Calculs!$C$32:$C$36)</f>
        <v>0</v>
      </c>
      <c r="BQ172" s="45">
        <f>IF(V172&lt;&gt;"",IF(LEFT(V172,1)="S", SUMIF(Calculs!$B$57:$B$61, TRIM(BO172), Calculs!$C$57:$C$61),0),0)</f>
        <v>0</v>
      </c>
      <c r="BR172" s="43" t="str">
        <f t="shared" si="54"/>
        <v>N</v>
      </c>
      <c r="BS172" s="241" t="str">
        <f t="shared" si="55"/>
        <v>N</v>
      </c>
      <c r="BT172" s="45">
        <f t="shared" si="56"/>
        <v>0</v>
      </c>
      <c r="BU172" s="45"/>
      <c r="BV172" s="45"/>
      <c r="BW172" s="45">
        <f>IF(C172="",0,IF(AND(BR172="S",AW172=1), VLOOKUP(C172,Calculs!$B$85:$D$90,3), 0) + IF(AND(BS172="S",BI172=1), VLOOKUP(C172,Calculs!$B$85:$F$90,5), 0))</f>
        <v>0</v>
      </c>
      <c r="BX172" s="43" t="str">
        <f t="shared" si="57"/>
        <v/>
      </c>
      <c r="BY172" s="241" t="str">
        <f t="shared" si="58"/>
        <v/>
      </c>
      <c r="BZ172" s="301" t="str">
        <f t="shared" si="59"/>
        <v/>
      </c>
      <c r="CA172" s="301" t="str">
        <f t="shared" si="60"/>
        <v/>
      </c>
    </row>
    <row r="173" spans="1:79" ht="12.75" customHeight="1">
      <c r="A173" s="273"/>
      <c r="B173" s="239" t="str">
        <f>IF(' Peticions ET'!B172="", "",' Peticions ET'!B172)</f>
        <v/>
      </c>
      <c r="C173" s="186" t="str">
        <f>IF(' Peticions ET'!C172="", "",' Peticions ET'!C172)</f>
        <v/>
      </c>
      <c r="D173" s="186" t="str">
        <f>IF(' Peticions ET'!D172="", "",' Peticions ET'!D172)</f>
        <v/>
      </c>
      <c r="E173" s="186" t="str">
        <f>IF(' Peticions ET'!E172="", "",' Peticions ET'!E172)</f>
        <v/>
      </c>
      <c r="F173" s="186" t="str">
        <f>IF(' Peticions ET'!F172="", "",' Peticions ET'!F172)</f>
        <v/>
      </c>
      <c r="G173" s="186" t="str">
        <f>IF(' Peticions ET'!G172="", "",' Peticions ET'!G172)</f>
        <v/>
      </c>
      <c r="H173" s="185" t="str">
        <f>IF(' Peticions ET'!H172="", "",' Peticions ET'!H172)</f>
        <v/>
      </c>
      <c r="I173" s="185" t="str">
        <f>IF(' Peticions ET'!I172="", "",' Peticions ET'!I172)</f>
        <v/>
      </c>
      <c r="J173" s="33" t="str">
        <f>IF(' Peticions ET'!J172="", "",' Peticions ET'!J172)</f>
        <v/>
      </c>
      <c r="K173" s="33" t="str">
        <f>IF(' Peticions ET'!K172="", "",' Peticions ET'!K172)</f>
        <v/>
      </c>
      <c r="L173" s="33" t="str">
        <f>IF(' Peticions ET'!L172="", "",' Peticions ET'!L172)</f>
        <v/>
      </c>
      <c r="M173" s="33" t="str">
        <f>IF(' Peticions ET'!M172="", "",' Peticions ET'!M172)</f>
        <v/>
      </c>
      <c r="N173" s="33" t="str">
        <f>IF(' Peticions ET'!N172="", "",' Peticions ET'!N172)</f>
        <v/>
      </c>
      <c r="O173" s="33" t="str">
        <f>IF(' Peticions ET'!O172="", "",' Peticions ET'!O172)</f>
        <v/>
      </c>
      <c r="P173" s="33" t="str">
        <f>IF(' Peticions ET'!P172="", "",' Peticions ET'!P172)</f>
        <v/>
      </c>
      <c r="Q173" s="33" t="str">
        <f>IF(' Peticions ET'!R172="", "",' Peticions ET'!R172)</f>
        <v/>
      </c>
      <c r="R173" s="1" t="str">
        <f>IF(' Peticions ET'!Q172="", "",' Peticions ET'!Q172)</f>
        <v/>
      </c>
      <c r="S173" s="34" t="str">
        <f>IF(' Peticions ET'!U172="", "",' Peticions ET'!U172)</f>
        <v/>
      </c>
      <c r="T173" s="34" t="str">
        <f>IF(' Peticions ET'!V172="", "",' Peticions ET'!V172)</f>
        <v/>
      </c>
      <c r="U173" t="str">
        <f>IF(' Peticions ET'!S172="", "",' Peticions ET'!S172)</f>
        <v/>
      </c>
      <c r="V173" t="str">
        <f>IF(' Peticions ET'!T172="", "",' Peticions ET'!T172)</f>
        <v/>
      </c>
      <c r="W173" s="33" t="str">
        <f>IF(' Peticions ET'!W172="", "",' Peticions ET'!W172)</f>
        <v/>
      </c>
      <c r="X173" s="33" t="str">
        <f>IF(' Peticions ET'!X172="", "",' Peticions ET'!X172)</f>
        <v/>
      </c>
      <c r="Y173" s="33" t="str">
        <f>IF(' Peticions ET'!Y172="", "",' Peticions ET'!Y172)</f>
        <v/>
      </c>
      <c r="Z173" s="1"/>
      <c r="AA173" s="1"/>
      <c r="AB173" s="3"/>
      <c r="AC173" s="34"/>
      <c r="AD173" s="34"/>
      <c r="AE173" s="34"/>
      <c r="AF173" s="35"/>
      <c r="AG173" s="36"/>
      <c r="AH173" s="36"/>
      <c r="AI173" s="36"/>
      <c r="AJ173" s="36"/>
      <c r="AK173" s="37"/>
      <c r="AL173" s="37"/>
      <c r="AM173" s="37"/>
      <c r="AN173" s="37"/>
      <c r="AO173" s="38" t="str">
        <f>IF(' Peticions ET'!AO172="", "",' Peticions ET'!AO172)</f>
        <v/>
      </c>
      <c r="AP173" s="154"/>
      <c r="AQ173" s="39"/>
      <c r="AR173" s="40" t="str">
        <f t="shared" si="50"/>
        <v/>
      </c>
      <c r="AS173" s="41" t="str">
        <f t="shared" si="51"/>
        <v/>
      </c>
      <c r="AT173" s="42" t="str">
        <f t="shared" si="61"/>
        <v/>
      </c>
      <c r="AU173" s="43" t="str">
        <f t="shared" si="62"/>
        <v/>
      </c>
      <c r="AV173" s="252" t="str">
        <f t="shared" si="52"/>
        <v/>
      </c>
      <c r="AW173" s="242">
        <f>IF(B173="",0,IF(BR173="S",COUNTIF($AV$17:AV173,AV173),0))</f>
        <v>0</v>
      </c>
      <c r="AX173" s="44" t="str">
        <f t="shared" si="63"/>
        <v/>
      </c>
      <c r="AY173" s="45">
        <f xml:space="preserve"> IF(AX173&lt;&gt;"",VLOOKUP(AX173,Calculs!$B$2:$C$34,2,FALSE),0)</f>
        <v>0</v>
      </c>
      <c r="AZ173" s="45">
        <f>IF(K173&lt;&gt;"",IF(LEFT(K173,1)="S", Calculs!$C$55,0),0)</f>
        <v>0</v>
      </c>
      <c r="BA173" s="45">
        <f>IF(L173&lt;&gt;"",IF(LEFT(L173,1)="S", Calculs!$C$51,0),0)</f>
        <v>0</v>
      </c>
      <c r="BB173" s="45">
        <f>IF(M173&lt;&gt;"",IF(LEFT(M173,1)="S", Calculs!$C$52,0),0)</f>
        <v>0</v>
      </c>
      <c r="BC173" s="46" t="str">
        <f t="shared" si="64"/>
        <v/>
      </c>
      <c r="BD173" s="46" t="str">
        <f t="shared" si="66"/>
        <v/>
      </c>
      <c r="BE173" s="46">
        <f>SUMIF(Calculs!$B$2:$B$34,BC173,Calculs!$C$2:$C$34)</f>
        <v>0</v>
      </c>
      <c r="BF173" s="45">
        <f>IF(Q173&lt;&gt;"",IF(LEFT(Q173,1)="S", Calculs!$C$52,0),0)</f>
        <v>0</v>
      </c>
      <c r="BG173" s="45">
        <f>IF(R173&lt;&gt;"",IF(LEFT(R173,1)="S", Calculs!$C$51,0),0)</f>
        <v>0</v>
      </c>
      <c r="BH173" s="252" t="str">
        <f t="shared" si="53"/>
        <v/>
      </c>
      <c r="BI173" s="242">
        <f>IF(B173="",0, IF(BS173="S",COUNTIF($BH$17:BH173,BH173),0))</f>
        <v>0</v>
      </c>
      <c r="BJ173" s="45">
        <f xml:space="preserve"> IF(S173&lt;&gt;"",IF(S173&lt;&gt;"Sense monitor",VLOOKUP(LEFT(S173,2),Calculs!$B$41:$C$46,2,FALSE),0),0)</f>
        <v>0</v>
      </c>
      <c r="BK173" s="45">
        <f>IF(T173&lt;&gt;"",IF(LEFT(T173,1)="S", Calculs!$C$48,0),0)</f>
        <v>0</v>
      </c>
      <c r="BL173" s="45">
        <f>IF(W173&lt;&gt;"",IF(LEFT(W173,3)="ETT", Calculs!$C$37,0),0)</f>
        <v>0</v>
      </c>
      <c r="BM173" s="45">
        <f>IF(X173&lt;&gt;"",IF(LEFT(X173,1)="S", Calculs!$C$51,0),0)</f>
        <v>0</v>
      </c>
      <c r="BN173" s="45">
        <f>IF(Y173&lt;&gt;"",IF(LEFT(Y173,1)="S", Calculs!$C$52,0),0)</f>
        <v>0</v>
      </c>
      <c r="BO173" s="46" t="str">
        <f t="shared" si="65"/>
        <v/>
      </c>
      <c r="BP173" s="45">
        <f>SUMIF(Calculs!$B$32:$B$36,TRIM(BO173),Calculs!$C$32:$C$36)</f>
        <v>0</v>
      </c>
      <c r="BQ173" s="45">
        <f>IF(V173&lt;&gt;"",IF(LEFT(V173,1)="S", SUMIF(Calculs!$B$57:$B$61, TRIM(BO173), Calculs!$C$57:$C$61),0),0)</f>
        <v>0</v>
      </c>
      <c r="BR173" s="43" t="str">
        <f t="shared" si="54"/>
        <v>N</v>
      </c>
      <c r="BS173" s="241" t="str">
        <f t="shared" si="55"/>
        <v>N</v>
      </c>
      <c r="BT173" s="45">
        <f t="shared" si="56"/>
        <v>0</v>
      </c>
      <c r="BU173" s="45"/>
      <c r="BV173" s="45"/>
      <c r="BW173" s="45">
        <f>IF(C173="",0,IF(AND(BR173="S",AW173=1), VLOOKUP(C173,Calculs!$B$85:$D$90,3), 0) + IF(AND(BS173="S",BI173=1), VLOOKUP(C173,Calculs!$B$85:$F$90,5), 0))</f>
        <v>0</v>
      </c>
      <c r="BX173" s="43" t="str">
        <f t="shared" si="57"/>
        <v/>
      </c>
      <c r="BY173" s="241" t="str">
        <f t="shared" si="58"/>
        <v/>
      </c>
      <c r="BZ173" s="301" t="str">
        <f t="shared" si="59"/>
        <v/>
      </c>
      <c r="CA173" s="301" t="str">
        <f t="shared" si="60"/>
        <v/>
      </c>
    </row>
    <row r="174" spans="1:79" ht="12.75" customHeight="1">
      <c r="A174" s="273"/>
      <c r="B174" s="239" t="str">
        <f>IF(' Peticions ET'!B173="", "",' Peticions ET'!B173)</f>
        <v/>
      </c>
      <c r="C174" s="186" t="str">
        <f>IF(' Peticions ET'!C173="", "",' Peticions ET'!C173)</f>
        <v/>
      </c>
      <c r="D174" s="186" t="str">
        <f>IF(' Peticions ET'!D173="", "",' Peticions ET'!D173)</f>
        <v/>
      </c>
      <c r="E174" s="186" t="str">
        <f>IF(' Peticions ET'!E173="", "",' Peticions ET'!E173)</f>
        <v/>
      </c>
      <c r="F174" s="186" t="str">
        <f>IF(' Peticions ET'!F173="", "",' Peticions ET'!F173)</f>
        <v/>
      </c>
      <c r="G174" s="186" t="str">
        <f>IF(' Peticions ET'!G173="", "",' Peticions ET'!G173)</f>
        <v/>
      </c>
      <c r="H174" s="185" t="str">
        <f>IF(' Peticions ET'!H173="", "",' Peticions ET'!H173)</f>
        <v/>
      </c>
      <c r="I174" s="185" t="str">
        <f>IF(' Peticions ET'!I173="", "",' Peticions ET'!I173)</f>
        <v/>
      </c>
      <c r="J174" s="33" t="str">
        <f>IF(' Peticions ET'!J173="", "",' Peticions ET'!J173)</f>
        <v/>
      </c>
      <c r="K174" s="33" t="str">
        <f>IF(' Peticions ET'!K173="", "",' Peticions ET'!K173)</f>
        <v/>
      </c>
      <c r="L174" s="33" t="str">
        <f>IF(' Peticions ET'!L173="", "",' Peticions ET'!L173)</f>
        <v/>
      </c>
      <c r="M174" s="33" t="str">
        <f>IF(' Peticions ET'!M173="", "",' Peticions ET'!M173)</f>
        <v/>
      </c>
      <c r="N174" s="33" t="str">
        <f>IF(' Peticions ET'!N173="", "",' Peticions ET'!N173)</f>
        <v/>
      </c>
      <c r="O174" s="33" t="str">
        <f>IF(' Peticions ET'!O173="", "",' Peticions ET'!O173)</f>
        <v/>
      </c>
      <c r="P174" s="33" t="str">
        <f>IF(' Peticions ET'!P173="", "",' Peticions ET'!P173)</f>
        <v/>
      </c>
      <c r="Q174" s="33" t="str">
        <f>IF(' Peticions ET'!R173="", "",' Peticions ET'!R173)</f>
        <v/>
      </c>
      <c r="R174" s="1" t="str">
        <f>IF(' Peticions ET'!Q173="", "",' Peticions ET'!Q173)</f>
        <v/>
      </c>
      <c r="S174" s="34" t="str">
        <f>IF(' Peticions ET'!U173="", "",' Peticions ET'!U173)</f>
        <v/>
      </c>
      <c r="T174" s="34" t="str">
        <f>IF(' Peticions ET'!V173="", "",' Peticions ET'!V173)</f>
        <v/>
      </c>
      <c r="U174" t="str">
        <f>IF(' Peticions ET'!S173="", "",' Peticions ET'!S173)</f>
        <v/>
      </c>
      <c r="V174" t="str">
        <f>IF(' Peticions ET'!T173="", "",' Peticions ET'!T173)</f>
        <v/>
      </c>
      <c r="W174" s="33" t="str">
        <f>IF(' Peticions ET'!W173="", "",' Peticions ET'!W173)</f>
        <v/>
      </c>
      <c r="X174" s="33" t="str">
        <f>IF(' Peticions ET'!X173="", "",' Peticions ET'!X173)</f>
        <v/>
      </c>
      <c r="Y174" s="33" t="str">
        <f>IF(' Peticions ET'!Y173="", "",' Peticions ET'!Y173)</f>
        <v/>
      </c>
      <c r="Z174" s="1"/>
      <c r="AA174" s="1"/>
      <c r="AB174" s="3"/>
      <c r="AC174" s="34"/>
      <c r="AD174" s="34"/>
      <c r="AE174" s="34"/>
      <c r="AF174" s="35"/>
      <c r="AG174" s="36"/>
      <c r="AH174" s="36"/>
      <c r="AI174" s="36"/>
      <c r="AJ174" s="36"/>
      <c r="AK174" s="37"/>
      <c r="AL174" s="37"/>
      <c r="AM174" s="37"/>
      <c r="AN174" s="37"/>
      <c r="AO174" s="38" t="str">
        <f>IF(' Peticions ET'!AO173="", "",' Peticions ET'!AO173)</f>
        <v/>
      </c>
      <c r="AP174" s="154"/>
      <c r="AQ174" s="39"/>
      <c r="AR174" s="40" t="str">
        <f t="shared" si="50"/>
        <v/>
      </c>
      <c r="AS174" s="41" t="str">
        <f t="shared" si="51"/>
        <v/>
      </c>
      <c r="AT174" s="42" t="str">
        <f t="shared" si="61"/>
        <v/>
      </c>
      <c r="AU174" s="43" t="str">
        <f t="shared" si="62"/>
        <v/>
      </c>
      <c r="AV174" s="252" t="str">
        <f t="shared" si="52"/>
        <v/>
      </c>
      <c r="AW174" s="242">
        <f>IF(B174="",0,IF(BR174="S",COUNTIF($AV$17:AV174,AV174),0))</f>
        <v>0</v>
      </c>
      <c r="AX174" s="44" t="str">
        <f t="shared" si="63"/>
        <v/>
      </c>
      <c r="AY174" s="45">
        <f xml:space="preserve"> IF(AX174&lt;&gt;"",VLOOKUP(AX174,Calculs!$B$2:$C$34,2,FALSE),0)</f>
        <v>0</v>
      </c>
      <c r="AZ174" s="45">
        <f>IF(K174&lt;&gt;"",IF(LEFT(K174,1)="S", Calculs!$C$55,0),0)</f>
        <v>0</v>
      </c>
      <c r="BA174" s="45">
        <f>IF(L174&lt;&gt;"",IF(LEFT(L174,1)="S", Calculs!$C$51,0),0)</f>
        <v>0</v>
      </c>
      <c r="BB174" s="45">
        <f>IF(M174&lt;&gt;"",IF(LEFT(M174,1)="S", Calculs!$C$52,0),0)</f>
        <v>0</v>
      </c>
      <c r="BC174" s="46" t="str">
        <f t="shared" si="64"/>
        <v/>
      </c>
      <c r="BD174" s="46" t="str">
        <f t="shared" si="66"/>
        <v/>
      </c>
      <c r="BE174" s="46">
        <f>SUMIF(Calculs!$B$2:$B$34,BC174,Calculs!$C$2:$C$34)</f>
        <v>0</v>
      </c>
      <c r="BF174" s="45">
        <f>IF(Q174&lt;&gt;"",IF(LEFT(Q174,1)="S", Calculs!$C$52,0),0)</f>
        <v>0</v>
      </c>
      <c r="BG174" s="45">
        <f>IF(R174&lt;&gt;"",IF(LEFT(R174,1)="S", Calculs!$C$51,0),0)</f>
        <v>0</v>
      </c>
      <c r="BH174" s="252" t="str">
        <f t="shared" si="53"/>
        <v/>
      </c>
      <c r="BI174" s="242">
        <f>IF(B174="",0, IF(BS174="S",COUNTIF($BH$17:BH174,BH174),0))</f>
        <v>0</v>
      </c>
      <c r="BJ174" s="45">
        <f xml:space="preserve"> IF(S174&lt;&gt;"",IF(S174&lt;&gt;"Sense monitor",VLOOKUP(LEFT(S174,2),Calculs!$B$41:$C$46,2,FALSE),0),0)</f>
        <v>0</v>
      </c>
      <c r="BK174" s="45">
        <f>IF(T174&lt;&gt;"",IF(LEFT(T174,1)="S", Calculs!$C$48,0),0)</f>
        <v>0</v>
      </c>
      <c r="BL174" s="45">
        <f>IF(W174&lt;&gt;"",IF(LEFT(W174,3)="ETT", Calculs!$C$37,0),0)</f>
        <v>0</v>
      </c>
      <c r="BM174" s="45">
        <f>IF(X174&lt;&gt;"",IF(LEFT(X174,1)="S", Calculs!$C$51,0),0)</f>
        <v>0</v>
      </c>
      <c r="BN174" s="45">
        <f>IF(Y174&lt;&gt;"",IF(LEFT(Y174,1)="S", Calculs!$C$52,0),0)</f>
        <v>0</v>
      </c>
      <c r="BO174" s="46" t="str">
        <f t="shared" si="65"/>
        <v/>
      </c>
      <c r="BP174" s="45">
        <f>SUMIF(Calculs!$B$32:$B$36,TRIM(BO174),Calculs!$C$32:$C$36)</f>
        <v>0</v>
      </c>
      <c r="BQ174" s="45">
        <f>IF(V174&lt;&gt;"",IF(LEFT(V174,1)="S", SUMIF(Calculs!$B$57:$B$61, TRIM(BO174), Calculs!$C$57:$C$61),0),0)</f>
        <v>0</v>
      </c>
      <c r="BR174" s="43" t="str">
        <f t="shared" si="54"/>
        <v>N</v>
      </c>
      <c r="BS174" s="241" t="str">
        <f t="shared" si="55"/>
        <v>N</v>
      </c>
      <c r="BT174" s="45">
        <f t="shared" si="56"/>
        <v>0</v>
      </c>
      <c r="BU174" s="45"/>
      <c r="BV174" s="45"/>
      <c r="BW174" s="45">
        <f>IF(C174="",0,IF(AND(BR174="S",AW174=1), VLOOKUP(C174,Calculs!$B$85:$D$90,3), 0) + IF(AND(BS174="S",BI174=1), VLOOKUP(C174,Calculs!$B$85:$F$90,5), 0))</f>
        <v>0</v>
      </c>
      <c r="BX174" s="43" t="str">
        <f t="shared" si="57"/>
        <v/>
      </c>
      <c r="BY174" s="241" t="str">
        <f t="shared" si="58"/>
        <v/>
      </c>
      <c r="BZ174" s="301" t="str">
        <f t="shared" si="59"/>
        <v/>
      </c>
      <c r="CA174" s="301" t="str">
        <f t="shared" si="60"/>
        <v/>
      </c>
    </row>
    <row r="175" spans="1:79" ht="12.75" customHeight="1">
      <c r="A175" s="273"/>
      <c r="B175" s="239" t="str">
        <f>IF(' Peticions ET'!B174="", "",' Peticions ET'!B174)</f>
        <v/>
      </c>
      <c r="C175" s="186" t="str">
        <f>IF(' Peticions ET'!C174="", "",' Peticions ET'!C174)</f>
        <v/>
      </c>
      <c r="D175" s="186" t="str">
        <f>IF(' Peticions ET'!D174="", "",' Peticions ET'!D174)</f>
        <v/>
      </c>
      <c r="E175" s="186" t="str">
        <f>IF(' Peticions ET'!E174="", "",' Peticions ET'!E174)</f>
        <v/>
      </c>
      <c r="F175" s="186" t="str">
        <f>IF(' Peticions ET'!F174="", "",' Peticions ET'!F174)</f>
        <v/>
      </c>
      <c r="G175" s="186" t="str">
        <f>IF(' Peticions ET'!G174="", "",' Peticions ET'!G174)</f>
        <v/>
      </c>
      <c r="H175" s="185" t="str">
        <f>IF(' Peticions ET'!H174="", "",' Peticions ET'!H174)</f>
        <v/>
      </c>
      <c r="I175" s="185" t="str">
        <f>IF(' Peticions ET'!I174="", "",' Peticions ET'!I174)</f>
        <v/>
      </c>
      <c r="J175" s="33" t="str">
        <f>IF(' Peticions ET'!J174="", "",' Peticions ET'!J174)</f>
        <v/>
      </c>
      <c r="K175" s="33" t="str">
        <f>IF(' Peticions ET'!K174="", "",' Peticions ET'!K174)</f>
        <v/>
      </c>
      <c r="L175" s="33" t="str">
        <f>IF(' Peticions ET'!L174="", "",' Peticions ET'!L174)</f>
        <v/>
      </c>
      <c r="M175" s="33" t="str">
        <f>IF(' Peticions ET'!M174="", "",' Peticions ET'!M174)</f>
        <v/>
      </c>
      <c r="N175" s="33" t="str">
        <f>IF(' Peticions ET'!N174="", "",' Peticions ET'!N174)</f>
        <v/>
      </c>
      <c r="O175" s="33" t="str">
        <f>IF(' Peticions ET'!O174="", "",' Peticions ET'!O174)</f>
        <v/>
      </c>
      <c r="P175" s="33" t="str">
        <f>IF(' Peticions ET'!P174="", "",' Peticions ET'!P174)</f>
        <v/>
      </c>
      <c r="Q175" s="33" t="str">
        <f>IF(' Peticions ET'!R174="", "",' Peticions ET'!R174)</f>
        <v/>
      </c>
      <c r="R175" s="1" t="str">
        <f>IF(' Peticions ET'!Q174="", "",' Peticions ET'!Q174)</f>
        <v/>
      </c>
      <c r="S175" s="34" t="str">
        <f>IF(' Peticions ET'!U174="", "",' Peticions ET'!U174)</f>
        <v/>
      </c>
      <c r="T175" s="34" t="str">
        <f>IF(' Peticions ET'!V174="", "",' Peticions ET'!V174)</f>
        <v/>
      </c>
      <c r="U175" t="str">
        <f>IF(' Peticions ET'!S174="", "",' Peticions ET'!S174)</f>
        <v/>
      </c>
      <c r="V175" t="str">
        <f>IF(' Peticions ET'!T174="", "",' Peticions ET'!T174)</f>
        <v/>
      </c>
      <c r="W175" s="33" t="str">
        <f>IF(' Peticions ET'!W174="", "",' Peticions ET'!W174)</f>
        <v/>
      </c>
      <c r="X175" s="33" t="str">
        <f>IF(' Peticions ET'!X174="", "",' Peticions ET'!X174)</f>
        <v/>
      </c>
      <c r="Y175" s="33" t="str">
        <f>IF(' Peticions ET'!Y174="", "",' Peticions ET'!Y174)</f>
        <v/>
      </c>
      <c r="Z175" s="1"/>
      <c r="AA175" s="1"/>
      <c r="AB175" s="3"/>
      <c r="AC175" s="34"/>
      <c r="AD175" s="34"/>
      <c r="AE175" s="34"/>
      <c r="AF175" s="35"/>
      <c r="AG175" s="36"/>
      <c r="AH175" s="36"/>
      <c r="AI175" s="36"/>
      <c r="AJ175" s="36"/>
      <c r="AK175" s="37"/>
      <c r="AL175" s="37"/>
      <c r="AM175" s="37"/>
      <c r="AN175" s="37"/>
      <c r="AO175" s="38" t="str">
        <f>IF(' Peticions ET'!AO174="", "",' Peticions ET'!AO174)</f>
        <v/>
      </c>
      <c r="AP175" s="154"/>
      <c r="AQ175" s="39"/>
      <c r="AR175" s="40" t="str">
        <f t="shared" si="50"/>
        <v/>
      </c>
      <c r="AS175" s="41" t="str">
        <f t="shared" si="51"/>
        <v/>
      </c>
      <c r="AT175" s="42" t="str">
        <f t="shared" si="61"/>
        <v/>
      </c>
      <c r="AU175" s="43" t="str">
        <f t="shared" si="62"/>
        <v/>
      </c>
      <c r="AV175" s="252" t="str">
        <f t="shared" si="52"/>
        <v/>
      </c>
      <c r="AW175" s="242">
        <f>IF(B175="",0,IF(BR175="S",COUNTIF($AV$17:AV175,AV175),0))</f>
        <v>0</v>
      </c>
      <c r="AX175" s="44" t="str">
        <f t="shared" si="63"/>
        <v/>
      </c>
      <c r="AY175" s="45">
        <f xml:space="preserve"> IF(AX175&lt;&gt;"",VLOOKUP(AX175,Calculs!$B$2:$C$34,2,FALSE),0)</f>
        <v>0</v>
      </c>
      <c r="AZ175" s="45">
        <f>IF(K175&lt;&gt;"",IF(LEFT(K175,1)="S", Calculs!$C$55,0),0)</f>
        <v>0</v>
      </c>
      <c r="BA175" s="45">
        <f>IF(L175&lt;&gt;"",IF(LEFT(L175,1)="S", Calculs!$C$51,0),0)</f>
        <v>0</v>
      </c>
      <c r="BB175" s="45">
        <f>IF(M175&lt;&gt;"",IF(LEFT(M175,1)="S", Calculs!$C$52,0),0)</f>
        <v>0</v>
      </c>
      <c r="BC175" s="46" t="str">
        <f t="shared" si="64"/>
        <v/>
      </c>
      <c r="BD175" s="46" t="str">
        <f t="shared" si="66"/>
        <v/>
      </c>
      <c r="BE175" s="46">
        <f>SUMIF(Calculs!$B$2:$B$34,BC175,Calculs!$C$2:$C$34)</f>
        <v>0</v>
      </c>
      <c r="BF175" s="45">
        <f>IF(Q175&lt;&gt;"",IF(LEFT(Q175,1)="S", Calculs!$C$52,0),0)</f>
        <v>0</v>
      </c>
      <c r="BG175" s="45">
        <f>IF(R175&lt;&gt;"",IF(LEFT(R175,1)="S", Calculs!$C$51,0),0)</f>
        <v>0</v>
      </c>
      <c r="BH175" s="252" t="str">
        <f t="shared" si="53"/>
        <v/>
      </c>
      <c r="BI175" s="242">
        <f>IF(B175="",0, IF(BS175="S",COUNTIF($BH$17:BH175,BH175),0))</f>
        <v>0</v>
      </c>
      <c r="BJ175" s="45">
        <f xml:space="preserve"> IF(S175&lt;&gt;"",IF(S175&lt;&gt;"Sense monitor",VLOOKUP(LEFT(S175,2),Calculs!$B$41:$C$46,2,FALSE),0),0)</f>
        <v>0</v>
      </c>
      <c r="BK175" s="45">
        <f>IF(T175&lt;&gt;"",IF(LEFT(T175,1)="S", Calculs!$C$48,0),0)</f>
        <v>0</v>
      </c>
      <c r="BL175" s="45">
        <f>IF(W175&lt;&gt;"",IF(LEFT(W175,3)="ETT", Calculs!$C$37,0),0)</f>
        <v>0</v>
      </c>
      <c r="BM175" s="45">
        <f>IF(X175&lt;&gt;"",IF(LEFT(X175,1)="S", Calculs!$C$51,0),0)</f>
        <v>0</v>
      </c>
      <c r="BN175" s="45">
        <f>IF(Y175&lt;&gt;"",IF(LEFT(Y175,1)="S", Calculs!$C$52,0),0)</f>
        <v>0</v>
      </c>
      <c r="BO175" s="46" t="str">
        <f t="shared" si="65"/>
        <v/>
      </c>
      <c r="BP175" s="45">
        <f>SUMIF(Calculs!$B$32:$B$36,TRIM(BO175),Calculs!$C$32:$C$36)</f>
        <v>0</v>
      </c>
      <c r="BQ175" s="45">
        <f>IF(V175&lt;&gt;"",IF(LEFT(V175,1)="S", SUMIF(Calculs!$B$57:$B$61, TRIM(BO175), Calculs!$C$57:$C$61),0),0)</f>
        <v>0</v>
      </c>
      <c r="BR175" s="43" t="str">
        <f t="shared" si="54"/>
        <v>N</v>
      </c>
      <c r="BS175" s="241" t="str">
        <f t="shared" si="55"/>
        <v>N</v>
      </c>
      <c r="BT175" s="45">
        <f t="shared" si="56"/>
        <v>0</v>
      </c>
      <c r="BU175" s="45"/>
      <c r="BV175" s="45"/>
      <c r="BW175" s="45">
        <f>IF(C175="",0,IF(AND(BR175="S",AW175=1), VLOOKUP(C175,Calculs!$B$85:$D$90,3), 0) + IF(AND(BS175="S",BI175=1), VLOOKUP(C175,Calculs!$B$85:$F$90,5), 0))</f>
        <v>0</v>
      </c>
      <c r="BX175" s="43" t="str">
        <f t="shared" si="57"/>
        <v/>
      </c>
      <c r="BY175" s="241" t="str">
        <f t="shared" si="58"/>
        <v/>
      </c>
      <c r="BZ175" s="301" t="str">
        <f t="shared" si="59"/>
        <v/>
      </c>
      <c r="CA175" s="301" t="str">
        <f t="shared" si="60"/>
        <v/>
      </c>
    </row>
    <row r="176" spans="1:79" ht="12.75" customHeight="1">
      <c r="A176" s="273"/>
      <c r="B176" s="239" t="str">
        <f>IF(' Peticions ET'!B175="", "",' Peticions ET'!B175)</f>
        <v/>
      </c>
      <c r="C176" s="186" t="str">
        <f>IF(' Peticions ET'!C175="", "",' Peticions ET'!C175)</f>
        <v/>
      </c>
      <c r="D176" s="186" t="str">
        <f>IF(' Peticions ET'!D175="", "",' Peticions ET'!D175)</f>
        <v/>
      </c>
      <c r="E176" s="186" t="str">
        <f>IF(' Peticions ET'!E175="", "",' Peticions ET'!E175)</f>
        <v/>
      </c>
      <c r="F176" s="186" t="str">
        <f>IF(' Peticions ET'!F175="", "",' Peticions ET'!F175)</f>
        <v/>
      </c>
      <c r="G176" s="186" t="str">
        <f>IF(' Peticions ET'!G175="", "",' Peticions ET'!G175)</f>
        <v/>
      </c>
      <c r="H176" s="185" t="str">
        <f>IF(' Peticions ET'!H175="", "",' Peticions ET'!H175)</f>
        <v/>
      </c>
      <c r="I176" s="185" t="str">
        <f>IF(' Peticions ET'!I175="", "",' Peticions ET'!I175)</f>
        <v/>
      </c>
      <c r="J176" s="33" t="str">
        <f>IF(' Peticions ET'!J175="", "",' Peticions ET'!J175)</f>
        <v/>
      </c>
      <c r="K176" s="33" t="str">
        <f>IF(' Peticions ET'!K175="", "",' Peticions ET'!K175)</f>
        <v/>
      </c>
      <c r="L176" s="33" t="str">
        <f>IF(' Peticions ET'!L175="", "",' Peticions ET'!L175)</f>
        <v/>
      </c>
      <c r="M176" s="33" t="str">
        <f>IF(' Peticions ET'!M175="", "",' Peticions ET'!M175)</f>
        <v/>
      </c>
      <c r="N176" s="33" t="str">
        <f>IF(' Peticions ET'!N175="", "",' Peticions ET'!N175)</f>
        <v/>
      </c>
      <c r="O176" s="33" t="str">
        <f>IF(' Peticions ET'!O175="", "",' Peticions ET'!O175)</f>
        <v/>
      </c>
      <c r="P176" s="33" t="str">
        <f>IF(' Peticions ET'!P175="", "",' Peticions ET'!P175)</f>
        <v/>
      </c>
      <c r="Q176" s="33" t="str">
        <f>IF(' Peticions ET'!R175="", "",' Peticions ET'!R175)</f>
        <v/>
      </c>
      <c r="R176" s="1" t="str">
        <f>IF(' Peticions ET'!Q175="", "",' Peticions ET'!Q175)</f>
        <v/>
      </c>
      <c r="S176" s="34" t="str">
        <f>IF(' Peticions ET'!U175="", "",' Peticions ET'!U175)</f>
        <v/>
      </c>
      <c r="T176" s="34" t="str">
        <f>IF(' Peticions ET'!V175="", "",' Peticions ET'!V175)</f>
        <v/>
      </c>
      <c r="U176" t="str">
        <f>IF(' Peticions ET'!S175="", "",' Peticions ET'!S175)</f>
        <v/>
      </c>
      <c r="V176" t="str">
        <f>IF(' Peticions ET'!T175="", "",' Peticions ET'!T175)</f>
        <v/>
      </c>
      <c r="W176" s="33" t="str">
        <f>IF(' Peticions ET'!W175="", "",' Peticions ET'!W175)</f>
        <v/>
      </c>
      <c r="X176" s="33" t="str">
        <f>IF(' Peticions ET'!X175="", "",' Peticions ET'!X175)</f>
        <v/>
      </c>
      <c r="Y176" s="33" t="str">
        <f>IF(' Peticions ET'!Y175="", "",' Peticions ET'!Y175)</f>
        <v/>
      </c>
      <c r="Z176" s="1"/>
      <c r="AA176" s="1"/>
      <c r="AB176" s="3"/>
      <c r="AC176" s="34"/>
      <c r="AD176" s="34"/>
      <c r="AE176" s="34"/>
      <c r="AF176" s="35"/>
      <c r="AG176" s="36"/>
      <c r="AH176" s="36"/>
      <c r="AI176" s="36"/>
      <c r="AJ176" s="36"/>
      <c r="AK176" s="37"/>
      <c r="AL176" s="37"/>
      <c r="AM176" s="37"/>
      <c r="AN176" s="37"/>
      <c r="AO176" s="38" t="str">
        <f>IF(' Peticions ET'!AO175="", "",' Peticions ET'!AO175)</f>
        <v/>
      </c>
      <c r="AP176" s="154"/>
      <c r="AQ176" s="39"/>
      <c r="AR176" s="40" t="str">
        <f t="shared" si="50"/>
        <v/>
      </c>
      <c r="AS176" s="41" t="str">
        <f t="shared" si="51"/>
        <v/>
      </c>
      <c r="AT176" s="42" t="str">
        <f t="shared" si="61"/>
        <v/>
      </c>
      <c r="AU176" s="43" t="str">
        <f t="shared" si="62"/>
        <v/>
      </c>
      <c r="AV176" s="252" t="str">
        <f t="shared" si="52"/>
        <v/>
      </c>
      <c r="AW176" s="242">
        <f>IF(B176="",0,IF(BR176="S",COUNTIF($AV$17:AV176,AV176),0))</f>
        <v>0</v>
      </c>
      <c r="AX176" s="44" t="str">
        <f t="shared" si="63"/>
        <v/>
      </c>
      <c r="AY176" s="45">
        <f xml:space="preserve"> IF(AX176&lt;&gt;"",VLOOKUP(AX176,Calculs!$B$2:$C$34,2,FALSE),0)</f>
        <v>0</v>
      </c>
      <c r="AZ176" s="45">
        <f>IF(K176&lt;&gt;"",IF(LEFT(K176,1)="S", Calculs!$C$55,0),0)</f>
        <v>0</v>
      </c>
      <c r="BA176" s="45">
        <f>IF(L176&lt;&gt;"",IF(LEFT(L176,1)="S", Calculs!$C$51,0),0)</f>
        <v>0</v>
      </c>
      <c r="BB176" s="45">
        <f>IF(M176&lt;&gt;"",IF(LEFT(M176,1)="S", Calculs!$C$52,0),0)</f>
        <v>0</v>
      </c>
      <c r="BC176" s="46" t="str">
        <f t="shared" si="64"/>
        <v/>
      </c>
      <c r="BD176" s="46" t="str">
        <f t="shared" si="66"/>
        <v/>
      </c>
      <c r="BE176" s="46">
        <f>SUMIF(Calculs!$B$2:$B$34,BC176,Calculs!$C$2:$C$34)</f>
        <v>0</v>
      </c>
      <c r="BF176" s="45">
        <f>IF(Q176&lt;&gt;"",IF(LEFT(Q176,1)="S", Calculs!$C$52,0),0)</f>
        <v>0</v>
      </c>
      <c r="BG176" s="45">
        <f>IF(R176&lt;&gt;"",IF(LEFT(R176,1)="S", Calculs!$C$51,0),0)</f>
        <v>0</v>
      </c>
      <c r="BH176" s="252" t="str">
        <f t="shared" si="53"/>
        <v/>
      </c>
      <c r="BI176" s="242">
        <f>IF(B176="",0, IF(BS176="S",COUNTIF($BH$17:BH176,BH176),0))</f>
        <v>0</v>
      </c>
      <c r="BJ176" s="45">
        <f xml:space="preserve"> IF(S176&lt;&gt;"",IF(S176&lt;&gt;"Sense monitor",VLOOKUP(LEFT(S176,2),Calculs!$B$41:$C$46,2,FALSE),0),0)</f>
        <v>0</v>
      </c>
      <c r="BK176" s="45">
        <f>IF(T176&lt;&gt;"",IF(LEFT(T176,1)="S", Calculs!$C$48,0),0)</f>
        <v>0</v>
      </c>
      <c r="BL176" s="45">
        <f>IF(W176&lt;&gt;"",IF(LEFT(W176,3)="ETT", Calculs!$C$37,0),0)</f>
        <v>0</v>
      </c>
      <c r="BM176" s="45">
        <f>IF(X176&lt;&gt;"",IF(LEFT(X176,1)="S", Calculs!$C$51,0),0)</f>
        <v>0</v>
      </c>
      <c r="BN176" s="45">
        <f>IF(Y176&lt;&gt;"",IF(LEFT(Y176,1)="S", Calculs!$C$52,0),0)</f>
        <v>0</v>
      </c>
      <c r="BO176" s="46" t="str">
        <f t="shared" si="65"/>
        <v/>
      </c>
      <c r="BP176" s="45">
        <f>SUMIF(Calculs!$B$32:$B$36,TRIM(BO176),Calculs!$C$32:$C$36)</f>
        <v>0</v>
      </c>
      <c r="BQ176" s="45">
        <f>IF(V176&lt;&gt;"",IF(LEFT(V176,1)="S", SUMIF(Calculs!$B$57:$B$61, TRIM(BO176), Calculs!$C$57:$C$61),0),0)</f>
        <v>0</v>
      </c>
      <c r="BR176" s="43" t="str">
        <f t="shared" si="54"/>
        <v>N</v>
      </c>
      <c r="BS176" s="241" t="str">
        <f t="shared" si="55"/>
        <v>N</v>
      </c>
      <c r="BT176" s="45">
        <f t="shared" si="56"/>
        <v>0</v>
      </c>
      <c r="BU176" s="45"/>
      <c r="BV176" s="45"/>
      <c r="BW176" s="45">
        <f>IF(C176="",0,IF(AND(BR176="S",AW176=1), VLOOKUP(C176,Calculs!$B$85:$D$90,3), 0) + IF(AND(BS176="S",BI176=1), VLOOKUP(C176,Calculs!$B$85:$F$90,5), 0))</f>
        <v>0</v>
      </c>
      <c r="BX176" s="43" t="str">
        <f t="shared" si="57"/>
        <v/>
      </c>
      <c r="BY176" s="241" t="str">
        <f t="shared" si="58"/>
        <v/>
      </c>
      <c r="BZ176" s="301" t="str">
        <f t="shared" si="59"/>
        <v/>
      </c>
      <c r="CA176" s="301" t="str">
        <f t="shared" si="60"/>
        <v/>
      </c>
    </row>
    <row r="177" spans="1:79" ht="12.75" customHeight="1">
      <c r="A177" s="273"/>
      <c r="B177" s="239" t="str">
        <f>IF(' Peticions ET'!B176="", "",' Peticions ET'!B176)</f>
        <v/>
      </c>
      <c r="C177" s="186" t="str">
        <f>IF(' Peticions ET'!C176="", "",' Peticions ET'!C176)</f>
        <v/>
      </c>
      <c r="D177" s="186" t="str">
        <f>IF(' Peticions ET'!D176="", "",' Peticions ET'!D176)</f>
        <v/>
      </c>
      <c r="E177" s="186" t="str">
        <f>IF(' Peticions ET'!E176="", "",' Peticions ET'!E176)</f>
        <v/>
      </c>
      <c r="F177" s="186" t="str">
        <f>IF(' Peticions ET'!F176="", "",' Peticions ET'!F176)</f>
        <v/>
      </c>
      <c r="G177" s="186" t="str">
        <f>IF(' Peticions ET'!G176="", "",' Peticions ET'!G176)</f>
        <v/>
      </c>
      <c r="H177" s="185" t="str">
        <f>IF(' Peticions ET'!H176="", "",' Peticions ET'!H176)</f>
        <v/>
      </c>
      <c r="I177" s="185" t="str">
        <f>IF(' Peticions ET'!I176="", "",' Peticions ET'!I176)</f>
        <v/>
      </c>
      <c r="J177" s="33" t="str">
        <f>IF(' Peticions ET'!J176="", "",' Peticions ET'!J176)</f>
        <v/>
      </c>
      <c r="K177" s="33" t="str">
        <f>IF(' Peticions ET'!K176="", "",' Peticions ET'!K176)</f>
        <v/>
      </c>
      <c r="L177" s="33" t="str">
        <f>IF(' Peticions ET'!L176="", "",' Peticions ET'!L176)</f>
        <v/>
      </c>
      <c r="M177" s="33" t="str">
        <f>IF(' Peticions ET'!M176="", "",' Peticions ET'!M176)</f>
        <v/>
      </c>
      <c r="N177" s="33" t="str">
        <f>IF(' Peticions ET'!N176="", "",' Peticions ET'!N176)</f>
        <v/>
      </c>
      <c r="O177" s="33" t="str">
        <f>IF(' Peticions ET'!O176="", "",' Peticions ET'!O176)</f>
        <v/>
      </c>
      <c r="P177" s="33" t="str">
        <f>IF(' Peticions ET'!P176="", "",' Peticions ET'!P176)</f>
        <v/>
      </c>
      <c r="Q177" s="33" t="str">
        <f>IF(' Peticions ET'!R176="", "",' Peticions ET'!R176)</f>
        <v/>
      </c>
      <c r="R177" s="1" t="str">
        <f>IF(' Peticions ET'!Q176="", "",' Peticions ET'!Q176)</f>
        <v/>
      </c>
      <c r="S177" s="34" t="str">
        <f>IF(' Peticions ET'!U176="", "",' Peticions ET'!U176)</f>
        <v/>
      </c>
      <c r="T177" s="34" t="str">
        <f>IF(' Peticions ET'!V176="", "",' Peticions ET'!V176)</f>
        <v/>
      </c>
      <c r="U177" t="str">
        <f>IF(' Peticions ET'!S176="", "",' Peticions ET'!S176)</f>
        <v/>
      </c>
      <c r="V177" t="str">
        <f>IF(' Peticions ET'!T176="", "",' Peticions ET'!T176)</f>
        <v/>
      </c>
      <c r="W177" s="33" t="str">
        <f>IF(' Peticions ET'!W176="", "",' Peticions ET'!W176)</f>
        <v/>
      </c>
      <c r="X177" s="33" t="str">
        <f>IF(' Peticions ET'!X176="", "",' Peticions ET'!X176)</f>
        <v/>
      </c>
      <c r="Y177" s="33" t="str">
        <f>IF(' Peticions ET'!Y176="", "",' Peticions ET'!Y176)</f>
        <v/>
      </c>
      <c r="Z177" s="1"/>
      <c r="AA177" s="1"/>
      <c r="AB177" s="3"/>
      <c r="AC177" s="34"/>
      <c r="AD177" s="34"/>
      <c r="AE177" s="34"/>
      <c r="AF177" s="35"/>
      <c r="AG177" s="36"/>
      <c r="AH177" s="36"/>
      <c r="AI177" s="36"/>
      <c r="AJ177" s="36"/>
      <c r="AK177" s="37"/>
      <c r="AL177" s="37"/>
      <c r="AM177" s="37"/>
      <c r="AN177" s="37"/>
      <c r="AO177" s="38" t="str">
        <f>IF(' Peticions ET'!AO176="", "",' Peticions ET'!AO176)</f>
        <v/>
      </c>
      <c r="AP177" s="154"/>
      <c r="AQ177" s="39"/>
      <c r="AR177" s="40" t="str">
        <f t="shared" si="50"/>
        <v/>
      </c>
      <c r="AS177" s="41" t="str">
        <f t="shared" si="51"/>
        <v/>
      </c>
      <c r="AT177" s="42" t="str">
        <f t="shared" si="61"/>
        <v/>
      </c>
      <c r="AU177" s="43" t="str">
        <f t="shared" si="62"/>
        <v/>
      </c>
      <c r="AV177" s="252" t="str">
        <f t="shared" si="52"/>
        <v/>
      </c>
      <c r="AW177" s="242">
        <f>IF(B177="",0,IF(BR177="S",COUNTIF($AV$17:AV177,AV177),0))</f>
        <v>0</v>
      </c>
      <c r="AX177" s="44" t="str">
        <f t="shared" si="63"/>
        <v/>
      </c>
      <c r="AY177" s="45">
        <f xml:space="preserve"> IF(AX177&lt;&gt;"",VLOOKUP(AX177,Calculs!$B$2:$C$34,2,FALSE),0)</f>
        <v>0</v>
      </c>
      <c r="AZ177" s="45">
        <f>IF(K177&lt;&gt;"",IF(LEFT(K177,1)="S", Calculs!$C$55,0),0)</f>
        <v>0</v>
      </c>
      <c r="BA177" s="45">
        <f>IF(L177&lt;&gt;"",IF(LEFT(L177,1)="S", Calculs!$C$51,0),0)</f>
        <v>0</v>
      </c>
      <c r="BB177" s="45">
        <f>IF(M177&lt;&gt;"",IF(LEFT(M177,1)="S", Calculs!$C$52,0),0)</f>
        <v>0</v>
      </c>
      <c r="BC177" s="46" t="str">
        <f t="shared" si="64"/>
        <v/>
      </c>
      <c r="BD177" s="46" t="str">
        <f t="shared" si="66"/>
        <v/>
      </c>
      <c r="BE177" s="46">
        <f>SUMIF(Calculs!$B$2:$B$34,BC177,Calculs!$C$2:$C$34)</f>
        <v>0</v>
      </c>
      <c r="BF177" s="45">
        <f>IF(Q177&lt;&gt;"",IF(LEFT(Q177,1)="S", Calculs!$C$52,0),0)</f>
        <v>0</v>
      </c>
      <c r="BG177" s="45">
        <f>IF(R177&lt;&gt;"",IF(LEFT(R177,1)="S", Calculs!$C$51,0),0)</f>
        <v>0</v>
      </c>
      <c r="BH177" s="252" t="str">
        <f t="shared" si="53"/>
        <v/>
      </c>
      <c r="BI177" s="242">
        <f>IF(B177="",0, IF(BS177="S",COUNTIF($BH$17:BH177,BH177),0))</f>
        <v>0</v>
      </c>
      <c r="BJ177" s="45">
        <f xml:space="preserve"> IF(S177&lt;&gt;"",IF(S177&lt;&gt;"Sense monitor",VLOOKUP(LEFT(S177,2),Calculs!$B$41:$C$46,2,FALSE),0),0)</f>
        <v>0</v>
      </c>
      <c r="BK177" s="45">
        <f>IF(T177&lt;&gt;"",IF(LEFT(T177,1)="S", Calculs!$C$48,0),0)</f>
        <v>0</v>
      </c>
      <c r="BL177" s="45">
        <f>IF(W177&lt;&gt;"",IF(LEFT(W177,3)="ETT", Calculs!$C$37,0),0)</f>
        <v>0</v>
      </c>
      <c r="BM177" s="45">
        <f>IF(X177&lt;&gt;"",IF(LEFT(X177,1)="S", Calculs!$C$51,0),0)</f>
        <v>0</v>
      </c>
      <c r="BN177" s="45">
        <f>IF(Y177&lt;&gt;"",IF(LEFT(Y177,1)="S", Calculs!$C$52,0),0)</f>
        <v>0</v>
      </c>
      <c r="BO177" s="46" t="str">
        <f t="shared" si="65"/>
        <v/>
      </c>
      <c r="BP177" s="45">
        <f>SUMIF(Calculs!$B$32:$B$36,TRIM(BO177),Calculs!$C$32:$C$36)</f>
        <v>0</v>
      </c>
      <c r="BQ177" s="45">
        <f>IF(V177&lt;&gt;"",IF(LEFT(V177,1)="S", SUMIF(Calculs!$B$57:$B$61, TRIM(BO177), Calculs!$C$57:$C$61),0),0)</f>
        <v>0</v>
      </c>
      <c r="BR177" s="43" t="str">
        <f t="shared" si="54"/>
        <v>N</v>
      </c>
      <c r="BS177" s="241" t="str">
        <f t="shared" si="55"/>
        <v>N</v>
      </c>
      <c r="BT177" s="45">
        <f t="shared" si="56"/>
        <v>0</v>
      </c>
      <c r="BU177" s="45"/>
      <c r="BV177" s="45"/>
      <c r="BW177" s="45">
        <f>IF(C177="",0,IF(AND(BR177="S",AW177=1), VLOOKUP(C177,Calculs!$B$85:$D$90,3), 0) + IF(AND(BS177="S",BI177=1), VLOOKUP(C177,Calculs!$B$85:$F$90,5), 0))</f>
        <v>0</v>
      </c>
      <c r="BX177" s="43" t="str">
        <f t="shared" si="57"/>
        <v/>
      </c>
      <c r="BY177" s="241" t="str">
        <f t="shared" si="58"/>
        <v/>
      </c>
      <c r="BZ177" s="301" t="str">
        <f t="shared" si="59"/>
        <v/>
      </c>
      <c r="CA177" s="301" t="str">
        <f t="shared" si="60"/>
        <v/>
      </c>
    </row>
    <row r="178" spans="1:79" ht="12.75" customHeight="1">
      <c r="A178" s="273"/>
      <c r="B178" s="239" t="str">
        <f>IF(' Peticions ET'!B177="", "",' Peticions ET'!B177)</f>
        <v/>
      </c>
      <c r="C178" s="186" t="str">
        <f>IF(' Peticions ET'!C177="", "",' Peticions ET'!C177)</f>
        <v/>
      </c>
      <c r="D178" s="186" t="str">
        <f>IF(' Peticions ET'!D177="", "",' Peticions ET'!D177)</f>
        <v/>
      </c>
      <c r="E178" s="186" t="str">
        <f>IF(' Peticions ET'!E177="", "",' Peticions ET'!E177)</f>
        <v/>
      </c>
      <c r="F178" s="186" t="str">
        <f>IF(' Peticions ET'!F177="", "",' Peticions ET'!F177)</f>
        <v/>
      </c>
      <c r="G178" s="186" t="str">
        <f>IF(' Peticions ET'!G177="", "",' Peticions ET'!G177)</f>
        <v/>
      </c>
      <c r="H178" s="185" t="str">
        <f>IF(' Peticions ET'!H177="", "",' Peticions ET'!H177)</f>
        <v/>
      </c>
      <c r="I178" s="185" t="str">
        <f>IF(' Peticions ET'!I177="", "",' Peticions ET'!I177)</f>
        <v/>
      </c>
      <c r="J178" s="33" t="str">
        <f>IF(' Peticions ET'!J177="", "",' Peticions ET'!J177)</f>
        <v/>
      </c>
      <c r="K178" s="33" t="str">
        <f>IF(' Peticions ET'!K177="", "",' Peticions ET'!K177)</f>
        <v/>
      </c>
      <c r="L178" s="33" t="str">
        <f>IF(' Peticions ET'!L177="", "",' Peticions ET'!L177)</f>
        <v/>
      </c>
      <c r="M178" s="33" t="str">
        <f>IF(' Peticions ET'!M177="", "",' Peticions ET'!M177)</f>
        <v/>
      </c>
      <c r="N178" s="33" t="str">
        <f>IF(' Peticions ET'!N177="", "",' Peticions ET'!N177)</f>
        <v/>
      </c>
      <c r="O178" s="33" t="str">
        <f>IF(' Peticions ET'!O177="", "",' Peticions ET'!O177)</f>
        <v/>
      </c>
      <c r="P178" s="33" t="str">
        <f>IF(' Peticions ET'!P177="", "",' Peticions ET'!P177)</f>
        <v/>
      </c>
      <c r="Q178" s="33" t="str">
        <f>IF(' Peticions ET'!R177="", "",' Peticions ET'!R177)</f>
        <v/>
      </c>
      <c r="R178" s="1" t="str">
        <f>IF(' Peticions ET'!Q177="", "",' Peticions ET'!Q177)</f>
        <v/>
      </c>
      <c r="S178" s="34" t="str">
        <f>IF(' Peticions ET'!U177="", "",' Peticions ET'!U177)</f>
        <v/>
      </c>
      <c r="T178" s="34" t="str">
        <f>IF(' Peticions ET'!V177="", "",' Peticions ET'!V177)</f>
        <v/>
      </c>
      <c r="U178" t="str">
        <f>IF(' Peticions ET'!S177="", "",' Peticions ET'!S177)</f>
        <v/>
      </c>
      <c r="V178" t="str">
        <f>IF(' Peticions ET'!T177="", "",' Peticions ET'!T177)</f>
        <v/>
      </c>
      <c r="W178" s="33" t="str">
        <f>IF(' Peticions ET'!W177="", "",' Peticions ET'!W177)</f>
        <v/>
      </c>
      <c r="X178" s="33" t="str">
        <f>IF(' Peticions ET'!X177="", "",' Peticions ET'!X177)</f>
        <v/>
      </c>
      <c r="Y178" s="33" t="str">
        <f>IF(' Peticions ET'!Y177="", "",' Peticions ET'!Y177)</f>
        <v/>
      </c>
      <c r="Z178" s="1"/>
      <c r="AA178" s="1"/>
      <c r="AB178" s="3"/>
      <c r="AC178" s="34"/>
      <c r="AD178" s="34"/>
      <c r="AE178" s="34"/>
      <c r="AF178" s="35"/>
      <c r="AG178" s="36"/>
      <c r="AH178" s="36"/>
      <c r="AI178" s="36"/>
      <c r="AJ178" s="36"/>
      <c r="AK178" s="37"/>
      <c r="AL178" s="37"/>
      <c r="AM178" s="37"/>
      <c r="AN178" s="37"/>
      <c r="AO178" s="38" t="str">
        <f>IF(' Peticions ET'!AO177="", "",' Peticions ET'!AO177)</f>
        <v/>
      </c>
      <c r="AP178" s="154"/>
      <c r="AQ178" s="39"/>
      <c r="AR178" s="40" t="str">
        <f t="shared" si="50"/>
        <v/>
      </c>
      <c r="AS178" s="41" t="str">
        <f t="shared" si="51"/>
        <v/>
      </c>
      <c r="AT178" s="42" t="str">
        <f t="shared" si="61"/>
        <v/>
      </c>
      <c r="AU178" s="43" t="str">
        <f t="shared" si="62"/>
        <v/>
      </c>
      <c r="AV178" s="252" t="str">
        <f t="shared" si="52"/>
        <v/>
      </c>
      <c r="AW178" s="242">
        <f>IF(B178="",0,IF(BR178="S",COUNTIF($AV$17:AV178,AV178),0))</f>
        <v>0</v>
      </c>
      <c r="AX178" s="44" t="str">
        <f t="shared" si="63"/>
        <v/>
      </c>
      <c r="AY178" s="45">
        <f xml:space="preserve"> IF(AX178&lt;&gt;"",VLOOKUP(AX178,Calculs!$B$2:$C$34,2,FALSE),0)</f>
        <v>0</v>
      </c>
      <c r="AZ178" s="45">
        <f>IF(K178&lt;&gt;"",IF(LEFT(K178,1)="S", Calculs!$C$55,0),0)</f>
        <v>0</v>
      </c>
      <c r="BA178" s="45">
        <f>IF(L178&lt;&gt;"",IF(LEFT(L178,1)="S", Calculs!$C$51,0),0)</f>
        <v>0</v>
      </c>
      <c r="BB178" s="45">
        <f>IF(M178&lt;&gt;"",IF(LEFT(M178,1)="S", Calculs!$C$52,0),0)</f>
        <v>0</v>
      </c>
      <c r="BC178" s="46" t="str">
        <f t="shared" si="64"/>
        <v/>
      </c>
      <c r="BD178" s="46" t="str">
        <f t="shared" si="66"/>
        <v/>
      </c>
      <c r="BE178" s="46">
        <f>SUMIF(Calculs!$B$2:$B$34,BC178,Calculs!$C$2:$C$34)</f>
        <v>0</v>
      </c>
      <c r="BF178" s="45">
        <f>IF(Q178&lt;&gt;"",IF(LEFT(Q178,1)="S", Calculs!$C$52,0),0)</f>
        <v>0</v>
      </c>
      <c r="BG178" s="45">
        <f>IF(R178&lt;&gt;"",IF(LEFT(R178,1)="S", Calculs!$C$51,0),0)</f>
        <v>0</v>
      </c>
      <c r="BH178" s="252" t="str">
        <f t="shared" si="53"/>
        <v/>
      </c>
      <c r="BI178" s="242">
        <f>IF(B178="",0, IF(BS178="S",COUNTIF($BH$17:BH178,BH178),0))</f>
        <v>0</v>
      </c>
      <c r="BJ178" s="45">
        <f xml:space="preserve"> IF(S178&lt;&gt;"",IF(S178&lt;&gt;"Sense monitor",VLOOKUP(LEFT(S178,2),Calculs!$B$41:$C$46,2,FALSE),0),0)</f>
        <v>0</v>
      </c>
      <c r="BK178" s="45">
        <f>IF(T178&lt;&gt;"",IF(LEFT(T178,1)="S", Calculs!$C$48,0),0)</f>
        <v>0</v>
      </c>
      <c r="BL178" s="45">
        <f>IF(W178&lt;&gt;"",IF(LEFT(W178,3)="ETT", Calculs!$C$37,0),0)</f>
        <v>0</v>
      </c>
      <c r="BM178" s="45">
        <f>IF(X178&lt;&gt;"",IF(LEFT(X178,1)="S", Calculs!$C$51,0),0)</f>
        <v>0</v>
      </c>
      <c r="BN178" s="45">
        <f>IF(Y178&lt;&gt;"",IF(LEFT(Y178,1)="S", Calculs!$C$52,0),0)</f>
        <v>0</v>
      </c>
      <c r="BO178" s="46" t="str">
        <f t="shared" si="65"/>
        <v/>
      </c>
      <c r="BP178" s="45">
        <f>SUMIF(Calculs!$B$32:$B$36,TRIM(BO178),Calculs!$C$32:$C$36)</f>
        <v>0</v>
      </c>
      <c r="BQ178" s="45">
        <f>IF(V178&lt;&gt;"",IF(LEFT(V178,1)="S", SUMIF(Calculs!$B$57:$B$61, TRIM(BO178), Calculs!$C$57:$C$61),0),0)</f>
        <v>0</v>
      </c>
      <c r="BR178" s="43" t="str">
        <f t="shared" si="54"/>
        <v>N</v>
      </c>
      <c r="BS178" s="241" t="str">
        <f t="shared" si="55"/>
        <v>N</v>
      </c>
      <c r="BT178" s="45">
        <f t="shared" si="56"/>
        <v>0</v>
      </c>
      <c r="BU178" s="45"/>
      <c r="BV178" s="45"/>
      <c r="BW178" s="45">
        <f>IF(C178="",0,IF(AND(BR178="S",AW178=1), VLOOKUP(C178,Calculs!$B$85:$D$90,3), 0) + IF(AND(BS178="S",BI178=1), VLOOKUP(C178,Calculs!$B$85:$F$90,5), 0))</f>
        <v>0</v>
      </c>
      <c r="BX178" s="43" t="str">
        <f t="shared" si="57"/>
        <v/>
      </c>
      <c r="BY178" s="241" t="str">
        <f t="shared" si="58"/>
        <v/>
      </c>
      <c r="BZ178" s="301" t="str">
        <f t="shared" si="59"/>
        <v/>
      </c>
      <c r="CA178" s="301" t="str">
        <f t="shared" si="60"/>
        <v/>
      </c>
    </row>
    <row r="179" spans="1:79" ht="12.75" customHeight="1">
      <c r="A179" s="273"/>
      <c r="B179" s="239" t="str">
        <f>IF(' Peticions ET'!B178="", "",' Peticions ET'!B178)</f>
        <v/>
      </c>
      <c r="C179" s="186" t="str">
        <f>IF(' Peticions ET'!C178="", "",' Peticions ET'!C178)</f>
        <v/>
      </c>
      <c r="D179" s="186" t="str">
        <f>IF(' Peticions ET'!D178="", "",' Peticions ET'!D178)</f>
        <v/>
      </c>
      <c r="E179" s="186" t="str">
        <f>IF(' Peticions ET'!E178="", "",' Peticions ET'!E178)</f>
        <v/>
      </c>
      <c r="F179" s="186" t="str">
        <f>IF(' Peticions ET'!F178="", "",' Peticions ET'!F178)</f>
        <v/>
      </c>
      <c r="G179" s="186" t="str">
        <f>IF(' Peticions ET'!G178="", "",' Peticions ET'!G178)</f>
        <v/>
      </c>
      <c r="H179" s="185" t="str">
        <f>IF(' Peticions ET'!H178="", "",' Peticions ET'!H178)</f>
        <v/>
      </c>
      <c r="I179" s="185" t="str">
        <f>IF(' Peticions ET'!I178="", "",' Peticions ET'!I178)</f>
        <v/>
      </c>
      <c r="J179" s="33" t="str">
        <f>IF(' Peticions ET'!J178="", "",' Peticions ET'!J178)</f>
        <v/>
      </c>
      <c r="K179" s="33" t="str">
        <f>IF(' Peticions ET'!K178="", "",' Peticions ET'!K178)</f>
        <v/>
      </c>
      <c r="L179" s="33" t="str">
        <f>IF(' Peticions ET'!L178="", "",' Peticions ET'!L178)</f>
        <v/>
      </c>
      <c r="M179" s="33" t="str">
        <f>IF(' Peticions ET'!M178="", "",' Peticions ET'!M178)</f>
        <v/>
      </c>
      <c r="N179" s="33" t="str">
        <f>IF(' Peticions ET'!N178="", "",' Peticions ET'!N178)</f>
        <v/>
      </c>
      <c r="O179" s="33" t="str">
        <f>IF(' Peticions ET'!O178="", "",' Peticions ET'!O178)</f>
        <v/>
      </c>
      <c r="P179" s="33" t="str">
        <f>IF(' Peticions ET'!P178="", "",' Peticions ET'!P178)</f>
        <v/>
      </c>
      <c r="Q179" s="33" t="str">
        <f>IF(' Peticions ET'!R178="", "",' Peticions ET'!R178)</f>
        <v/>
      </c>
      <c r="R179" s="1" t="str">
        <f>IF(' Peticions ET'!Q178="", "",' Peticions ET'!Q178)</f>
        <v/>
      </c>
      <c r="S179" s="34" t="str">
        <f>IF(' Peticions ET'!U178="", "",' Peticions ET'!U178)</f>
        <v/>
      </c>
      <c r="T179" s="34" t="str">
        <f>IF(' Peticions ET'!V178="", "",' Peticions ET'!V178)</f>
        <v/>
      </c>
      <c r="U179" t="str">
        <f>IF(' Peticions ET'!S178="", "",' Peticions ET'!S178)</f>
        <v/>
      </c>
      <c r="V179" t="str">
        <f>IF(' Peticions ET'!T178="", "",' Peticions ET'!T178)</f>
        <v/>
      </c>
      <c r="W179" s="33" t="str">
        <f>IF(' Peticions ET'!W178="", "",' Peticions ET'!W178)</f>
        <v/>
      </c>
      <c r="X179" s="33" t="str">
        <f>IF(' Peticions ET'!X178="", "",' Peticions ET'!X178)</f>
        <v/>
      </c>
      <c r="Y179" s="33" t="str">
        <f>IF(' Peticions ET'!Y178="", "",' Peticions ET'!Y178)</f>
        <v/>
      </c>
      <c r="Z179" s="1"/>
      <c r="AA179" s="1"/>
      <c r="AB179" s="3"/>
      <c r="AC179" s="34"/>
      <c r="AD179" s="34"/>
      <c r="AE179" s="34"/>
      <c r="AF179" s="35"/>
      <c r="AG179" s="36"/>
      <c r="AH179" s="36"/>
      <c r="AI179" s="36"/>
      <c r="AJ179" s="36"/>
      <c r="AK179" s="37"/>
      <c r="AL179" s="37"/>
      <c r="AM179" s="37"/>
      <c r="AN179" s="37"/>
      <c r="AO179" s="38" t="str">
        <f>IF(' Peticions ET'!AO178="", "",' Peticions ET'!AO178)</f>
        <v/>
      </c>
      <c r="AP179" s="154"/>
      <c r="AQ179" s="39"/>
      <c r="AR179" s="40" t="str">
        <f t="shared" si="50"/>
        <v/>
      </c>
      <c r="AS179" s="41" t="str">
        <f t="shared" si="51"/>
        <v/>
      </c>
      <c r="AT179" s="42" t="str">
        <f t="shared" si="61"/>
        <v/>
      </c>
      <c r="AU179" s="43" t="str">
        <f t="shared" si="62"/>
        <v/>
      </c>
      <c r="AV179" s="252" t="str">
        <f t="shared" si="52"/>
        <v/>
      </c>
      <c r="AW179" s="242">
        <f>IF(B179="",0,IF(BR179="S",COUNTIF($AV$17:AV179,AV179),0))</f>
        <v>0</v>
      </c>
      <c r="AX179" s="44" t="str">
        <f t="shared" si="63"/>
        <v/>
      </c>
      <c r="AY179" s="45">
        <f xml:space="preserve"> IF(AX179&lt;&gt;"",VLOOKUP(AX179,Calculs!$B$2:$C$34,2,FALSE),0)</f>
        <v>0</v>
      </c>
      <c r="AZ179" s="45">
        <f>IF(K179&lt;&gt;"",IF(LEFT(K179,1)="S", Calculs!$C$55,0),0)</f>
        <v>0</v>
      </c>
      <c r="BA179" s="45">
        <f>IF(L179&lt;&gt;"",IF(LEFT(L179,1)="S", Calculs!$C$51,0),0)</f>
        <v>0</v>
      </c>
      <c r="BB179" s="45">
        <f>IF(M179&lt;&gt;"",IF(LEFT(M179,1)="S", Calculs!$C$52,0),0)</f>
        <v>0</v>
      </c>
      <c r="BC179" s="46" t="str">
        <f t="shared" si="64"/>
        <v/>
      </c>
      <c r="BD179" s="46" t="str">
        <f t="shared" si="66"/>
        <v/>
      </c>
      <c r="BE179" s="46">
        <f>SUMIF(Calculs!$B$2:$B$34,BC179,Calculs!$C$2:$C$34)</f>
        <v>0</v>
      </c>
      <c r="BF179" s="45">
        <f>IF(Q179&lt;&gt;"",IF(LEFT(Q179,1)="S", Calculs!$C$52,0),0)</f>
        <v>0</v>
      </c>
      <c r="BG179" s="45">
        <f>IF(R179&lt;&gt;"",IF(LEFT(R179,1)="S", Calculs!$C$51,0),0)</f>
        <v>0</v>
      </c>
      <c r="BH179" s="252" t="str">
        <f t="shared" si="53"/>
        <v/>
      </c>
      <c r="BI179" s="242">
        <f>IF(B179="",0, IF(BS179="S",COUNTIF($BH$17:BH179,BH179),0))</f>
        <v>0</v>
      </c>
      <c r="BJ179" s="45">
        <f xml:space="preserve"> IF(S179&lt;&gt;"",IF(S179&lt;&gt;"Sense monitor",VLOOKUP(LEFT(S179,2),Calculs!$B$41:$C$46,2,FALSE),0),0)</f>
        <v>0</v>
      </c>
      <c r="BK179" s="45">
        <f>IF(T179&lt;&gt;"",IF(LEFT(T179,1)="S", Calculs!$C$48,0),0)</f>
        <v>0</v>
      </c>
      <c r="BL179" s="45">
        <f>IF(W179&lt;&gt;"",IF(LEFT(W179,3)="ETT", Calculs!$C$37,0),0)</f>
        <v>0</v>
      </c>
      <c r="BM179" s="45">
        <f>IF(X179&lt;&gt;"",IF(LEFT(X179,1)="S", Calculs!$C$51,0),0)</f>
        <v>0</v>
      </c>
      <c r="BN179" s="45">
        <f>IF(Y179&lt;&gt;"",IF(LEFT(Y179,1)="S", Calculs!$C$52,0),0)</f>
        <v>0</v>
      </c>
      <c r="BO179" s="46" t="str">
        <f t="shared" si="65"/>
        <v/>
      </c>
      <c r="BP179" s="45">
        <f>SUMIF(Calculs!$B$32:$B$36,TRIM(BO179),Calculs!$C$32:$C$36)</f>
        <v>0</v>
      </c>
      <c r="BQ179" s="45">
        <f>IF(V179&lt;&gt;"",IF(LEFT(V179,1)="S", SUMIF(Calculs!$B$57:$B$61, TRIM(BO179), Calculs!$C$57:$C$61),0),0)</f>
        <v>0</v>
      </c>
      <c r="BR179" s="43" t="str">
        <f t="shared" si="54"/>
        <v>N</v>
      </c>
      <c r="BS179" s="241" t="str">
        <f t="shared" si="55"/>
        <v>N</v>
      </c>
      <c r="BT179" s="45">
        <f t="shared" si="56"/>
        <v>0</v>
      </c>
      <c r="BU179" s="45"/>
      <c r="BV179" s="45"/>
      <c r="BW179" s="45">
        <f>IF(C179="",0,IF(AND(BR179="S",AW179=1), VLOOKUP(C179,Calculs!$B$85:$D$90,3), 0) + IF(AND(BS179="S",BI179=1), VLOOKUP(C179,Calculs!$B$85:$F$90,5), 0))</f>
        <v>0</v>
      </c>
      <c r="BX179" s="43" t="str">
        <f t="shared" si="57"/>
        <v/>
      </c>
      <c r="BY179" s="241" t="str">
        <f t="shared" si="58"/>
        <v/>
      </c>
      <c r="BZ179" s="301" t="str">
        <f t="shared" si="59"/>
        <v/>
      </c>
      <c r="CA179" s="301" t="str">
        <f t="shared" si="60"/>
        <v/>
      </c>
    </row>
    <row r="180" spans="1:79" ht="12.75" customHeight="1">
      <c r="A180" s="273"/>
      <c r="B180" s="239" t="str">
        <f>IF(' Peticions ET'!B179="", "",' Peticions ET'!B179)</f>
        <v/>
      </c>
      <c r="C180" s="186" t="str">
        <f>IF(' Peticions ET'!C179="", "",' Peticions ET'!C179)</f>
        <v/>
      </c>
      <c r="D180" s="186" t="str">
        <f>IF(' Peticions ET'!D179="", "",' Peticions ET'!D179)</f>
        <v/>
      </c>
      <c r="E180" s="186" t="str">
        <f>IF(' Peticions ET'!E179="", "",' Peticions ET'!E179)</f>
        <v/>
      </c>
      <c r="F180" s="186" t="str">
        <f>IF(' Peticions ET'!F179="", "",' Peticions ET'!F179)</f>
        <v/>
      </c>
      <c r="G180" s="186" t="str">
        <f>IF(' Peticions ET'!G179="", "",' Peticions ET'!G179)</f>
        <v/>
      </c>
      <c r="H180" s="185" t="str">
        <f>IF(' Peticions ET'!H179="", "",' Peticions ET'!H179)</f>
        <v/>
      </c>
      <c r="I180" s="185" t="str">
        <f>IF(' Peticions ET'!I179="", "",' Peticions ET'!I179)</f>
        <v/>
      </c>
      <c r="J180" s="33" t="str">
        <f>IF(' Peticions ET'!J179="", "",' Peticions ET'!J179)</f>
        <v/>
      </c>
      <c r="K180" s="33" t="str">
        <f>IF(' Peticions ET'!K179="", "",' Peticions ET'!K179)</f>
        <v/>
      </c>
      <c r="L180" s="33" t="str">
        <f>IF(' Peticions ET'!L179="", "",' Peticions ET'!L179)</f>
        <v/>
      </c>
      <c r="M180" s="33" t="str">
        <f>IF(' Peticions ET'!M179="", "",' Peticions ET'!M179)</f>
        <v/>
      </c>
      <c r="N180" s="33" t="str">
        <f>IF(' Peticions ET'!N179="", "",' Peticions ET'!N179)</f>
        <v/>
      </c>
      <c r="O180" s="33" t="str">
        <f>IF(' Peticions ET'!O179="", "",' Peticions ET'!O179)</f>
        <v/>
      </c>
      <c r="P180" s="33" t="str">
        <f>IF(' Peticions ET'!P179="", "",' Peticions ET'!P179)</f>
        <v/>
      </c>
      <c r="Q180" s="33" t="str">
        <f>IF(' Peticions ET'!R179="", "",' Peticions ET'!R179)</f>
        <v/>
      </c>
      <c r="R180" s="1" t="str">
        <f>IF(' Peticions ET'!Q179="", "",' Peticions ET'!Q179)</f>
        <v/>
      </c>
      <c r="S180" s="34" t="str">
        <f>IF(' Peticions ET'!U179="", "",' Peticions ET'!U179)</f>
        <v/>
      </c>
      <c r="T180" s="34" t="str">
        <f>IF(' Peticions ET'!V179="", "",' Peticions ET'!V179)</f>
        <v/>
      </c>
      <c r="U180" t="str">
        <f>IF(' Peticions ET'!S179="", "",' Peticions ET'!S179)</f>
        <v/>
      </c>
      <c r="V180" t="str">
        <f>IF(' Peticions ET'!T179="", "",' Peticions ET'!T179)</f>
        <v/>
      </c>
      <c r="W180" s="33" t="str">
        <f>IF(' Peticions ET'!W179="", "",' Peticions ET'!W179)</f>
        <v/>
      </c>
      <c r="X180" s="33" t="str">
        <f>IF(' Peticions ET'!X179="", "",' Peticions ET'!X179)</f>
        <v/>
      </c>
      <c r="Y180" s="33" t="str">
        <f>IF(' Peticions ET'!Y179="", "",' Peticions ET'!Y179)</f>
        <v/>
      </c>
      <c r="Z180" s="1"/>
      <c r="AA180" s="1"/>
      <c r="AB180" s="3"/>
      <c r="AC180" s="34"/>
      <c r="AD180" s="34"/>
      <c r="AE180" s="34"/>
      <c r="AF180" s="35"/>
      <c r="AG180" s="36"/>
      <c r="AH180" s="36"/>
      <c r="AI180" s="36"/>
      <c r="AJ180" s="36"/>
      <c r="AK180" s="37"/>
      <c r="AL180" s="37"/>
      <c r="AM180" s="37"/>
      <c r="AN180" s="37"/>
      <c r="AO180" s="38" t="str">
        <f>IF(' Peticions ET'!AO179="", "",' Peticions ET'!AO179)</f>
        <v/>
      </c>
      <c r="AP180" s="154"/>
      <c r="AQ180" s="39"/>
      <c r="AR180" s="40" t="str">
        <f t="shared" si="50"/>
        <v/>
      </c>
      <c r="AS180" s="41" t="str">
        <f t="shared" si="51"/>
        <v/>
      </c>
      <c r="AT180" s="42" t="str">
        <f t="shared" si="61"/>
        <v/>
      </c>
      <c r="AU180" s="43" t="str">
        <f t="shared" si="62"/>
        <v/>
      </c>
      <c r="AV180" s="252" t="str">
        <f t="shared" si="52"/>
        <v/>
      </c>
      <c r="AW180" s="242">
        <f>IF(B180="",0,IF(BR180="S",COUNTIF($AV$17:AV180,AV180),0))</f>
        <v>0</v>
      </c>
      <c r="AX180" s="44" t="str">
        <f t="shared" si="63"/>
        <v/>
      </c>
      <c r="AY180" s="45">
        <f xml:space="preserve"> IF(AX180&lt;&gt;"",VLOOKUP(AX180,Calculs!$B$2:$C$34,2,FALSE),0)</f>
        <v>0</v>
      </c>
      <c r="AZ180" s="45">
        <f>IF(K180&lt;&gt;"",IF(LEFT(K180,1)="S", Calculs!$C$55,0),0)</f>
        <v>0</v>
      </c>
      <c r="BA180" s="45">
        <f>IF(L180&lt;&gt;"",IF(LEFT(L180,1)="S", Calculs!$C$51,0),0)</f>
        <v>0</v>
      </c>
      <c r="BB180" s="45">
        <f>IF(M180&lt;&gt;"",IF(LEFT(M180,1)="S", Calculs!$C$52,0),0)</f>
        <v>0</v>
      </c>
      <c r="BC180" s="46" t="str">
        <f t="shared" si="64"/>
        <v/>
      </c>
      <c r="BD180" s="46" t="str">
        <f t="shared" si="66"/>
        <v/>
      </c>
      <c r="BE180" s="46">
        <f>SUMIF(Calculs!$B$2:$B$34,BC180,Calculs!$C$2:$C$34)</f>
        <v>0</v>
      </c>
      <c r="BF180" s="45">
        <f>IF(Q180&lt;&gt;"",IF(LEFT(Q180,1)="S", Calculs!$C$52,0),0)</f>
        <v>0</v>
      </c>
      <c r="BG180" s="45">
        <f>IF(R180&lt;&gt;"",IF(LEFT(R180,1)="S", Calculs!$C$51,0),0)</f>
        <v>0</v>
      </c>
      <c r="BH180" s="252" t="str">
        <f t="shared" si="53"/>
        <v/>
      </c>
      <c r="BI180" s="242">
        <f>IF(B180="",0, IF(BS180="S",COUNTIF($BH$17:BH180,BH180),0))</f>
        <v>0</v>
      </c>
      <c r="BJ180" s="45">
        <f xml:space="preserve"> IF(S180&lt;&gt;"",IF(S180&lt;&gt;"Sense monitor",VLOOKUP(LEFT(S180,2),Calculs!$B$41:$C$46,2,FALSE),0),0)</f>
        <v>0</v>
      </c>
      <c r="BK180" s="45">
        <f>IF(T180&lt;&gt;"",IF(LEFT(T180,1)="S", Calculs!$C$48,0),0)</f>
        <v>0</v>
      </c>
      <c r="BL180" s="45">
        <f>IF(W180&lt;&gt;"",IF(LEFT(W180,3)="ETT", Calculs!$C$37,0),0)</f>
        <v>0</v>
      </c>
      <c r="BM180" s="45">
        <f>IF(X180&lt;&gt;"",IF(LEFT(X180,1)="S", Calculs!$C$51,0),0)</f>
        <v>0</v>
      </c>
      <c r="BN180" s="45">
        <f>IF(Y180&lt;&gt;"",IF(LEFT(Y180,1)="S", Calculs!$C$52,0),0)</f>
        <v>0</v>
      </c>
      <c r="BO180" s="46" t="str">
        <f t="shared" si="65"/>
        <v/>
      </c>
      <c r="BP180" s="45">
        <f>SUMIF(Calculs!$B$32:$B$36,TRIM(BO180),Calculs!$C$32:$C$36)</f>
        <v>0</v>
      </c>
      <c r="BQ180" s="45">
        <f>IF(V180&lt;&gt;"",IF(LEFT(V180,1)="S", SUMIF(Calculs!$B$57:$B$61, TRIM(BO180), Calculs!$C$57:$C$61),0),0)</f>
        <v>0</v>
      </c>
      <c r="BR180" s="43" t="str">
        <f t="shared" si="54"/>
        <v>N</v>
      </c>
      <c r="BS180" s="241" t="str">
        <f t="shared" si="55"/>
        <v>N</v>
      </c>
      <c r="BT180" s="45">
        <f t="shared" si="56"/>
        <v>0</v>
      </c>
      <c r="BU180" s="45"/>
      <c r="BV180" s="45"/>
      <c r="BW180" s="45">
        <f>IF(C180="",0,IF(AND(BR180="S",AW180=1), VLOOKUP(C180,Calculs!$B$85:$D$90,3), 0) + IF(AND(BS180="S",BI180=1), VLOOKUP(C180,Calculs!$B$85:$F$90,5), 0))</f>
        <v>0</v>
      </c>
      <c r="BX180" s="43" t="str">
        <f t="shared" si="57"/>
        <v/>
      </c>
      <c r="BY180" s="241" t="str">
        <f t="shared" si="58"/>
        <v/>
      </c>
      <c r="BZ180" s="301" t="str">
        <f t="shared" si="59"/>
        <v/>
      </c>
      <c r="CA180" s="301" t="str">
        <f t="shared" si="60"/>
        <v/>
      </c>
    </row>
    <row r="181" spans="1:79" ht="12.75" customHeight="1">
      <c r="A181" s="273"/>
      <c r="B181" s="239" t="str">
        <f>IF(' Peticions ET'!B180="", "",' Peticions ET'!B180)</f>
        <v/>
      </c>
      <c r="C181" s="186" t="str">
        <f>IF(' Peticions ET'!C180="", "",' Peticions ET'!C180)</f>
        <v/>
      </c>
      <c r="D181" s="186" t="str">
        <f>IF(' Peticions ET'!D180="", "",' Peticions ET'!D180)</f>
        <v/>
      </c>
      <c r="E181" s="186" t="str">
        <f>IF(' Peticions ET'!E180="", "",' Peticions ET'!E180)</f>
        <v/>
      </c>
      <c r="F181" s="186" t="str">
        <f>IF(' Peticions ET'!F180="", "",' Peticions ET'!F180)</f>
        <v/>
      </c>
      <c r="G181" s="186" t="str">
        <f>IF(' Peticions ET'!G180="", "",' Peticions ET'!G180)</f>
        <v/>
      </c>
      <c r="H181" s="185" t="str">
        <f>IF(' Peticions ET'!H180="", "",' Peticions ET'!H180)</f>
        <v/>
      </c>
      <c r="I181" s="185" t="str">
        <f>IF(' Peticions ET'!I180="", "",' Peticions ET'!I180)</f>
        <v/>
      </c>
      <c r="J181" s="33" t="str">
        <f>IF(' Peticions ET'!J180="", "",' Peticions ET'!J180)</f>
        <v/>
      </c>
      <c r="K181" s="33" t="str">
        <f>IF(' Peticions ET'!K180="", "",' Peticions ET'!K180)</f>
        <v/>
      </c>
      <c r="L181" s="33" t="str">
        <f>IF(' Peticions ET'!L180="", "",' Peticions ET'!L180)</f>
        <v/>
      </c>
      <c r="M181" s="33" t="str">
        <f>IF(' Peticions ET'!M180="", "",' Peticions ET'!M180)</f>
        <v/>
      </c>
      <c r="N181" s="33" t="str">
        <f>IF(' Peticions ET'!N180="", "",' Peticions ET'!N180)</f>
        <v/>
      </c>
      <c r="O181" s="33" t="str">
        <f>IF(' Peticions ET'!O180="", "",' Peticions ET'!O180)</f>
        <v/>
      </c>
      <c r="P181" s="33" t="str">
        <f>IF(' Peticions ET'!P180="", "",' Peticions ET'!P180)</f>
        <v/>
      </c>
      <c r="Q181" s="33" t="str">
        <f>IF(' Peticions ET'!R180="", "",' Peticions ET'!R180)</f>
        <v/>
      </c>
      <c r="R181" s="1" t="str">
        <f>IF(' Peticions ET'!Q180="", "",' Peticions ET'!Q180)</f>
        <v/>
      </c>
      <c r="S181" s="34" t="str">
        <f>IF(' Peticions ET'!U180="", "",' Peticions ET'!U180)</f>
        <v/>
      </c>
      <c r="T181" s="34" t="str">
        <f>IF(' Peticions ET'!V180="", "",' Peticions ET'!V180)</f>
        <v/>
      </c>
      <c r="U181" t="str">
        <f>IF(' Peticions ET'!S180="", "",' Peticions ET'!S180)</f>
        <v/>
      </c>
      <c r="V181" t="str">
        <f>IF(' Peticions ET'!T180="", "",' Peticions ET'!T180)</f>
        <v/>
      </c>
      <c r="W181" s="33" t="str">
        <f>IF(' Peticions ET'!W180="", "",' Peticions ET'!W180)</f>
        <v/>
      </c>
      <c r="X181" s="33" t="str">
        <f>IF(' Peticions ET'!X180="", "",' Peticions ET'!X180)</f>
        <v/>
      </c>
      <c r="Y181" s="33" t="str">
        <f>IF(' Peticions ET'!Y180="", "",' Peticions ET'!Y180)</f>
        <v/>
      </c>
      <c r="Z181" s="1"/>
      <c r="AA181" s="1"/>
      <c r="AB181" s="3"/>
      <c r="AC181" s="34"/>
      <c r="AD181" s="34"/>
      <c r="AE181" s="34"/>
      <c r="AF181" s="35"/>
      <c r="AG181" s="36"/>
      <c r="AH181" s="36"/>
      <c r="AI181" s="36"/>
      <c r="AJ181" s="36"/>
      <c r="AK181" s="37"/>
      <c r="AL181" s="37"/>
      <c r="AM181" s="37"/>
      <c r="AN181" s="37"/>
      <c r="AO181" s="38" t="str">
        <f>IF(' Peticions ET'!AO180="", "",' Peticions ET'!AO180)</f>
        <v/>
      </c>
      <c r="AP181" s="154"/>
      <c r="AQ181" s="39"/>
      <c r="AR181" s="40" t="str">
        <f t="shared" si="50"/>
        <v/>
      </c>
      <c r="AS181" s="41" t="str">
        <f t="shared" si="51"/>
        <v/>
      </c>
      <c r="AT181" s="42" t="str">
        <f t="shared" si="61"/>
        <v/>
      </c>
      <c r="AU181" s="43" t="str">
        <f t="shared" si="62"/>
        <v/>
      </c>
      <c r="AV181" s="252" t="str">
        <f t="shared" si="52"/>
        <v/>
      </c>
      <c r="AW181" s="242">
        <f>IF(B181="",0,IF(BR181="S",COUNTIF($AV$17:AV181,AV181),0))</f>
        <v>0</v>
      </c>
      <c r="AX181" s="44" t="str">
        <f t="shared" si="63"/>
        <v/>
      </c>
      <c r="AY181" s="45">
        <f xml:space="preserve"> IF(AX181&lt;&gt;"",VLOOKUP(AX181,Calculs!$B$2:$C$34,2,FALSE),0)</f>
        <v>0</v>
      </c>
      <c r="AZ181" s="45">
        <f>IF(K181&lt;&gt;"",IF(LEFT(K181,1)="S", Calculs!$C$55,0),0)</f>
        <v>0</v>
      </c>
      <c r="BA181" s="45">
        <f>IF(L181&lt;&gt;"",IF(LEFT(L181,1)="S", Calculs!$C$51,0),0)</f>
        <v>0</v>
      </c>
      <c r="BB181" s="45">
        <f>IF(M181&lt;&gt;"",IF(LEFT(M181,1)="S", Calculs!$C$52,0),0)</f>
        <v>0</v>
      </c>
      <c r="BC181" s="46" t="str">
        <f t="shared" si="64"/>
        <v/>
      </c>
      <c r="BD181" s="46" t="str">
        <f t="shared" si="66"/>
        <v/>
      </c>
      <c r="BE181" s="46">
        <f>SUMIF(Calculs!$B$2:$B$34,BC181,Calculs!$C$2:$C$34)</f>
        <v>0</v>
      </c>
      <c r="BF181" s="45">
        <f>IF(Q181&lt;&gt;"",IF(LEFT(Q181,1)="S", Calculs!$C$52,0),0)</f>
        <v>0</v>
      </c>
      <c r="BG181" s="45">
        <f>IF(R181&lt;&gt;"",IF(LEFT(R181,1)="S", Calculs!$C$51,0),0)</f>
        <v>0</v>
      </c>
      <c r="BH181" s="252" t="str">
        <f t="shared" si="53"/>
        <v/>
      </c>
      <c r="BI181" s="242">
        <f>IF(B181="",0, IF(BS181="S",COUNTIF($BH$17:BH181,BH181),0))</f>
        <v>0</v>
      </c>
      <c r="BJ181" s="45">
        <f xml:space="preserve"> IF(S181&lt;&gt;"",IF(S181&lt;&gt;"Sense monitor",VLOOKUP(LEFT(S181,2),Calculs!$B$41:$C$46,2,FALSE),0),0)</f>
        <v>0</v>
      </c>
      <c r="BK181" s="45">
        <f>IF(T181&lt;&gt;"",IF(LEFT(T181,1)="S", Calculs!$C$48,0),0)</f>
        <v>0</v>
      </c>
      <c r="BL181" s="45">
        <f>IF(W181&lt;&gt;"",IF(LEFT(W181,3)="ETT", Calculs!$C$37,0),0)</f>
        <v>0</v>
      </c>
      <c r="BM181" s="45">
        <f>IF(X181&lt;&gt;"",IF(LEFT(X181,1)="S", Calculs!$C$51,0),0)</f>
        <v>0</v>
      </c>
      <c r="BN181" s="45">
        <f>IF(Y181&lt;&gt;"",IF(LEFT(Y181,1)="S", Calculs!$C$52,0),0)</f>
        <v>0</v>
      </c>
      <c r="BO181" s="46" t="str">
        <f t="shared" si="65"/>
        <v/>
      </c>
      <c r="BP181" s="45">
        <f>SUMIF(Calculs!$B$32:$B$36,TRIM(BO181),Calculs!$C$32:$C$36)</f>
        <v>0</v>
      </c>
      <c r="BQ181" s="45">
        <f>IF(V181&lt;&gt;"",IF(LEFT(V181,1)="S", SUMIF(Calculs!$B$57:$B$61, TRIM(BO181), Calculs!$C$57:$C$61),0),0)</f>
        <v>0</v>
      </c>
      <c r="BR181" s="43" t="str">
        <f t="shared" si="54"/>
        <v>N</v>
      </c>
      <c r="BS181" s="241" t="str">
        <f t="shared" si="55"/>
        <v>N</v>
      </c>
      <c r="BT181" s="45">
        <f t="shared" si="56"/>
        <v>0</v>
      </c>
      <c r="BU181" s="45"/>
      <c r="BV181" s="45"/>
      <c r="BW181" s="45">
        <f>IF(C181="",0,IF(AND(BR181="S",AW181=1), VLOOKUP(C181,Calculs!$B$85:$D$90,3), 0) + IF(AND(BS181="S",BI181=1), VLOOKUP(C181,Calculs!$B$85:$F$90,5), 0))</f>
        <v>0</v>
      </c>
      <c r="BX181" s="43" t="str">
        <f t="shared" si="57"/>
        <v/>
      </c>
      <c r="BY181" s="241" t="str">
        <f t="shared" si="58"/>
        <v/>
      </c>
      <c r="BZ181" s="301" t="str">
        <f t="shared" si="59"/>
        <v/>
      </c>
      <c r="CA181" s="301" t="str">
        <f t="shared" si="60"/>
        <v/>
      </c>
    </row>
    <row r="182" spans="1:79" ht="12.75" customHeight="1">
      <c r="A182" s="273"/>
      <c r="B182" s="239" t="str">
        <f>IF(' Peticions ET'!B181="", "",' Peticions ET'!B181)</f>
        <v/>
      </c>
      <c r="C182" s="186" t="str">
        <f>IF(' Peticions ET'!C181="", "",' Peticions ET'!C181)</f>
        <v/>
      </c>
      <c r="D182" s="186" t="str">
        <f>IF(' Peticions ET'!D181="", "",' Peticions ET'!D181)</f>
        <v/>
      </c>
      <c r="E182" s="186" t="str">
        <f>IF(' Peticions ET'!E181="", "",' Peticions ET'!E181)</f>
        <v/>
      </c>
      <c r="F182" s="186" t="str">
        <f>IF(' Peticions ET'!F181="", "",' Peticions ET'!F181)</f>
        <v/>
      </c>
      <c r="G182" s="186" t="str">
        <f>IF(' Peticions ET'!G181="", "",' Peticions ET'!G181)</f>
        <v/>
      </c>
      <c r="H182" s="185" t="str">
        <f>IF(' Peticions ET'!H181="", "",' Peticions ET'!H181)</f>
        <v/>
      </c>
      <c r="I182" s="185" t="str">
        <f>IF(' Peticions ET'!I181="", "",' Peticions ET'!I181)</f>
        <v/>
      </c>
      <c r="J182" s="33" t="str">
        <f>IF(' Peticions ET'!J181="", "",' Peticions ET'!J181)</f>
        <v/>
      </c>
      <c r="K182" s="33" t="str">
        <f>IF(' Peticions ET'!K181="", "",' Peticions ET'!K181)</f>
        <v/>
      </c>
      <c r="L182" s="33" t="str">
        <f>IF(' Peticions ET'!L181="", "",' Peticions ET'!L181)</f>
        <v/>
      </c>
      <c r="M182" s="33" t="str">
        <f>IF(' Peticions ET'!M181="", "",' Peticions ET'!M181)</f>
        <v/>
      </c>
      <c r="N182" s="33" t="str">
        <f>IF(' Peticions ET'!N181="", "",' Peticions ET'!N181)</f>
        <v/>
      </c>
      <c r="O182" s="33" t="str">
        <f>IF(' Peticions ET'!O181="", "",' Peticions ET'!O181)</f>
        <v/>
      </c>
      <c r="P182" s="33" t="str">
        <f>IF(' Peticions ET'!P181="", "",' Peticions ET'!P181)</f>
        <v/>
      </c>
      <c r="Q182" s="33" t="str">
        <f>IF(' Peticions ET'!R181="", "",' Peticions ET'!R181)</f>
        <v/>
      </c>
      <c r="R182" s="1" t="str">
        <f>IF(' Peticions ET'!Q181="", "",' Peticions ET'!Q181)</f>
        <v/>
      </c>
      <c r="S182" s="34" t="str">
        <f>IF(' Peticions ET'!U181="", "",' Peticions ET'!U181)</f>
        <v/>
      </c>
      <c r="T182" s="34" t="str">
        <f>IF(' Peticions ET'!V181="", "",' Peticions ET'!V181)</f>
        <v/>
      </c>
      <c r="U182" t="str">
        <f>IF(' Peticions ET'!S181="", "",' Peticions ET'!S181)</f>
        <v/>
      </c>
      <c r="V182" t="str">
        <f>IF(' Peticions ET'!T181="", "",' Peticions ET'!T181)</f>
        <v/>
      </c>
      <c r="W182" s="33" t="str">
        <f>IF(' Peticions ET'!W181="", "",' Peticions ET'!W181)</f>
        <v/>
      </c>
      <c r="X182" s="33" t="str">
        <f>IF(' Peticions ET'!X181="", "",' Peticions ET'!X181)</f>
        <v/>
      </c>
      <c r="Y182" s="33" t="str">
        <f>IF(' Peticions ET'!Y181="", "",' Peticions ET'!Y181)</f>
        <v/>
      </c>
      <c r="Z182" s="1"/>
      <c r="AA182" s="1"/>
      <c r="AB182" s="3"/>
      <c r="AC182" s="34"/>
      <c r="AD182" s="34"/>
      <c r="AE182" s="34"/>
      <c r="AF182" s="35"/>
      <c r="AG182" s="36"/>
      <c r="AH182" s="36"/>
      <c r="AI182" s="36"/>
      <c r="AJ182" s="36"/>
      <c r="AK182" s="37"/>
      <c r="AL182" s="37"/>
      <c r="AM182" s="37"/>
      <c r="AN182" s="37"/>
      <c r="AO182" s="38" t="str">
        <f>IF(' Peticions ET'!AO181="", "",' Peticions ET'!AO181)</f>
        <v/>
      </c>
      <c r="AP182" s="154"/>
      <c r="AQ182" s="39"/>
      <c r="AR182" s="40" t="str">
        <f t="shared" si="50"/>
        <v/>
      </c>
      <c r="AS182" s="41" t="str">
        <f t="shared" si="51"/>
        <v/>
      </c>
      <c r="AT182" s="42" t="str">
        <f t="shared" si="61"/>
        <v/>
      </c>
      <c r="AU182" s="43" t="str">
        <f t="shared" si="62"/>
        <v/>
      </c>
      <c r="AV182" s="252" t="str">
        <f t="shared" si="52"/>
        <v/>
      </c>
      <c r="AW182" s="242">
        <f>IF(B182="",0,IF(BR182="S",COUNTIF($AV$17:AV182,AV182),0))</f>
        <v>0</v>
      </c>
      <c r="AX182" s="44" t="str">
        <f t="shared" si="63"/>
        <v/>
      </c>
      <c r="AY182" s="45">
        <f xml:space="preserve"> IF(AX182&lt;&gt;"",VLOOKUP(AX182,Calculs!$B$2:$C$34,2,FALSE),0)</f>
        <v>0</v>
      </c>
      <c r="AZ182" s="45">
        <f>IF(K182&lt;&gt;"",IF(LEFT(K182,1)="S", Calculs!$C$55,0),0)</f>
        <v>0</v>
      </c>
      <c r="BA182" s="45">
        <f>IF(L182&lt;&gt;"",IF(LEFT(L182,1)="S", Calculs!$C$51,0),0)</f>
        <v>0</v>
      </c>
      <c r="BB182" s="45">
        <f>IF(M182&lt;&gt;"",IF(LEFT(M182,1)="S", Calculs!$C$52,0),0)</f>
        <v>0</v>
      </c>
      <c r="BC182" s="46" t="str">
        <f t="shared" si="64"/>
        <v/>
      </c>
      <c r="BD182" s="46" t="str">
        <f t="shared" si="66"/>
        <v/>
      </c>
      <c r="BE182" s="46">
        <f>SUMIF(Calculs!$B$2:$B$34,BC182,Calculs!$C$2:$C$34)</f>
        <v>0</v>
      </c>
      <c r="BF182" s="45">
        <f>IF(Q182&lt;&gt;"",IF(LEFT(Q182,1)="S", Calculs!$C$52,0),0)</f>
        <v>0</v>
      </c>
      <c r="BG182" s="45">
        <f>IF(R182&lt;&gt;"",IF(LEFT(R182,1)="S", Calculs!$C$51,0),0)</f>
        <v>0</v>
      </c>
      <c r="BH182" s="252" t="str">
        <f t="shared" si="53"/>
        <v/>
      </c>
      <c r="BI182" s="242">
        <f>IF(B182="",0, IF(BS182="S",COUNTIF($BH$17:BH182,BH182),0))</f>
        <v>0</v>
      </c>
      <c r="BJ182" s="45">
        <f xml:space="preserve"> IF(S182&lt;&gt;"",IF(S182&lt;&gt;"Sense monitor",VLOOKUP(LEFT(S182,2),Calculs!$B$41:$C$46,2,FALSE),0),0)</f>
        <v>0</v>
      </c>
      <c r="BK182" s="45">
        <f>IF(T182&lt;&gt;"",IF(LEFT(T182,1)="S", Calculs!$C$48,0),0)</f>
        <v>0</v>
      </c>
      <c r="BL182" s="45">
        <f>IF(W182&lt;&gt;"",IF(LEFT(W182,3)="ETT", Calculs!$C$37,0),0)</f>
        <v>0</v>
      </c>
      <c r="BM182" s="45">
        <f>IF(X182&lt;&gt;"",IF(LEFT(X182,1)="S", Calculs!$C$51,0),0)</f>
        <v>0</v>
      </c>
      <c r="BN182" s="45">
        <f>IF(Y182&lt;&gt;"",IF(LEFT(Y182,1)="S", Calculs!$C$52,0),0)</f>
        <v>0</v>
      </c>
      <c r="BO182" s="46" t="str">
        <f t="shared" si="65"/>
        <v/>
      </c>
      <c r="BP182" s="45">
        <f>SUMIF(Calculs!$B$32:$B$36,TRIM(BO182),Calculs!$C$32:$C$36)</f>
        <v>0</v>
      </c>
      <c r="BQ182" s="45">
        <f>IF(V182&lt;&gt;"",IF(LEFT(V182,1)="S", SUMIF(Calculs!$B$57:$B$61, TRIM(BO182), Calculs!$C$57:$C$61),0),0)</f>
        <v>0</v>
      </c>
      <c r="BR182" s="43" t="str">
        <f t="shared" si="54"/>
        <v>N</v>
      </c>
      <c r="BS182" s="241" t="str">
        <f t="shared" si="55"/>
        <v>N</v>
      </c>
      <c r="BT182" s="45">
        <f t="shared" si="56"/>
        <v>0</v>
      </c>
      <c r="BU182" s="45"/>
      <c r="BV182" s="45"/>
      <c r="BW182" s="45">
        <f>IF(C182="",0,IF(AND(BR182="S",AW182=1), VLOOKUP(C182,Calculs!$B$85:$D$90,3), 0) + IF(AND(BS182="S",BI182=1), VLOOKUP(C182,Calculs!$B$85:$F$90,5), 0))</f>
        <v>0</v>
      </c>
      <c r="BX182" s="43" t="str">
        <f t="shared" si="57"/>
        <v/>
      </c>
      <c r="BY182" s="241" t="str">
        <f t="shared" si="58"/>
        <v/>
      </c>
      <c r="BZ182" s="301" t="str">
        <f t="shared" si="59"/>
        <v/>
      </c>
      <c r="CA182" s="301" t="str">
        <f t="shared" si="60"/>
        <v/>
      </c>
    </row>
    <row r="183" spans="1:79" ht="12.75" customHeight="1">
      <c r="A183" s="273"/>
      <c r="B183" s="239" t="str">
        <f>IF(' Peticions ET'!B182="", "",' Peticions ET'!B182)</f>
        <v/>
      </c>
      <c r="C183" s="186" t="str">
        <f>IF(' Peticions ET'!C182="", "",' Peticions ET'!C182)</f>
        <v/>
      </c>
      <c r="D183" s="186" t="str">
        <f>IF(' Peticions ET'!D182="", "",' Peticions ET'!D182)</f>
        <v/>
      </c>
      <c r="E183" s="186" t="str">
        <f>IF(' Peticions ET'!E182="", "",' Peticions ET'!E182)</f>
        <v/>
      </c>
      <c r="F183" s="186" t="str">
        <f>IF(' Peticions ET'!F182="", "",' Peticions ET'!F182)</f>
        <v/>
      </c>
      <c r="G183" s="186" t="str">
        <f>IF(' Peticions ET'!G182="", "",' Peticions ET'!G182)</f>
        <v/>
      </c>
      <c r="H183" s="185" t="str">
        <f>IF(' Peticions ET'!H182="", "",' Peticions ET'!H182)</f>
        <v/>
      </c>
      <c r="I183" s="185" t="str">
        <f>IF(' Peticions ET'!I182="", "",' Peticions ET'!I182)</f>
        <v/>
      </c>
      <c r="J183" s="33" t="str">
        <f>IF(' Peticions ET'!J182="", "",' Peticions ET'!J182)</f>
        <v/>
      </c>
      <c r="K183" s="33" t="str">
        <f>IF(' Peticions ET'!K182="", "",' Peticions ET'!K182)</f>
        <v/>
      </c>
      <c r="L183" s="33" t="str">
        <f>IF(' Peticions ET'!L182="", "",' Peticions ET'!L182)</f>
        <v/>
      </c>
      <c r="M183" s="33" t="str">
        <f>IF(' Peticions ET'!M182="", "",' Peticions ET'!M182)</f>
        <v/>
      </c>
      <c r="N183" s="33" t="str">
        <f>IF(' Peticions ET'!N182="", "",' Peticions ET'!N182)</f>
        <v/>
      </c>
      <c r="O183" s="33" t="str">
        <f>IF(' Peticions ET'!O182="", "",' Peticions ET'!O182)</f>
        <v/>
      </c>
      <c r="P183" s="33" t="str">
        <f>IF(' Peticions ET'!P182="", "",' Peticions ET'!P182)</f>
        <v/>
      </c>
      <c r="Q183" s="33" t="str">
        <f>IF(' Peticions ET'!R182="", "",' Peticions ET'!R182)</f>
        <v/>
      </c>
      <c r="R183" s="1" t="str">
        <f>IF(' Peticions ET'!Q182="", "",' Peticions ET'!Q182)</f>
        <v/>
      </c>
      <c r="S183" s="34" t="str">
        <f>IF(' Peticions ET'!U182="", "",' Peticions ET'!U182)</f>
        <v/>
      </c>
      <c r="T183" s="34" t="str">
        <f>IF(' Peticions ET'!V182="", "",' Peticions ET'!V182)</f>
        <v/>
      </c>
      <c r="U183" t="str">
        <f>IF(' Peticions ET'!S182="", "",' Peticions ET'!S182)</f>
        <v/>
      </c>
      <c r="V183" t="str">
        <f>IF(' Peticions ET'!T182="", "",' Peticions ET'!T182)</f>
        <v/>
      </c>
      <c r="W183" s="33" t="str">
        <f>IF(' Peticions ET'!W182="", "",' Peticions ET'!W182)</f>
        <v/>
      </c>
      <c r="X183" s="33" t="str">
        <f>IF(' Peticions ET'!X182="", "",' Peticions ET'!X182)</f>
        <v/>
      </c>
      <c r="Y183" s="33" t="str">
        <f>IF(' Peticions ET'!Y182="", "",' Peticions ET'!Y182)</f>
        <v/>
      </c>
      <c r="Z183" s="1"/>
      <c r="AA183" s="1"/>
      <c r="AB183" s="3"/>
      <c r="AC183" s="34"/>
      <c r="AD183" s="34"/>
      <c r="AE183" s="34"/>
      <c r="AF183" s="35"/>
      <c r="AG183" s="36"/>
      <c r="AH183" s="36"/>
      <c r="AI183" s="36"/>
      <c r="AJ183" s="36"/>
      <c r="AK183" s="37"/>
      <c r="AL183" s="37"/>
      <c r="AM183" s="37"/>
      <c r="AN183" s="37"/>
      <c r="AO183" s="38" t="str">
        <f>IF(' Peticions ET'!AO182="", "",' Peticions ET'!AO182)</f>
        <v/>
      </c>
      <c r="AP183" s="154"/>
      <c r="AQ183" s="39"/>
      <c r="AR183" s="40" t="str">
        <f t="shared" si="50"/>
        <v/>
      </c>
      <c r="AS183" s="41" t="str">
        <f t="shared" si="51"/>
        <v/>
      </c>
      <c r="AT183" s="42" t="str">
        <f t="shared" si="61"/>
        <v/>
      </c>
      <c r="AU183" s="43" t="str">
        <f t="shared" si="62"/>
        <v/>
      </c>
      <c r="AV183" s="252" t="str">
        <f t="shared" si="52"/>
        <v/>
      </c>
      <c r="AW183" s="242">
        <f>IF(B183="",0,IF(BR183="S",COUNTIF($AV$17:AV183,AV183),0))</f>
        <v>0</v>
      </c>
      <c r="AX183" s="44" t="str">
        <f t="shared" si="63"/>
        <v/>
      </c>
      <c r="AY183" s="45">
        <f xml:space="preserve"> IF(AX183&lt;&gt;"",VLOOKUP(AX183,Calculs!$B$2:$C$34,2,FALSE),0)</f>
        <v>0</v>
      </c>
      <c r="AZ183" s="45">
        <f>IF(K183&lt;&gt;"",IF(LEFT(K183,1)="S", Calculs!$C$55,0),0)</f>
        <v>0</v>
      </c>
      <c r="BA183" s="45">
        <f>IF(L183&lt;&gt;"",IF(LEFT(L183,1)="S", Calculs!$C$51,0),0)</f>
        <v>0</v>
      </c>
      <c r="BB183" s="45">
        <f>IF(M183&lt;&gt;"",IF(LEFT(M183,1)="S", Calculs!$C$52,0),0)</f>
        <v>0</v>
      </c>
      <c r="BC183" s="46" t="str">
        <f t="shared" si="64"/>
        <v/>
      </c>
      <c r="BD183" s="46" t="str">
        <f t="shared" si="66"/>
        <v/>
      </c>
      <c r="BE183" s="46">
        <f>SUMIF(Calculs!$B$2:$B$34,BC183,Calculs!$C$2:$C$34)</f>
        <v>0</v>
      </c>
      <c r="BF183" s="45">
        <f>IF(Q183&lt;&gt;"",IF(LEFT(Q183,1)="S", Calculs!$C$52,0),0)</f>
        <v>0</v>
      </c>
      <c r="BG183" s="45">
        <f>IF(R183&lt;&gt;"",IF(LEFT(R183,1)="S", Calculs!$C$51,0),0)</f>
        <v>0</v>
      </c>
      <c r="BH183" s="252" t="str">
        <f t="shared" si="53"/>
        <v/>
      </c>
      <c r="BI183" s="242">
        <f>IF(B183="",0, IF(BS183="S",COUNTIF($BH$17:BH183,BH183),0))</f>
        <v>0</v>
      </c>
      <c r="BJ183" s="45">
        <f xml:space="preserve"> IF(S183&lt;&gt;"",IF(S183&lt;&gt;"Sense monitor",VLOOKUP(LEFT(S183,2),Calculs!$B$41:$C$46,2,FALSE),0),0)</f>
        <v>0</v>
      </c>
      <c r="BK183" s="45">
        <f>IF(T183&lt;&gt;"",IF(LEFT(T183,1)="S", Calculs!$C$48,0),0)</f>
        <v>0</v>
      </c>
      <c r="BL183" s="45">
        <f>IF(W183&lt;&gt;"",IF(LEFT(W183,3)="ETT", Calculs!$C$37,0),0)</f>
        <v>0</v>
      </c>
      <c r="BM183" s="45">
        <f>IF(X183&lt;&gt;"",IF(LEFT(X183,1)="S", Calculs!$C$51,0),0)</f>
        <v>0</v>
      </c>
      <c r="BN183" s="45">
        <f>IF(Y183&lt;&gt;"",IF(LEFT(Y183,1)="S", Calculs!$C$52,0),0)</f>
        <v>0</v>
      </c>
      <c r="BO183" s="46" t="str">
        <f t="shared" si="65"/>
        <v/>
      </c>
      <c r="BP183" s="45">
        <f>SUMIF(Calculs!$B$32:$B$36,TRIM(BO183),Calculs!$C$32:$C$36)</f>
        <v>0</v>
      </c>
      <c r="BQ183" s="45">
        <f>IF(V183&lt;&gt;"",IF(LEFT(V183,1)="S", SUMIF(Calculs!$B$57:$B$61, TRIM(BO183), Calculs!$C$57:$C$61),0),0)</f>
        <v>0</v>
      </c>
      <c r="BR183" s="43" t="str">
        <f t="shared" si="54"/>
        <v>N</v>
      </c>
      <c r="BS183" s="241" t="str">
        <f t="shared" si="55"/>
        <v>N</v>
      </c>
      <c r="BT183" s="45">
        <f t="shared" si="56"/>
        <v>0</v>
      </c>
      <c r="BU183" s="45"/>
      <c r="BV183" s="45"/>
      <c r="BW183" s="45">
        <f>IF(C183="",0,IF(AND(BR183="S",AW183=1), VLOOKUP(C183,Calculs!$B$85:$D$90,3), 0) + IF(AND(BS183="S",BI183=1), VLOOKUP(C183,Calculs!$B$85:$F$90,5), 0))</f>
        <v>0</v>
      </c>
      <c r="BX183" s="43" t="str">
        <f t="shared" si="57"/>
        <v/>
      </c>
      <c r="BY183" s="241" t="str">
        <f t="shared" si="58"/>
        <v/>
      </c>
      <c r="BZ183" s="301" t="str">
        <f t="shared" si="59"/>
        <v/>
      </c>
      <c r="CA183" s="301" t="str">
        <f t="shared" si="60"/>
        <v/>
      </c>
    </row>
    <row r="184" spans="1:79" ht="12.75" customHeight="1">
      <c r="A184" s="273"/>
      <c r="B184" s="239" t="str">
        <f>IF(' Peticions ET'!B183="", "",' Peticions ET'!B183)</f>
        <v/>
      </c>
      <c r="C184" s="186" t="str">
        <f>IF(' Peticions ET'!C183="", "",' Peticions ET'!C183)</f>
        <v/>
      </c>
      <c r="D184" s="186" t="str">
        <f>IF(' Peticions ET'!D183="", "",' Peticions ET'!D183)</f>
        <v/>
      </c>
      <c r="E184" s="186" t="str">
        <f>IF(' Peticions ET'!E183="", "",' Peticions ET'!E183)</f>
        <v/>
      </c>
      <c r="F184" s="186" t="str">
        <f>IF(' Peticions ET'!F183="", "",' Peticions ET'!F183)</f>
        <v/>
      </c>
      <c r="G184" s="186" t="str">
        <f>IF(' Peticions ET'!G183="", "",' Peticions ET'!G183)</f>
        <v/>
      </c>
      <c r="H184" s="185" t="str">
        <f>IF(' Peticions ET'!H183="", "",' Peticions ET'!H183)</f>
        <v/>
      </c>
      <c r="I184" s="185" t="str">
        <f>IF(' Peticions ET'!I183="", "",' Peticions ET'!I183)</f>
        <v/>
      </c>
      <c r="J184" s="33" t="str">
        <f>IF(' Peticions ET'!J183="", "",' Peticions ET'!J183)</f>
        <v/>
      </c>
      <c r="K184" s="33" t="str">
        <f>IF(' Peticions ET'!K183="", "",' Peticions ET'!K183)</f>
        <v/>
      </c>
      <c r="L184" s="33" t="str">
        <f>IF(' Peticions ET'!L183="", "",' Peticions ET'!L183)</f>
        <v/>
      </c>
      <c r="M184" s="33" t="str">
        <f>IF(' Peticions ET'!M183="", "",' Peticions ET'!M183)</f>
        <v/>
      </c>
      <c r="N184" s="33" t="str">
        <f>IF(' Peticions ET'!N183="", "",' Peticions ET'!N183)</f>
        <v/>
      </c>
      <c r="O184" s="33" t="str">
        <f>IF(' Peticions ET'!O183="", "",' Peticions ET'!O183)</f>
        <v/>
      </c>
      <c r="P184" s="33" t="str">
        <f>IF(' Peticions ET'!P183="", "",' Peticions ET'!P183)</f>
        <v/>
      </c>
      <c r="Q184" s="33" t="str">
        <f>IF(' Peticions ET'!R183="", "",' Peticions ET'!R183)</f>
        <v/>
      </c>
      <c r="R184" s="1" t="str">
        <f>IF(' Peticions ET'!Q183="", "",' Peticions ET'!Q183)</f>
        <v/>
      </c>
      <c r="S184" s="34" t="str">
        <f>IF(' Peticions ET'!U183="", "",' Peticions ET'!U183)</f>
        <v/>
      </c>
      <c r="T184" s="34" t="str">
        <f>IF(' Peticions ET'!V183="", "",' Peticions ET'!V183)</f>
        <v/>
      </c>
      <c r="U184" t="str">
        <f>IF(' Peticions ET'!S183="", "",' Peticions ET'!S183)</f>
        <v/>
      </c>
      <c r="V184" t="str">
        <f>IF(' Peticions ET'!T183="", "",' Peticions ET'!T183)</f>
        <v/>
      </c>
      <c r="W184" s="33" t="str">
        <f>IF(' Peticions ET'!W183="", "",' Peticions ET'!W183)</f>
        <v/>
      </c>
      <c r="X184" s="33" t="str">
        <f>IF(' Peticions ET'!X183="", "",' Peticions ET'!X183)</f>
        <v/>
      </c>
      <c r="Y184" s="33" t="str">
        <f>IF(' Peticions ET'!Y183="", "",' Peticions ET'!Y183)</f>
        <v/>
      </c>
      <c r="Z184" s="1"/>
      <c r="AA184" s="1"/>
      <c r="AB184" s="3"/>
      <c r="AC184" s="34"/>
      <c r="AD184" s="34"/>
      <c r="AE184" s="34"/>
      <c r="AF184" s="35"/>
      <c r="AG184" s="36"/>
      <c r="AH184" s="36"/>
      <c r="AI184" s="36"/>
      <c r="AJ184" s="36"/>
      <c r="AK184" s="37"/>
      <c r="AL184" s="37"/>
      <c r="AM184" s="37"/>
      <c r="AN184" s="37"/>
      <c r="AO184" s="38" t="str">
        <f>IF(' Peticions ET'!AO183="", "",' Peticions ET'!AO183)</f>
        <v/>
      </c>
      <c r="AP184" s="154"/>
      <c r="AQ184" s="39"/>
      <c r="AR184" s="40" t="str">
        <f t="shared" si="50"/>
        <v/>
      </c>
      <c r="AS184" s="41" t="str">
        <f t="shared" si="51"/>
        <v/>
      </c>
      <c r="AT184" s="42" t="str">
        <f t="shared" si="61"/>
        <v/>
      </c>
      <c r="AU184" s="43" t="str">
        <f t="shared" si="62"/>
        <v/>
      </c>
      <c r="AV184" s="252" t="str">
        <f t="shared" si="52"/>
        <v/>
      </c>
      <c r="AW184" s="242">
        <f>IF(B184="",0,IF(BR184="S",COUNTIF($AV$17:AV184,AV184),0))</f>
        <v>0</v>
      </c>
      <c r="AX184" s="44" t="str">
        <f t="shared" si="63"/>
        <v/>
      </c>
      <c r="AY184" s="45">
        <f xml:space="preserve"> IF(AX184&lt;&gt;"",VLOOKUP(AX184,Calculs!$B$2:$C$34,2,FALSE),0)</f>
        <v>0</v>
      </c>
      <c r="AZ184" s="45">
        <f>IF(K184&lt;&gt;"",IF(LEFT(K184,1)="S", Calculs!$C$55,0),0)</f>
        <v>0</v>
      </c>
      <c r="BA184" s="45">
        <f>IF(L184&lt;&gt;"",IF(LEFT(L184,1)="S", Calculs!$C$51,0),0)</f>
        <v>0</v>
      </c>
      <c r="BB184" s="45">
        <f>IF(M184&lt;&gt;"",IF(LEFT(M184,1)="S", Calculs!$C$52,0),0)</f>
        <v>0</v>
      </c>
      <c r="BC184" s="46" t="str">
        <f t="shared" si="64"/>
        <v/>
      </c>
      <c r="BD184" s="46" t="str">
        <f t="shared" si="66"/>
        <v/>
      </c>
      <c r="BE184" s="46">
        <f>SUMIF(Calculs!$B$2:$B$34,BC184,Calculs!$C$2:$C$34)</f>
        <v>0</v>
      </c>
      <c r="BF184" s="45">
        <f>IF(Q184&lt;&gt;"",IF(LEFT(Q184,1)="S", Calculs!$C$52,0),0)</f>
        <v>0</v>
      </c>
      <c r="BG184" s="45">
        <f>IF(R184&lt;&gt;"",IF(LEFT(R184,1)="S", Calculs!$C$51,0),0)</f>
        <v>0</v>
      </c>
      <c r="BH184" s="252" t="str">
        <f t="shared" si="53"/>
        <v/>
      </c>
      <c r="BI184" s="242">
        <f>IF(B184="",0, IF(BS184="S",COUNTIF($BH$17:BH184,BH184),0))</f>
        <v>0</v>
      </c>
      <c r="BJ184" s="45">
        <f xml:space="preserve"> IF(S184&lt;&gt;"",IF(S184&lt;&gt;"Sense monitor",VLOOKUP(LEFT(S184,2),Calculs!$B$41:$C$46,2,FALSE),0),0)</f>
        <v>0</v>
      </c>
      <c r="BK184" s="45">
        <f>IF(T184&lt;&gt;"",IF(LEFT(T184,1)="S", Calculs!$C$48,0),0)</f>
        <v>0</v>
      </c>
      <c r="BL184" s="45">
        <f>IF(W184&lt;&gt;"",IF(LEFT(W184,3)="ETT", Calculs!$C$37,0),0)</f>
        <v>0</v>
      </c>
      <c r="BM184" s="45">
        <f>IF(X184&lt;&gt;"",IF(LEFT(X184,1)="S", Calculs!$C$51,0),0)</f>
        <v>0</v>
      </c>
      <c r="BN184" s="45">
        <f>IF(Y184&lt;&gt;"",IF(LEFT(Y184,1)="S", Calculs!$C$52,0),0)</f>
        <v>0</v>
      </c>
      <c r="BO184" s="46" t="str">
        <f t="shared" si="65"/>
        <v/>
      </c>
      <c r="BP184" s="45">
        <f>SUMIF(Calculs!$B$32:$B$36,TRIM(BO184),Calculs!$C$32:$C$36)</f>
        <v>0</v>
      </c>
      <c r="BQ184" s="45">
        <f>IF(V184&lt;&gt;"",IF(LEFT(V184,1)="S", SUMIF(Calculs!$B$57:$B$61, TRIM(BO184), Calculs!$C$57:$C$61),0),0)</f>
        <v>0</v>
      </c>
      <c r="BR184" s="43" t="str">
        <f t="shared" si="54"/>
        <v>N</v>
      </c>
      <c r="BS184" s="241" t="str">
        <f t="shared" si="55"/>
        <v>N</v>
      </c>
      <c r="BT184" s="45">
        <f t="shared" si="56"/>
        <v>0</v>
      </c>
      <c r="BU184" s="45"/>
      <c r="BV184" s="45"/>
      <c r="BW184" s="45">
        <f>IF(C184="",0,IF(AND(BR184="S",AW184=1), VLOOKUP(C184,Calculs!$B$85:$D$90,3), 0) + IF(AND(BS184="S",BI184=1), VLOOKUP(C184,Calculs!$B$85:$F$90,5), 0))</f>
        <v>0</v>
      </c>
      <c r="BX184" s="43" t="str">
        <f t="shared" si="57"/>
        <v/>
      </c>
      <c r="BY184" s="241" t="str">
        <f t="shared" si="58"/>
        <v/>
      </c>
      <c r="BZ184" s="301" t="str">
        <f t="shared" si="59"/>
        <v/>
      </c>
      <c r="CA184" s="301" t="str">
        <f t="shared" si="60"/>
        <v/>
      </c>
    </row>
    <row r="185" spans="1:79" ht="12.75" customHeight="1">
      <c r="A185" s="273"/>
      <c r="B185" s="239" t="str">
        <f>IF(' Peticions ET'!B184="", "",' Peticions ET'!B184)</f>
        <v/>
      </c>
      <c r="C185" s="186" t="str">
        <f>IF(' Peticions ET'!C184="", "",' Peticions ET'!C184)</f>
        <v/>
      </c>
      <c r="D185" s="186" t="str">
        <f>IF(' Peticions ET'!D184="", "",' Peticions ET'!D184)</f>
        <v/>
      </c>
      <c r="E185" s="186" t="str">
        <f>IF(' Peticions ET'!E184="", "",' Peticions ET'!E184)</f>
        <v/>
      </c>
      <c r="F185" s="186" t="str">
        <f>IF(' Peticions ET'!F184="", "",' Peticions ET'!F184)</f>
        <v/>
      </c>
      <c r="G185" s="186" t="str">
        <f>IF(' Peticions ET'!G184="", "",' Peticions ET'!G184)</f>
        <v/>
      </c>
      <c r="H185" s="185" t="str">
        <f>IF(' Peticions ET'!H184="", "",' Peticions ET'!H184)</f>
        <v/>
      </c>
      <c r="I185" s="185" t="str">
        <f>IF(' Peticions ET'!I184="", "",' Peticions ET'!I184)</f>
        <v/>
      </c>
      <c r="J185" s="33" t="str">
        <f>IF(' Peticions ET'!J184="", "",' Peticions ET'!J184)</f>
        <v/>
      </c>
      <c r="K185" s="33" t="str">
        <f>IF(' Peticions ET'!K184="", "",' Peticions ET'!K184)</f>
        <v/>
      </c>
      <c r="L185" s="33" t="str">
        <f>IF(' Peticions ET'!L184="", "",' Peticions ET'!L184)</f>
        <v/>
      </c>
      <c r="M185" s="33" t="str">
        <f>IF(' Peticions ET'!M184="", "",' Peticions ET'!M184)</f>
        <v/>
      </c>
      <c r="N185" s="33" t="str">
        <f>IF(' Peticions ET'!N184="", "",' Peticions ET'!N184)</f>
        <v/>
      </c>
      <c r="O185" s="33" t="str">
        <f>IF(' Peticions ET'!O184="", "",' Peticions ET'!O184)</f>
        <v/>
      </c>
      <c r="P185" s="33" t="str">
        <f>IF(' Peticions ET'!P184="", "",' Peticions ET'!P184)</f>
        <v/>
      </c>
      <c r="Q185" s="33" t="str">
        <f>IF(' Peticions ET'!R184="", "",' Peticions ET'!R184)</f>
        <v/>
      </c>
      <c r="R185" s="1" t="str">
        <f>IF(' Peticions ET'!Q184="", "",' Peticions ET'!Q184)</f>
        <v/>
      </c>
      <c r="S185" s="34" t="str">
        <f>IF(' Peticions ET'!U184="", "",' Peticions ET'!U184)</f>
        <v/>
      </c>
      <c r="T185" s="34" t="str">
        <f>IF(' Peticions ET'!V184="", "",' Peticions ET'!V184)</f>
        <v/>
      </c>
      <c r="U185" t="str">
        <f>IF(' Peticions ET'!S184="", "",' Peticions ET'!S184)</f>
        <v/>
      </c>
      <c r="V185" t="str">
        <f>IF(' Peticions ET'!T184="", "",' Peticions ET'!T184)</f>
        <v/>
      </c>
      <c r="W185" s="33" t="str">
        <f>IF(' Peticions ET'!W184="", "",' Peticions ET'!W184)</f>
        <v/>
      </c>
      <c r="X185" s="33" t="str">
        <f>IF(' Peticions ET'!X184="", "",' Peticions ET'!X184)</f>
        <v/>
      </c>
      <c r="Y185" s="33" t="str">
        <f>IF(' Peticions ET'!Y184="", "",' Peticions ET'!Y184)</f>
        <v/>
      </c>
      <c r="Z185" s="1"/>
      <c r="AA185" s="1"/>
      <c r="AB185" s="3"/>
      <c r="AC185" s="34"/>
      <c r="AD185" s="34"/>
      <c r="AE185" s="34"/>
      <c r="AF185" s="35"/>
      <c r="AG185" s="36"/>
      <c r="AH185" s="36"/>
      <c r="AI185" s="36"/>
      <c r="AJ185" s="36"/>
      <c r="AK185" s="37"/>
      <c r="AL185" s="37"/>
      <c r="AM185" s="37"/>
      <c r="AN185" s="37"/>
      <c r="AO185" s="38" t="str">
        <f>IF(' Peticions ET'!AO184="", "",' Peticions ET'!AO184)</f>
        <v/>
      </c>
      <c r="AP185" s="154"/>
      <c r="AQ185" s="39"/>
      <c r="AR185" s="40" t="str">
        <f t="shared" si="50"/>
        <v/>
      </c>
      <c r="AS185" s="41" t="str">
        <f t="shared" si="51"/>
        <v/>
      </c>
      <c r="AT185" s="42" t="str">
        <f t="shared" si="61"/>
        <v/>
      </c>
      <c r="AU185" s="43" t="str">
        <f t="shared" si="62"/>
        <v/>
      </c>
      <c r="AV185" s="252" t="str">
        <f t="shared" si="52"/>
        <v/>
      </c>
      <c r="AW185" s="242">
        <f>IF(B185="",0,IF(BR185="S",COUNTIF($AV$17:AV185,AV185),0))</f>
        <v>0</v>
      </c>
      <c r="AX185" s="44" t="str">
        <f t="shared" si="63"/>
        <v/>
      </c>
      <c r="AY185" s="45">
        <f xml:space="preserve"> IF(AX185&lt;&gt;"",VLOOKUP(AX185,Calculs!$B$2:$C$34,2,FALSE),0)</f>
        <v>0</v>
      </c>
      <c r="AZ185" s="45">
        <f>IF(K185&lt;&gt;"",IF(LEFT(K185,1)="S", Calculs!$C$55,0),0)</f>
        <v>0</v>
      </c>
      <c r="BA185" s="45">
        <f>IF(L185&lt;&gt;"",IF(LEFT(L185,1)="S", Calculs!$C$51,0),0)</f>
        <v>0</v>
      </c>
      <c r="BB185" s="45">
        <f>IF(M185&lt;&gt;"",IF(LEFT(M185,1)="S", Calculs!$C$52,0),0)</f>
        <v>0</v>
      </c>
      <c r="BC185" s="46" t="str">
        <f t="shared" si="64"/>
        <v/>
      </c>
      <c r="BD185" s="46" t="str">
        <f t="shared" si="66"/>
        <v/>
      </c>
      <c r="BE185" s="46">
        <f>SUMIF(Calculs!$B$2:$B$34,BC185,Calculs!$C$2:$C$34)</f>
        <v>0</v>
      </c>
      <c r="BF185" s="45">
        <f>IF(Q185&lt;&gt;"",IF(LEFT(Q185,1)="S", Calculs!$C$52,0),0)</f>
        <v>0</v>
      </c>
      <c r="BG185" s="45">
        <f>IF(R185&lt;&gt;"",IF(LEFT(R185,1)="S", Calculs!$C$51,0),0)</f>
        <v>0</v>
      </c>
      <c r="BH185" s="252" t="str">
        <f t="shared" si="53"/>
        <v/>
      </c>
      <c r="BI185" s="242">
        <f>IF(B185="",0, IF(BS185="S",COUNTIF($BH$17:BH185,BH185),0))</f>
        <v>0</v>
      </c>
      <c r="BJ185" s="45">
        <f xml:space="preserve"> IF(S185&lt;&gt;"",IF(S185&lt;&gt;"Sense monitor",VLOOKUP(LEFT(S185,2),Calculs!$B$41:$C$46,2,FALSE),0),0)</f>
        <v>0</v>
      </c>
      <c r="BK185" s="45">
        <f>IF(T185&lt;&gt;"",IF(LEFT(T185,1)="S", Calculs!$C$48,0),0)</f>
        <v>0</v>
      </c>
      <c r="BL185" s="45">
        <f>IF(W185&lt;&gt;"",IF(LEFT(W185,3)="ETT", Calculs!$C$37,0),0)</f>
        <v>0</v>
      </c>
      <c r="BM185" s="45">
        <f>IF(X185&lt;&gt;"",IF(LEFT(X185,1)="S", Calculs!$C$51,0),0)</f>
        <v>0</v>
      </c>
      <c r="BN185" s="45">
        <f>IF(Y185&lt;&gt;"",IF(LEFT(Y185,1)="S", Calculs!$C$52,0),0)</f>
        <v>0</v>
      </c>
      <c r="BO185" s="46" t="str">
        <f t="shared" si="65"/>
        <v/>
      </c>
      <c r="BP185" s="45">
        <f>SUMIF(Calculs!$B$32:$B$36,TRIM(BO185),Calculs!$C$32:$C$36)</f>
        <v>0</v>
      </c>
      <c r="BQ185" s="45">
        <f>IF(V185&lt;&gt;"",IF(LEFT(V185,1)="S", SUMIF(Calculs!$B$57:$B$61, TRIM(BO185), Calculs!$C$57:$C$61),0),0)</f>
        <v>0</v>
      </c>
      <c r="BR185" s="43" t="str">
        <f t="shared" si="54"/>
        <v>N</v>
      </c>
      <c r="BS185" s="241" t="str">
        <f t="shared" si="55"/>
        <v>N</v>
      </c>
      <c r="BT185" s="45">
        <f t="shared" si="56"/>
        <v>0</v>
      </c>
      <c r="BU185" s="45"/>
      <c r="BV185" s="45"/>
      <c r="BW185" s="45">
        <f>IF(C185="",0,IF(AND(BR185="S",AW185=1), VLOOKUP(C185,Calculs!$B$85:$D$90,3), 0) + IF(AND(BS185="S",BI185=1), VLOOKUP(C185,Calculs!$B$85:$F$90,5), 0))</f>
        <v>0</v>
      </c>
      <c r="BX185" s="43" t="str">
        <f t="shared" si="57"/>
        <v/>
      </c>
      <c r="BY185" s="241" t="str">
        <f t="shared" si="58"/>
        <v/>
      </c>
      <c r="BZ185" s="301" t="str">
        <f t="shared" si="59"/>
        <v/>
      </c>
      <c r="CA185" s="301" t="str">
        <f t="shared" si="60"/>
        <v/>
      </c>
    </row>
    <row r="186" spans="1:79" ht="12.75" customHeight="1">
      <c r="A186" s="273"/>
      <c r="B186" s="239" t="str">
        <f>IF(' Peticions ET'!B185="", "",' Peticions ET'!B185)</f>
        <v/>
      </c>
      <c r="C186" s="186" t="str">
        <f>IF(' Peticions ET'!C185="", "",' Peticions ET'!C185)</f>
        <v/>
      </c>
      <c r="D186" s="186" t="str">
        <f>IF(' Peticions ET'!D185="", "",' Peticions ET'!D185)</f>
        <v/>
      </c>
      <c r="E186" s="186" t="str">
        <f>IF(' Peticions ET'!E185="", "",' Peticions ET'!E185)</f>
        <v/>
      </c>
      <c r="F186" s="186" t="str">
        <f>IF(' Peticions ET'!F185="", "",' Peticions ET'!F185)</f>
        <v/>
      </c>
      <c r="G186" s="186" t="str">
        <f>IF(' Peticions ET'!G185="", "",' Peticions ET'!G185)</f>
        <v/>
      </c>
      <c r="H186" s="185" t="str">
        <f>IF(' Peticions ET'!H185="", "",' Peticions ET'!H185)</f>
        <v/>
      </c>
      <c r="I186" s="185" t="str">
        <f>IF(' Peticions ET'!I185="", "",' Peticions ET'!I185)</f>
        <v/>
      </c>
      <c r="J186" s="33" t="str">
        <f>IF(' Peticions ET'!J185="", "",' Peticions ET'!J185)</f>
        <v/>
      </c>
      <c r="K186" s="33" t="str">
        <f>IF(' Peticions ET'!K185="", "",' Peticions ET'!K185)</f>
        <v/>
      </c>
      <c r="L186" s="33" t="str">
        <f>IF(' Peticions ET'!L185="", "",' Peticions ET'!L185)</f>
        <v/>
      </c>
      <c r="M186" s="33" t="str">
        <f>IF(' Peticions ET'!M185="", "",' Peticions ET'!M185)</f>
        <v/>
      </c>
      <c r="N186" s="33" t="str">
        <f>IF(' Peticions ET'!N185="", "",' Peticions ET'!N185)</f>
        <v/>
      </c>
      <c r="O186" s="33" t="str">
        <f>IF(' Peticions ET'!O185="", "",' Peticions ET'!O185)</f>
        <v/>
      </c>
      <c r="P186" s="33" t="str">
        <f>IF(' Peticions ET'!P185="", "",' Peticions ET'!P185)</f>
        <v/>
      </c>
      <c r="Q186" s="33" t="str">
        <f>IF(' Peticions ET'!R185="", "",' Peticions ET'!R185)</f>
        <v/>
      </c>
      <c r="R186" s="1" t="str">
        <f>IF(' Peticions ET'!Q185="", "",' Peticions ET'!Q185)</f>
        <v/>
      </c>
      <c r="S186" s="34" t="str">
        <f>IF(' Peticions ET'!U185="", "",' Peticions ET'!U185)</f>
        <v/>
      </c>
      <c r="T186" s="34" t="str">
        <f>IF(' Peticions ET'!V185="", "",' Peticions ET'!V185)</f>
        <v/>
      </c>
      <c r="U186" t="str">
        <f>IF(' Peticions ET'!S185="", "",' Peticions ET'!S185)</f>
        <v/>
      </c>
      <c r="V186" t="str">
        <f>IF(' Peticions ET'!T185="", "",' Peticions ET'!T185)</f>
        <v/>
      </c>
      <c r="W186" s="33" t="str">
        <f>IF(' Peticions ET'!W185="", "",' Peticions ET'!W185)</f>
        <v/>
      </c>
      <c r="X186" s="33" t="str">
        <f>IF(' Peticions ET'!X185="", "",' Peticions ET'!X185)</f>
        <v/>
      </c>
      <c r="Y186" s="33" t="str">
        <f>IF(' Peticions ET'!Y185="", "",' Peticions ET'!Y185)</f>
        <v/>
      </c>
      <c r="Z186" s="1"/>
      <c r="AA186" s="1"/>
      <c r="AB186" s="3"/>
      <c r="AC186" s="34"/>
      <c r="AD186" s="34"/>
      <c r="AE186" s="34"/>
      <c r="AF186" s="35"/>
      <c r="AG186" s="36"/>
      <c r="AH186" s="36"/>
      <c r="AI186" s="36"/>
      <c r="AJ186" s="36"/>
      <c r="AK186" s="37"/>
      <c r="AL186" s="37"/>
      <c r="AM186" s="37"/>
      <c r="AN186" s="37"/>
      <c r="AO186" s="38" t="str">
        <f>IF(' Peticions ET'!AO185="", "",' Peticions ET'!AO185)</f>
        <v/>
      </c>
      <c r="AP186" s="154"/>
      <c r="AQ186" s="39"/>
      <c r="AR186" s="40" t="str">
        <f t="shared" si="50"/>
        <v/>
      </c>
      <c r="AS186" s="41" t="str">
        <f t="shared" si="51"/>
        <v/>
      </c>
      <c r="AT186" s="42" t="str">
        <f t="shared" si="61"/>
        <v/>
      </c>
      <c r="AU186" s="43" t="str">
        <f t="shared" si="62"/>
        <v/>
      </c>
      <c r="AV186" s="252" t="str">
        <f t="shared" si="52"/>
        <v/>
      </c>
      <c r="AW186" s="242">
        <f>IF(B186="",0,IF(BR186="S",COUNTIF($AV$17:AV186,AV186),0))</f>
        <v>0</v>
      </c>
      <c r="AX186" s="44" t="str">
        <f t="shared" si="63"/>
        <v/>
      </c>
      <c r="AY186" s="45">
        <f xml:space="preserve"> IF(AX186&lt;&gt;"",VLOOKUP(AX186,Calculs!$B$2:$C$34,2,FALSE),0)</f>
        <v>0</v>
      </c>
      <c r="AZ186" s="45">
        <f>IF(K186&lt;&gt;"",IF(LEFT(K186,1)="S", Calculs!$C$55,0),0)</f>
        <v>0</v>
      </c>
      <c r="BA186" s="45">
        <f>IF(L186&lt;&gt;"",IF(LEFT(L186,1)="S", Calculs!$C$51,0),0)</f>
        <v>0</v>
      </c>
      <c r="BB186" s="45">
        <f>IF(M186&lt;&gt;"",IF(LEFT(M186,1)="S", Calculs!$C$52,0),0)</f>
        <v>0</v>
      </c>
      <c r="BC186" s="46" t="str">
        <f t="shared" si="64"/>
        <v/>
      </c>
      <c r="BD186" s="46" t="str">
        <f t="shared" si="66"/>
        <v/>
      </c>
      <c r="BE186" s="46">
        <f>SUMIF(Calculs!$B$2:$B$34,BC186,Calculs!$C$2:$C$34)</f>
        <v>0</v>
      </c>
      <c r="BF186" s="45">
        <f>IF(Q186&lt;&gt;"",IF(LEFT(Q186,1)="S", Calculs!$C$52,0),0)</f>
        <v>0</v>
      </c>
      <c r="BG186" s="45">
        <f>IF(R186&lt;&gt;"",IF(LEFT(R186,1)="S", Calculs!$C$51,0),0)</f>
        <v>0</v>
      </c>
      <c r="BH186" s="252" t="str">
        <f t="shared" si="53"/>
        <v/>
      </c>
      <c r="BI186" s="242">
        <f>IF(B186="",0, IF(BS186="S",COUNTIF($BH$17:BH186,BH186),0))</f>
        <v>0</v>
      </c>
      <c r="BJ186" s="45">
        <f xml:space="preserve"> IF(S186&lt;&gt;"",IF(S186&lt;&gt;"Sense monitor",VLOOKUP(LEFT(S186,2),Calculs!$B$41:$C$46,2,FALSE),0),0)</f>
        <v>0</v>
      </c>
      <c r="BK186" s="45">
        <f>IF(T186&lt;&gt;"",IF(LEFT(T186,1)="S", Calculs!$C$48,0),0)</f>
        <v>0</v>
      </c>
      <c r="BL186" s="45">
        <f>IF(W186&lt;&gt;"",IF(LEFT(W186,3)="ETT", Calculs!$C$37,0),0)</f>
        <v>0</v>
      </c>
      <c r="BM186" s="45">
        <f>IF(X186&lt;&gt;"",IF(LEFT(X186,1)="S", Calculs!$C$51,0),0)</f>
        <v>0</v>
      </c>
      <c r="BN186" s="45">
        <f>IF(Y186&lt;&gt;"",IF(LEFT(Y186,1)="S", Calculs!$C$52,0),0)</f>
        <v>0</v>
      </c>
      <c r="BO186" s="46" t="str">
        <f t="shared" si="65"/>
        <v/>
      </c>
      <c r="BP186" s="45">
        <f>SUMIF(Calculs!$B$32:$B$36,TRIM(BO186),Calculs!$C$32:$C$36)</f>
        <v>0</v>
      </c>
      <c r="BQ186" s="45">
        <f>IF(V186&lt;&gt;"",IF(LEFT(V186,1)="S", SUMIF(Calculs!$B$57:$B$61, TRIM(BO186), Calculs!$C$57:$C$61),0),0)</f>
        <v>0</v>
      </c>
      <c r="BR186" s="43" t="str">
        <f t="shared" si="54"/>
        <v>N</v>
      </c>
      <c r="BS186" s="241" t="str">
        <f t="shared" si="55"/>
        <v>N</v>
      </c>
      <c r="BT186" s="45">
        <f t="shared" si="56"/>
        <v>0</v>
      </c>
      <c r="BU186" s="45"/>
      <c r="BV186" s="45"/>
      <c r="BW186" s="45">
        <f>IF(C186="",0,IF(AND(BR186="S",AW186=1), VLOOKUP(C186,Calculs!$B$85:$D$90,3), 0) + IF(AND(BS186="S",BI186=1), VLOOKUP(C186,Calculs!$B$85:$F$90,5), 0))</f>
        <v>0</v>
      </c>
      <c r="BX186" s="43" t="str">
        <f t="shared" si="57"/>
        <v/>
      </c>
      <c r="BY186" s="241" t="str">
        <f t="shared" si="58"/>
        <v/>
      </c>
      <c r="BZ186" s="301" t="str">
        <f t="shared" si="59"/>
        <v/>
      </c>
      <c r="CA186" s="301" t="str">
        <f t="shared" si="60"/>
        <v/>
      </c>
    </row>
    <row r="187" spans="1:79" ht="12.75" customHeight="1">
      <c r="A187" s="273"/>
      <c r="B187" s="239" t="str">
        <f>IF(' Peticions ET'!B186="", "",' Peticions ET'!B186)</f>
        <v/>
      </c>
      <c r="C187" s="186" t="str">
        <f>IF(' Peticions ET'!C186="", "",' Peticions ET'!C186)</f>
        <v/>
      </c>
      <c r="D187" s="186" t="str">
        <f>IF(' Peticions ET'!D186="", "",' Peticions ET'!D186)</f>
        <v/>
      </c>
      <c r="E187" s="186" t="str">
        <f>IF(' Peticions ET'!E186="", "",' Peticions ET'!E186)</f>
        <v/>
      </c>
      <c r="F187" s="186" t="str">
        <f>IF(' Peticions ET'!F186="", "",' Peticions ET'!F186)</f>
        <v/>
      </c>
      <c r="G187" s="186" t="str">
        <f>IF(' Peticions ET'!G186="", "",' Peticions ET'!G186)</f>
        <v/>
      </c>
      <c r="H187" s="185" t="str">
        <f>IF(' Peticions ET'!H186="", "",' Peticions ET'!H186)</f>
        <v/>
      </c>
      <c r="I187" s="185" t="str">
        <f>IF(' Peticions ET'!I186="", "",' Peticions ET'!I186)</f>
        <v/>
      </c>
      <c r="J187" s="33" t="str">
        <f>IF(' Peticions ET'!J186="", "",' Peticions ET'!J186)</f>
        <v/>
      </c>
      <c r="K187" s="33" t="str">
        <f>IF(' Peticions ET'!K186="", "",' Peticions ET'!K186)</f>
        <v/>
      </c>
      <c r="L187" s="33" t="str">
        <f>IF(' Peticions ET'!L186="", "",' Peticions ET'!L186)</f>
        <v/>
      </c>
      <c r="M187" s="33" t="str">
        <f>IF(' Peticions ET'!M186="", "",' Peticions ET'!M186)</f>
        <v/>
      </c>
      <c r="N187" s="33" t="str">
        <f>IF(' Peticions ET'!N186="", "",' Peticions ET'!N186)</f>
        <v/>
      </c>
      <c r="O187" s="33" t="str">
        <f>IF(' Peticions ET'!O186="", "",' Peticions ET'!O186)</f>
        <v/>
      </c>
      <c r="P187" s="33" t="str">
        <f>IF(' Peticions ET'!P186="", "",' Peticions ET'!P186)</f>
        <v/>
      </c>
      <c r="Q187" s="33" t="str">
        <f>IF(' Peticions ET'!R186="", "",' Peticions ET'!R186)</f>
        <v/>
      </c>
      <c r="R187" s="1" t="str">
        <f>IF(' Peticions ET'!Q186="", "",' Peticions ET'!Q186)</f>
        <v/>
      </c>
      <c r="S187" s="34" t="str">
        <f>IF(' Peticions ET'!U186="", "",' Peticions ET'!U186)</f>
        <v/>
      </c>
      <c r="T187" s="34" t="str">
        <f>IF(' Peticions ET'!V186="", "",' Peticions ET'!V186)</f>
        <v/>
      </c>
      <c r="U187" t="str">
        <f>IF(' Peticions ET'!S186="", "",' Peticions ET'!S186)</f>
        <v/>
      </c>
      <c r="V187" t="str">
        <f>IF(' Peticions ET'!T186="", "",' Peticions ET'!T186)</f>
        <v/>
      </c>
      <c r="W187" s="33" t="str">
        <f>IF(' Peticions ET'!W186="", "",' Peticions ET'!W186)</f>
        <v/>
      </c>
      <c r="X187" s="33" t="str">
        <f>IF(' Peticions ET'!X186="", "",' Peticions ET'!X186)</f>
        <v/>
      </c>
      <c r="Y187" s="33" t="str">
        <f>IF(' Peticions ET'!Y186="", "",' Peticions ET'!Y186)</f>
        <v/>
      </c>
      <c r="Z187" s="1"/>
      <c r="AA187" s="1"/>
      <c r="AB187" s="3"/>
      <c r="AC187" s="34"/>
      <c r="AD187" s="34"/>
      <c r="AE187" s="34"/>
      <c r="AF187" s="35"/>
      <c r="AG187" s="36"/>
      <c r="AH187" s="36"/>
      <c r="AI187" s="36"/>
      <c r="AJ187" s="36"/>
      <c r="AK187" s="37"/>
      <c r="AL187" s="37"/>
      <c r="AM187" s="37"/>
      <c r="AN187" s="37"/>
      <c r="AO187" s="38" t="str">
        <f>IF(' Peticions ET'!AO186="", "",' Peticions ET'!AO186)</f>
        <v/>
      </c>
      <c r="AP187" s="154"/>
      <c r="AQ187" s="39"/>
      <c r="AR187" s="40" t="str">
        <f t="shared" si="50"/>
        <v/>
      </c>
      <c r="AS187" s="41" t="str">
        <f t="shared" si="51"/>
        <v/>
      </c>
      <c r="AT187" s="42" t="str">
        <f t="shared" si="61"/>
        <v/>
      </c>
      <c r="AU187" s="43" t="str">
        <f t="shared" si="62"/>
        <v/>
      </c>
      <c r="AV187" s="252" t="str">
        <f t="shared" si="52"/>
        <v/>
      </c>
      <c r="AW187" s="242">
        <f>IF(B187="",0,IF(BR187="S",COUNTIF($AV$17:AV187,AV187),0))</f>
        <v>0</v>
      </c>
      <c r="AX187" s="44" t="str">
        <f t="shared" si="63"/>
        <v/>
      </c>
      <c r="AY187" s="45">
        <f xml:space="preserve"> IF(AX187&lt;&gt;"",VLOOKUP(AX187,Calculs!$B$2:$C$34,2,FALSE),0)</f>
        <v>0</v>
      </c>
      <c r="AZ187" s="45">
        <f>IF(K187&lt;&gt;"",IF(LEFT(K187,1)="S", Calculs!$C$55,0),0)</f>
        <v>0</v>
      </c>
      <c r="BA187" s="45">
        <f>IF(L187&lt;&gt;"",IF(LEFT(L187,1)="S", Calculs!$C$51,0),0)</f>
        <v>0</v>
      </c>
      <c r="BB187" s="45">
        <f>IF(M187&lt;&gt;"",IF(LEFT(M187,1)="S", Calculs!$C$52,0),0)</f>
        <v>0</v>
      </c>
      <c r="BC187" s="46" t="str">
        <f t="shared" si="64"/>
        <v/>
      </c>
      <c r="BD187" s="46" t="str">
        <f t="shared" si="66"/>
        <v/>
      </c>
      <c r="BE187" s="46">
        <f>SUMIF(Calculs!$B$2:$B$34,BC187,Calculs!$C$2:$C$34)</f>
        <v>0</v>
      </c>
      <c r="BF187" s="45">
        <f>IF(Q187&lt;&gt;"",IF(LEFT(Q187,1)="S", Calculs!$C$52,0),0)</f>
        <v>0</v>
      </c>
      <c r="BG187" s="45">
        <f>IF(R187&lt;&gt;"",IF(LEFT(R187,1)="S", Calculs!$C$51,0),0)</f>
        <v>0</v>
      </c>
      <c r="BH187" s="252" t="str">
        <f t="shared" si="53"/>
        <v/>
      </c>
      <c r="BI187" s="242">
        <f>IF(B187="",0, IF(BS187="S",COUNTIF($BH$17:BH187,BH187),0))</f>
        <v>0</v>
      </c>
      <c r="BJ187" s="45">
        <f xml:space="preserve"> IF(S187&lt;&gt;"",IF(S187&lt;&gt;"Sense monitor",VLOOKUP(LEFT(S187,2),Calculs!$B$41:$C$46,2,FALSE),0),0)</f>
        <v>0</v>
      </c>
      <c r="BK187" s="45">
        <f>IF(T187&lt;&gt;"",IF(LEFT(T187,1)="S", Calculs!$C$48,0),0)</f>
        <v>0</v>
      </c>
      <c r="BL187" s="45">
        <f>IF(W187&lt;&gt;"",IF(LEFT(W187,3)="ETT", Calculs!$C$37,0),0)</f>
        <v>0</v>
      </c>
      <c r="BM187" s="45">
        <f>IF(X187&lt;&gt;"",IF(LEFT(X187,1)="S", Calculs!$C$51,0),0)</f>
        <v>0</v>
      </c>
      <c r="BN187" s="45">
        <f>IF(Y187&lt;&gt;"",IF(LEFT(Y187,1)="S", Calculs!$C$52,0),0)</f>
        <v>0</v>
      </c>
      <c r="BO187" s="46" t="str">
        <f t="shared" si="65"/>
        <v/>
      </c>
      <c r="BP187" s="45">
        <f>SUMIF(Calculs!$B$32:$B$36,TRIM(BO187),Calculs!$C$32:$C$36)</f>
        <v>0</v>
      </c>
      <c r="BQ187" s="45">
        <f>IF(V187&lt;&gt;"",IF(LEFT(V187,1)="S", SUMIF(Calculs!$B$57:$B$61, TRIM(BO187), Calculs!$C$57:$C$61),0),0)</f>
        <v>0</v>
      </c>
      <c r="BR187" s="43" t="str">
        <f t="shared" si="54"/>
        <v>N</v>
      </c>
      <c r="BS187" s="241" t="str">
        <f t="shared" si="55"/>
        <v>N</v>
      </c>
      <c r="BT187" s="45">
        <f t="shared" si="56"/>
        <v>0</v>
      </c>
      <c r="BU187" s="45"/>
      <c r="BV187" s="45"/>
      <c r="BW187" s="45">
        <f>IF(C187="",0,IF(AND(BR187="S",AW187=1), VLOOKUP(C187,Calculs!$B$85:$D$90,3), 0) + IF(AND(BS187="S",BI187=1), VLOOKUP(C187,Calculs!$B$85:$F$90,5), 0))</f>
        <v>0</v>
      </c>
      <c r="BX187" s="43" t="str">
        <f t="shared" si="57"/>
        <v/>
      </c>
      <c r="BY187" s="241" t="str">
        <f t="shared" si="58"/>
        <v/>
      </c>
      <c r="BZ187" s="301" t="str">
        <f t="shared" si="59"/>
        <v/>
      </c>
      <c r="CA187" s="301" t="str">
        <f t="shared" si="60"/>
        <v/>
      </c>
    </row>
    <row r="188" spans="1:79" ht="12.75" customHeight="1">
      <c r="A188" s="273"/>
      <c r="B188" s="239" t="str">
        <f>IF(' Peticions ET'!B187="", "",' Peticions ET'!B187)</f>
        <v/>
      </c>
      <c r="C188" s="186" t="str">
        <f>IF(' Peticions ET'!C187="", "",' Peticions ET'!C187)</f>
        <v/>
      </c>
      <c r="D188" s="186" t="str">
        <f>IF(' Peticions ET'!D187="", "",' Peticions ET'!D187)</f>
        <v/>
      </c>
      <c r="E188" s="186" t="str">
        <f>IF(' Peticions ET'!E187="", "",' Peticions ET'!E187)</f>
        <v/>
      </c>
      <c r="F188" s="186" t="str">
        <f>IF(' Peticions ET'!F187="", "",' Peticions ET'!F187)</f>
        <v/>
      </c>
      <c r="G188" s="186" t="str">
        <f>IF(' Peticions ET'!G187="", "",' Peticions ET'!G187)</f>
        <v/>
      </c>
      <c r="H188" s="185" t="str">
        <f>IF(' Peticions ET'!H187="", "",' Peticions ET'!H187)</f>
        <v/>
      </c>
      <c r="I188" s="185" t="str">
        <f>IF(' Peticions ET'!I187="", "",' Peticions ET'!I187)</f>
        <v/>
      </c>
      <c r="J188" s="33" t="str">
        <f>IF(' Peticions ET'!J187="", "",' Peticions ET'!J187)</f>
        <v/>
      </c>
      <c r="K188" s="33" t="str">
        <f>IF(' Peticions ET'!K187="", "",' Peticions ET'!K187)</f>
        <v/>
      </c>
      <c r="L188" s="33" t="str">
        <f>IF(' Peticions ET'!L187="", "",' Peticions ET'!L187)</f>
        <v/>
      </c>
      <c r="M188" s="33" t="str">
        <f>IF(' Peticions ET'!M187="", "",' Peticions ET'!M187)</f>
        <v/>
      </c>
      <c r="N188" s="33" t="str">
        <f>IF(' Peticions ET'!N187="", "",' Peticions ET'!N187)</f>
        <v/>
      </c>
      <c r="O188" s="33" t="str">
        <f>IF(' Peticions ET'!O187="", "",' Peticions ET'!O187)</f>
        <v/>
      </c>
      <c r="P188" s="33" t="str">
        <f>IF(' Peticions ET'!P187="", "",' Peticions ET'!P187)</f>
        <v/>
      </c>
      <c r="Q188" s="33" t="str">
        <f>IF(' Peticions ET'!R187="", "",' Peticions ET'!R187)</f>
        <v/>
      </c>
      <c r="R188" s="1" t="str">
        <f>IF(' Peticions ET'!Q187="", "",' Peticions ET'!Q187)</f>
        <v/>
      </c>
      <c r="S188" s="34" t="str">
        <f>IF(' Peticions ET'!U187="", "",' Peticions ET'!U187)</f>
        <v/>
      </c>
      <c r="T188" s="34" t="str">
        <f>IF(' Peticions ET'!V187="", "",' Peticions ET'!V187)</f>
        <v/>
      </c>
      <c r="U188" t="str">
        <f>IF(' Peticions ET'!S187="", "",' Peticions ET'!S187)</f>
        <v/>
      </c>
      <c r="V188" t="str">
        <f>IF(' Peticions ET'!T187="", "",' Peticions ET'!T187)</f>
        <v/>
      </c>
      <c r="W188" s="33" t="str">
        <f>IF(' Peticions ET'!W187="", "",' Peticions ET'!W187)</f>
        <v/>
      </c>
      <c r="X188" s="33" t="str">
        <f>IF(' Peticions ET'!X187="", "",' Peticions ET'!X187)</f>
        <v/>
      </c>
      <c r="Y188" s="33" t="str">
        <f>IF(' Peticions ET'!Y187="", "",' Peticions ET'!Y187)</f>
        <v/>
      </c>
      <c r="Z188" s="1"/>
      <c r="AA188" s="1"/>
      <c r="AB188" s="3"/>
      <c r="AC188" s="34"/>
      <c r="AD188" s="34"/>
      <c r="AE188" s="34"/>
      <c r="AF188" s="35"/>
      <c r="AG188" s="36"/>
      <c r="AH188" s="36"/>
      <c r="AI188" s="36"/>
      <c r="AJ188" s="36"/>
      <c r="AK188" s="37"/>
      <c r="AL188" s="37"/>
      <c r="AM188" s="37"/>
      <c r="AN188" s="37"/>
      <c r="AO188" s="38" t="str">
        <f>IF(' Peticions ET'!AO187="", "",' Peticions ET'!AO187)</f>
        <v/>
      </c>
      <c r="AP188" s="154"/>
      <c r="AQ188" s="39"/>
      <c r="AR188" s="40" t="str">
        <f t="shared" si="50"/>
        <v/>
      </c>
      <c r="AS188" s="41" t="str">
        <f t="shared" si="51"/>
        <v/>
      </c>
      <c r="AT188" s="42" t="str">
        <f t="shared" si="61"/>
        <v/>
      </c>
      <c r="AU188" s="43" t="str">
        <f t="shared" si="62"/>
        <v/>
      </c>
      <c r="AV188" s="252" t="str">
        <f t="shared" si="52"/>
        <v/>
      </c>
      <c r="AW188" s="242">
        <f>IF(B188="",0,IF(BR188="S",COUNTIF($AV$17:AV188,AV188),0))</f>
        <v>0</v>
      </c>
      <c r="AX188" s="44" t="str">
        <f t="shared" si="63"/>
        <v/>
      </c>
      <c r="AY188" s="45">
        <f xml:space="preserve"> IF(AX188&lt;&gt;"",VLOOKUP(AX188,Calculs!$B$2:$C$34,2,FALSE),0)</f>
        <v>0</v>
      </c>
      <c r="AZ188" s="45">
        <f>IF(K188&lt;&gt;"",IF(LEFT(K188,1)="S", Calculs!$C$55,0),0)</f>
        <v>0</v>
      </c>
      <c r="BA188" s="45">
        <f>IF(L188&lt;&gt;"",IF(LEFT(L188,1)="S", Calculs!$C$51,0),0)</f>
        <v>0</v>
      </c>
      <c r="BB188" s="45">
        <f>IF(M188&lt;&gt;"",IF(LEFT(M188,1)="S", Calculs!$C$52,0),0)</f>
        <v>0</v>
      </c>
      <c r="BC188" s="46" t="str">
        <f t="shared" si="64"/>
        <v/>
      </c>
      <c r="BD188" s="46" t="str">
        <f t="shared" si="66"/>
        <v/>
      </c>
      <c r="BE188" s="46">
        <f>SUMIF(Calculs!$B$2:$B$34,BC188,Calculs!$C$2:$C$34)</f>
        <v>0</v>
      </c>
      <c r="BF188" s="45">
        <f>IF(Q188&lt;&gt;"",IF(LEFT(Q188,1)="S", Calculs!$C$52,0),0)</f>
        <v>0</v>
      </c>
      <c r="BG188" s="45">
        <f>IF(R188&lt;&gt;"",IF(LEFT(R188,1)="S", Calculs!$C$51,0),0)</f>
        <v>0</v>
      </c>
      <c r="BH188" s="252" t="str">
        <f t="shared" si="53"/>
        <v/>
      </c>
      <c r="BI188" s="242">
        <f>IF(B188="",0, IF(BS188="S",COUNTIF($BH$17:BH188,BH188),0))</f>
        <v>0</v>
      </c>
      <c r="BJ188" s="45">
        <f xml:space="preserve"> IF(S188&lt;&gt;"",IF(S188&lt;&gt;"Sense monitor",VLOOKUP(LEFT(S188,2),Calculs!$B$41:$C$46,2,FALSE),0),0)</f>
        <v>0</v>
      </c>
      <c r="BK188" s="45">
        <f>IF(T188&lt;&gt;"",IF(LEFT(T188,1)="S", Calculs!$C$48,0),0)</f>
        <v>0</v>
      </c>
      <c r="BL188" s="45">
        <f>IF(W188&lt;&gt;"",IF(LEFT(W188,3)="ETT", Calculs!$C$37,0),0)</f>
        <v>0</v>
      </c>
      <c r="BM188" s="45">
        <f>IF(X188&lt;&gt;"",IF(LEFT(X188,1)="S", Calculs!$C$51,0),0)</f>
        <v>0</v>
      </c>
      <c r="BN188" s="45">
        <f>IF(Y188&lt;&gt;"",IF(LEFT(Y188,1)="S", Calculs!$C$52,0),0)</f>
        <v>0</v>
      </c>
      <c r="BO188" s="46" t="str">
        <f t="shared" si="65"/>
        <v/>
      </c>
      <c r="BP188" s="45">
        <f>SUMIF(Calculs!$B$32:$B$36,TRIM(BO188),Calculs!$C$32:$C$36)</f>
        <v>0</v>
      </c>
      <c r="BQ188" s="45">
        <f>IF(V188&lt;&gt;"",IF(LEFT(V188,1)="S", SUMIF(Calculs!$B$57:$B$61, TRIM(BO188), Calculs!$C$57:$C$61),0),0)</f>
        <v>0</v>
      </c>
      <c r="BR188" s="43" t="str">
        <f t="shared" si="54"/>
        <v>N</v>
      </c>
      <c r="BS188" s="241" t="str">
        <f t="shared" si="55"/>
        <v>N</v>
      </c>
      <c r="BT188" s="45">
        <f t="shared" si="56"/>
        <v>0</v>
      </c>
      <c r="BU188" s="45"/>
      <c r="BV188" s="45"/>
      <c r="BW188" s="45">
        <f>IF(C188="",0,IF(AND(BR188="S",AW188=1), VLOOKUP(C188,Calculs!$B$85:$D$90,3), 0) + IF(AND(BS188="S",BI188=1), VLOOKUP(C188,Calculs!$B$85:$F$90,5), 0))</f>
        <v>0</v>
      </c>
      <c r="BX188" s="43" t="str">
        <f t="shared" si="57"/>
        <v/>
      </c>
      <c r="BY188" s="241" t="str">
        <f t="shared" si="58"/>
        <v/>
      </c>
      <c r="BZ188" s="301" t="str">
        <f t="shared" si="59"/>
        <v/>
      </c>
      <c r="CA188" s="301" t="str">
        <f t="shared" si="60"/>
        <v/>
      </c>
    </row>
    <row r="189" spans="1:79" ht="12.75" customHeight="1">
      <c r="A189" s="273"/>
      <c r="B189" s="239" t="str">
        <f>IF(' Peticions ET'!B188="", "",' Peticions ET'!B188)</f>
        <v/>
      </c>
      <c r="C189" s="186" t="str">
        <f>IF(' Peticions ET'!C188="", "",' Peticions ET'!C188)</f>
        <v/>
      </c>
      <c r="D189" s="186" t="str">
        <f>IF(' Peticions ET'!D188="", "",' Peticions ET'!D188)</f>
        <v/>
      </c>
      <c r="E189" s="186" t="str">
        <f>IF(' Peticions ET'!E188="", "",' Peticions ET'!E188)</f>
        <v/>
      </c>
      <c r="F189" s="186" t="str">
        <f>IF(' Peticions ET'!F188="", "",' Peticions ET'!F188)</f>
        <v/>
      </c>
      <c r="G189" s="186" t="str">
        <f>IF(' Peticions ET'!G188="", "",' Peticions ET'!G188)</f>
        <v/>
      </c>
      <c r="H189" s="185" t="str">
        <f>IF(' Peticions ET'!H188="", "",' Peticions ET'!H188)</f>
        <v/>
      </c>
      <c r="I189" s="185" t="str">
        <f>IF(' Peticions ET'!I188="", "",' Peticions ET'!I188)</f>
        <v/>
      </c>
      <c r="J189" s="33" t="str">
        <f>IF(' Peticions ET'!J188="", "",' Peticions ET'!J188)</f>
        <v/>
      </c>
      <c r="K189" s="33" t="str">
        <f>IF(' Peticions ET'!K188="", "",' Peticions ET'!K188)</f>
        <v/>
      </c>
      <c r="L189" s="33" t="str">
        <f>IF(' Peticions ET'!L188="", "",' Peticions ET'!L188)</f>
        <v/>
      </c>
      <c r="M189" s="33" t="str">
        <f>IF(' Peticions ET'!M188="", "",' Peticions ET'!M188)</f>
        <v/>
      </c>
      <c r="N189" s="33" t="str">
        <f>IF(' Peticions ET'!N188="", "",' Peticions ET'!N188)</f>
        <v/>
      </c>
      <c r="O189" s="33" t="str">
        <f>IF(' Peticions ET'!O188="", "",' Peticions ET'!O188)</f>
        <v/>
      </c>
      <c r="P189" s="33" t="str">
        <f>IF(' Peticions ET'!P188="", "",' Peticions ET'!P188)</f>
        <v/>
      </c>
      <c r="Q189" s="33" t="str">
        <f>IF(' Peticions ET'!R188="", "",' Peticions ET'!R188)</f>
        <v/>
      </c>
      <c r="R189" s="1" t="str">
        <f>IF(' Peticions ET'!Q188="", "",' Peticions ET'!Q188)</f>
        <v/>
      </c>
      <c r="S189" s="34" t="str">
        <f>IF(' Peticions ET'!U188="", "",' Peticions ET'!U188)</f>
        <v/>
      </c>
      <c r="T189" s="34" t="str">
        <f>IF(' Peticions ET'!V188="", "",' Peticions ET'!V188)</f>
        <v/>
      </c>
      <c r="U189" t="str">
        <f>IF(' Peticions ET'!S188="", "",' Peticions ET'!S188)</f>
        <v/>
      </c>
      <c r="V189" t="str">
        <f>IF(' Peticions ET'!T188="", "",' Peticions ET'!T188)</f>
        <v/>
      </c>
      <c r="W189" s="33" t="str">
        <f>IF(' Peticions ET'!W188="", "",' Peticions ET'!W188)</f>
        <v/>
      </c>
      <c r="X189" s="33" t="str">
        <f>IF(' Peticions ET'!X188="", "",' Peticions ET'!X188)</f>
        <v/>
      </c>
      <c r="Y189" s="33" t="str">
        <f>IF(' Peticions ET'!Y188="", "",' Peticions ET'!Y188)</f>
        <v/>
      </c>
      <c r="Z189" s="1"/>
      <c r="AA189" s="1"/>
      <c r="AB189" s="3"/>
      <c r="AC189" s="34"/>
      <c r="AD189" s="34"/>
      <c r="AE189" s="34"/>
      <c r="AF189" s="35"/>
      <c r="AG189" s="36"/>
      <c r="AH189" s="36"/>
      <c r="AI189" s="36"/>
      <c r="AJ189" s="36"/>
      <c r="AK189" s="37"/>
      <c r="AL189" s="37"/>
      <c r="AM189" s="37"/>
      <c r="AN189" s="37"/>
      <c r="AO189" s="38" t="str">
        <f>IF(' Peticions ET'!AO188="", "",' Peticions ET'!AO188)</f>
        <v/>
      </c>
      <c r="AP189" s="154"/>
      <c r="AQ189" s="39"/>
      <c r="AR189" s="40" t="str">
        <f t="shared" si="50"/>
        <v/>
      </c>
      <c r="AS189" s="41" t="str">
        <f t="shared" si="51"/>
        <v/>
      </c>
      <c r="AT189" s="42" t="str">
        <f t="shared" si="61"/>
        <v/>
      </c>
      <c r="AU189" s="43" t="str">
        <f t="shared" si="62"/>
        <v/>
      </c>
      <c r="AV189" s="252" t="str">
        <f t="shared" si="52"/>
        <v/>
      </c>
      <c r="AW189" s="242">
        <f>IF(B189="",0,IF(BR189="S",COUNTIF($AV$17:AV189,AV189),0))</f>
        <v>0</v>
      </c>
      <c r="AX189" s="44" t="str">
        <f t="shared" si="63"/>
        <v/>
      </c>
      <c r="AY189" s="45">
        <f xml:space="preserve"> IF(AX189&lt;&gt;"",VLOOKUP(AX189,Calculs!$B$2:$C$34,2,FALSE),0)</f>
        <v>0</v>
      </c>
      <c r="AZ189" s="45">
        <f>IF(K189&lt;&gt;"",IF(LEFT(K189,1)="S", Calculs!$C$55,0),0)</f>
        <v>0</v>
      </c>
      <c r="BA189" s="45">
        <f>IF(L189&lt;&gt;"",IF(LEFT(L189,1)="S", Calculs!$C$51,0),0)</f>
        <v>0</v>
      </c>
      <c r="BB189" s="45">
        <f>IF(M189&lt;&gt;"",IF(LEFT(M189,1)="S", Calculs!$C$52,0),0)</f>
        <v>0</v>
      </c>
      <c r="BC189" s="46" t="str">
        <f t="shared" si="64"/>
        <v/>
      </c>
      <c r="BD189" s="46" t="str">
        <f t="shared" si="66"/>
        <v/>
      </c>
      <c r="BE189" s="46">
        <f>SUMIF(Calculs!$B$2:$B$34,BC189,Calculs!$C$2:$C$34)</f>
        <v>0</v>
      </c>
      <c r="BF189" s="45">
        <f>IF(Q189&lt;&gt;"",IF(LEFT(Q189,1)="S", Calculs!$C$52,0),0)</f>
        <v>0</v>
      </c>
      <c r="BG189" s="45">
        <f>IF(R189&lt;&gt;"",IF(LEFT(R189,1)="S", Calculs!$C$51,0),0)</f>
        <v>0</v>
      </c>
      <c r="BH189" s="252" t="str">
        <f t="shared" si="53"/>
        <v/>
      </c>
      <c r="BI189" s="242">
        <f>IF(B189="",0, IF(BS189="S",COUNTIF($BH$17:BH189,BH189),0))</f>
        <v>0</v>
      </c>
      <c r="BJ189" s="45">
        <f xml:space="preserve"> IF(S189&lt;&gt;"",IF(S189&lt;&gt;"Sense monitor",VLOOKUP(LEFT(S189,2),Calculs!$B$41:$C$46,2,FALSE),0),0)</f>
        <v>0</v>
      </c>
      <c r="BK189" s="45">
        <f>IF(T189&lt;&gt;"",IF(LEFT(T189,1)="S", Calculs!$C$48,0),0)</f>
        <v>0</v>
      </c>
      <c r="BL189" s="45">
        <f>IF(W189&lt;&gt;"",IF(LEFT(W189,3)="ETT", Calculs!$C$37,0),0)</f>
        <v>0</v>
      </c>
      <c r="BM189" s="45">
        <f>IF(X189&lt;&gt;"",IF(LEFT(X189,1)="S", Calculs!$C$51,0),0)</f>
        <v>0</v>
      </c>
      <c r="BN189" s="45">
        <f>IF(Y189&lt;&gt;"",IF(LEFT(Y189,1)="S", Calculs!$C$52,0),0)</f>
        <v>0</v>
      </c>
      <c r="BO189" s="46" t="str">
        <f t="shared" si="65"/>
        <v/>
      </c>
      <c r="BP189" s="45">
        <f>SUMIF(Calculs!$B$32:$B$36,TRIM(BO189),Calculs!$C$32:$C$36)</f>
        <v>0</v>
      </c>
      <c r="BQ189" s="45">
        <f>IF(V189&lt;&gt;"",IF(LEFT(V189,1)="S", SUMIF(Calculs!$B$57:$B$61, TRIM(BO189), Calculs!$C$57:$C$61),0),0)</f>
        <v>0</v>
      </c>
      <c r="BR189" s="43" t="str">
        <f t="shared" si="54"/>
        <v>N</v>
      </c>
      <c r="BS189" s="241" t="str">
        <f t="shared" si="55"/>
        <v>N</v>
      </c>
      <c r="BT189" s="45">
        <f t="shared" si="56"/>
        <v>0</v>
      </c>
      <c r="BU189" s="45"/>
      <c r="BV189" s="45"/>
      <c r="BW189" s="45">
        <f>IF(C189="",0,IF(AND(BR189="S",AW189=1), VLOOKUP(C189,Calculs!$B$85:$D$90,3), 0) + IF(AND(BS189="S",BI189=1), VLOOKUP(C189,Calculs!$B$85:$F$90,5), 0))</f>
        <v>0</v>
      </c>
      <c r="BX189" s="43" t="str">
        <f t="shared" si="57"/>
        <v/>
      </c>
      <c r="BY189" s="241" t="str">
        <f t="shared" si="58"/>
        <v/>
      </c>
      <c r="BZ189" s="301" t="str">
        <f t="shared" si="59"/>
        <v/>
      </c>
      <c r="CA189" s="301" t="str">
        <f t="shared" si="60"/>
        <v/>
      </c>
    </row>
    <row r="190" spans="1:79" ht="12.75" customHeight="1">
      <c r="A190" s="273"/>
      <c r="B190" s="239" t="str">
        <f>IF(' Peticions ET'!B189="", "",' Peticions ET'!B189)</f>
        <v/>
      </c>
      <c r="C190" s="186" t="str">
        <f>IF(' Peticions ET'!C189="", "",' Peticions ET'!C189)</f>
        <v/>
      </c>
      <c r="D190" s="186" t="str">
        <f>IF(' Peticions ET'!D189="", "",' Peticions ET'!D189)</f>
        <v/>
      </c>
      <c r="E190" s="186" t="str">
        <f>IF(' Peticions ET'!E189="", "",' Peticions ET'!E189)</f>
        <v/>
      </c>
      <c r="F190" s="186" t="str">
        <f>IF(' Peticions ET'!F189="", "",' Peticions ET'!F189)</f>
        <v/>
      </c>
      <c r="G190" s="186" t="str">
        <f>IF(' Peticions ET'!G189="", "",' Peticions ET'!G189)</f>
        <v/>
      </c>
      <c r="H190" s="185" t="str">
        <f>IF(' Peticions ET'!H189="", "",' Peticions ET'!H189)</f>
        <v/>
      </c>
      <c r="I190" s="185" t="str">
        <f>IF(' Peticions ET'!I189="", "",' Peticions ET'!I189)</f>
        <v/>
      </c>
      <c r="J190" s="33" t="str">
        <f>IF(' Peticions ET'!J189="", "",' Peticions ET'!J189)</f>
        <v/>
      </c>
      <c r="K190" s="33" t="str">
        <f>IF(' Peticions ET'!K189="", "",' Peticions ET'!K189)</f>
        <v/>
      </c>
      <c r="L190" s="33" t="str">
        <f>IF(' Peticions ET'!L189="", "",' Peticions ET'!L189)</f>
        <v/>
      </c>
      <c r="M190" s="33" t="str">
        <f>IF(' Peticions ET'!M189="", "",' Peticions ET'!M189)</f>
        <v/>
      </c>
      <c r="N190" s="33" t="str">
        <f>IF(' Peticions ET'!N189="", "",' Peticions ET'!N189)</f>
        <v/>
      </c>
      <c r="O190" s="33" t="str">
        <f>IF(' Peticions ET'!O189="", "",' Peticions ET'!O189)</f>
        <v/>
      </c>
      <c r="P190" s="33" t="str">
        <f>IF(' Peticions ET'!P189="", "",' Peticions ET'!P189)</f>
        <v/>
      </c>
      <c r="Q190" s="33" t="str">
        <f>IF(' Peticions ET'!R189="", "",' Peticions ET'!R189)</f>
        <v/>
      </c>
      <c r="R190" s="1" t="str">
        <f>IF(' Peticions ET'!Q189="", "",' Peticions ET'!Q189)</f>
        <v/>
      </c>
      <c r="S190" s="34" t="str">
        <f>IF(' Peticions ET'!U189="", "",' Peticions ET'!U189)</f>
        <v/>
      </c>
      <c r="T190" s="34" t="str">
        <f>IF(' Peticions ET'!V189="", "",' Peticions ET'!V189)</f>
        <v/>
      </c>
      <c r="U190" t="str">
        <f>IF(' Peticions ET'!S189="", "",' Peticions ET'!S189)</f>
        <v/>
      </c>
      <c r="V190" t="str">
        <f>IF(' Peticions ET'!T189="", "",' Peticions ET'!T189)</f>
        <v/>
      </c>
      <c r="W190" s="33" t="str">
        <f>IF(' Peticions ET'!W189="", "",' Peticions ET'!W189)</f>
        <v/>
      </c>
      <c r="X190" s="33" t="str">
        <f>IF(' Peticions ET'!X189="", "",' Peticions ET'!X189)</f>
        <v/>
      </c>
      <c r="Y190" s="33" t="str">
        <f>IF(' Peticions ET'!Y189="", "",' Peticions ET'!Y189)</f>
        <v/>
      </c>
      <c r="Z190" s="1"/>
      <c r="AA190" s="1"/>
      <c r="AB190" s="3"/>
      <c r="AC190" s="34"/>
      <c r="AD190" s="34"/>
      <c r="AE190" s="34"/>
      <c r="AF190" s="35"/>
      <c r="AG190" s="36"/>
      <c r="AH190" s="36"/>
      <c r="AI190" s="36"/>
      <c r="AJ190" s="36"/>
      <c r="AK190" s="37"/>
      <c r="AL190" s="37"/>
      <c r="AM190" s="37"/>
      <c r="AN190" s="37"/>
      <c r="AO190" s="38" t="str">
        <f>IF(' Peticions ET'!AO189="", "",' Peticions ET'!AO189)</f>
        <v/>
      </c>
      <c r="AP190" s="154"/>
      <c r="AQ190" s="39"/>
      <c r="AR190" s="40" t="str">
        <f t="shared" si="50"/>
        <v/>
      </c>
      <c r="AS190" s="41" t="str">
        <f t="shared" si="51"/>
        <v/>
      </c>
      <c r="AT190" s="42" t="str">
        <f t="shared" si="61"/>
        <v/>
      </c>
      <c r="AU190" s="43" t="str">
        <f t="shared" si="62"/>
        <v/>
      </c>
      <c r="AV190" s="252" t="str">
        <f t="shared" si="52"/>
        <v/>
      </c>
      <c r="AW190" s="242">
        <f>IF(B190="",0,IF(BR190="S",COUNTIF($AV$17:AV190,AV190),0))</f>
        <v>0</v>
      </c>
      <c r="AX190" s="44" t="str">
        <f t="shared" si="63"/>
        <v/>
      </c>
      <c r="AY190" s="45">
        <f xml:space="preserve"> IF(AX190&lt;&gt;"",VLOOKUP(AX190,Calculs!$B$2:$C$34,2,FALSE),0)</f>
        <v>0</v>
      </c>
      <c r="AZ190" s="45">
        <f>IF(K190&lt;&gt;"",IF(LEFT(K190,1)="S", Calculs!$C$55,0),0)</f>
        <v>0</v>
      </c>
      <c r="BA190" s="45">
        <f>IF(L190&lt;&gt;"",IF(LEFT(L190,1)="S", Calculs!$C$51,0),0)</f>
        <v>0</v>
      </c>
      <c r="BB190" s="45">
        <f>IF(M190&lt;&gt;"",IF(LEFT(M190,1)="S", Calculs!$C$52,0),0)</f>
        <v>0</v>
      </c>
      <c r="BC190" s="46" t="str">
        <f t="shared" si="64"/>
        <v/>
      </c>
      <c r="BD190" s="46" t="str">
        <f t="shared" si="66"/>
        <v/>
      </c>
      <c r="BE190" s="46">
        <f>SUMIF(Calculs!$B$2:$B$34,BC190,Calculs!$C$2:$C$34)</f>
        <v>0</v>
      </c>
      <c r="BF190" s="45">
        <f>IF(Q190&lt;&gt;"",IF(LEFT(Q190,1)="S", Calculs!$C$52,0),0)</f>
        <v>0</v>
      </c>
      <c r="BG190" s="45">
        <f>IF(R190&lt;&gt;"",IF(LEFT(R190,1)="S", Calculs!$C$51,0),0)</f>
        <v>0</v>
      </c>
      <c r="BH190" s="252" t="str">
        <f t="shared" si="53"/>
        <v/>
      </c>
      <c r="BI190" s="242">
        <f>IF(B190="",0, IF(BS190="S",COUNTIF($BH$17:BH190,BH190),0))</f>
        <v>0</v>
      </c>
      <c r="BJ190" s="45">
        <f xml:space="preserve"> IF(S190&lt;&gt;"",IF(S190&lt;&gt;"Sense monitor",VLOOKUP(LEFT(S190,2),Calculs!$B$41:$C$46,2,FALSE),0),0)</f>
        <v>0</v>
      </c>
      <c r="BK190" s="45">
        <f>IF(T190&lt;&gt;"",IF(LEFT(T190,1)="S", Calculs!$C$48,0),0)</f>
        <v>0</v>
      </c>
      <c r="BL190" s="45">
        <f>IF(W190&lt;&gt;"",IF(LEFT(W190,3)="ETT", Calculs!$C$37,0),0)</f>
        <v>0</v>
      </c>
      <c r="BM190" s="45">
        <f>IF(X190&lt;&gt;"",IF(LEFT(X190,1)="S", Calculs!$C$51,0),0)</f>
        <v>0</v>
      </c>
      <c r="BN190" s="45">
        <f>IF(Y190&lt;&gt;"",IF(LEFT(Y190,1)="S", Calculs!$C$52,0),0)</f>
        <v>0</v>
      </c>
      <c r="BO190" s="46" t="str">
        <f t="shared" si="65"/>
        <v/>
      </c>
      <c r="BP190" s="45">
        <f>SUMIF(Calculs!$B$32:$B$36,TRIM(BO190),Calculs!$C$32:$C$36)</f>
        <v>0</v>
      </c>
      <c r="BQ190" s="45">
        <f>IF(V190&lt;&gt;"",IF(LEFT(V190,1)="S", SUMIF(Calculs!$B$57:$B$61, TRIM(BO190), Calculs!$C$57:$C$61),0),0)</f>
        <v>0</v>
      </c>
      <c r="BR190" s="43" t="str">
        <f t="shared" si="54"/>
        <v>N</v>
      </c>
      <c r="BS190" s="241" t="str">
        <f t="shared" si="55"/>
        <v>N</v>
      </c>
      <c r="BT190" s="45">
        <f t="shared" si="56"/>
        <v>0</v>
      </c>
      <c r="BU190" s="45"/>
      <c r="BV190" s="45"/>
      <c r="BW190" s="45">
        <f>IF(C190="",0,IF(AND(BR190="S",AW190=1), VLOOKUP(C190,Calculs!$B$85:$D$90,3), 0) + IF(AND(BS190="S",BI190=1), VLOOKUP(C190,Calculs!$B$85:$F$90,5), 0))</f>
        <v>0</v>
      </c>
      <c r="BX190" s="43" t="str">
        <f t="shared" si="57"/>
        <v/>
      </c>
      <c r="BY190" s="241" t="str">
        <f t="shared" si="58"/>
        <v/>
      </c>
      <c r="BZ190" s="301" t="str">
        <f t="shared" si="59"/>
        <v/>
      </c>
      <c r="CA190" s="301" t="str">
        <f t="shared" si="60"/>
        <v/>
      </c>
    </row>
    <row r="191" spans="1:79" ht="12.75" customHeight="1">
      <c r="A191" s="273"/>
      <c r="B191" s="239" t="str">
        <f>IF(' Peticions ET'!B190="", "",' Peticions ET'!B190)</f>
        <v/>
      </c>
      <c r="C191" s="186" t="str">
        <f>IF(' Peticions ET'!C190="", "",' Peticions ET'!C190)</f>
        <v/>
      </c>
      <c r="D191" s="186" t="str">
        <f>IF(' Peticions ET'!D190="", "",' Peticions ET'!D190)</f>
        <v/>
      </c>
      <c r="E191" s="186" t="str">
        <f>IF(' Peticions ET'!E190="", "",' Peticions ET'!E190)</f>
        <v/>
      </c>
      <c r="F191" s="186" t="str">
        <f>IF(' Peticions ET'!F190="", "",' Peticions ET'!F190)</f>
        <v/>
      </c>
      <c r="G191" s="186" t="str">
        <f>IF(' Peticions ET'!G190="", "",' Peticions ET'!G190)</f>
        <v/>
      </c>
      <c r="H191" s="185" t="str">
        <f>IF(' Peticions ET'!H190="", "",' Peticions ET'!H190)</f>
        <v/>
      </c>
      <c r="I191" s="185" t="str">
        <f>IF(' Peticions ET'!I190="", "",' Peticions ET'!I190)</f>
        <v/>
      </c>
      <c r="J191" s="33" t="str">
        <f>IF(' Peticions ET'!J190="", "",' Peticions ET'!J190)</f>
        <v/>
      </c>
      <c r="K191" s="33" t="str">
        <f>IF(' Peticions ET'!K190="", "",' Peticions ET'!K190)</f>
        <v/>
      </c>
      <c r="L191" s="33" t="str">
        <f>IF(' Peticions ET'!L190="", "",' Peticions ET'!L190)</f>
        <v/>
      </c>
      <c r="M191" s="33" t="str">
        <f>IF(' Peticions ET'!M190="", "",' Peticions ET'!M190)</f>
        <v/>
      </c>
      <c r="N191" s="33" t="str">
        <f>IF(' Peticions ET'!N190="", "",' Peticions ET'!N190)</f>
        <v/>
      </c>
      <c r="O191" s="33" t="str">
        <f>IF(' Peticions ET'!O190="", "",' Peticions ET'!O190)</f>
        <v/>
      </c>
      <c r="P191" s="33" t="str">
        <f>IF(' Peticions ET'!P190="", "",' Peticions ET'!P190)</f>
        <v/>
      </c>
      <c r="Q191" s="33" t="str">
        <f>IF(' Peticions ET'!R190="", "",' Peticions ET'!R190)</f>
        <v/>
      </c>
      <c r="R191" s="1" t="str">
        <f>IF(' Peticions ET'!Q190="", "",' Peticions ET'!Q190)</f>
        <v/>
      </c>
      <c r="S191" s="34" t="str">
        <f>IF(' Peticions ET'!U190="", "",' Peticions ET'!U190)</f>
        <v/>
      </c>
      <c r="T191" s="34" t="str">
        <f>IF(' Peticions ET'!V190="", "",' Peticions ET'!V190)</f>
        <v/>
      </c>
      <c r="U191" t="str">
        <f>IF(' Peticions ET'!S190="", "",' Peticions ET'!S190)</f>
        <v/>
      </c>
      <c r="V191" t="str">
        <f>IF(' Peticions ET'!T190="", "",' Peticions ET'!T190)</f>
        <v/>
      </c>
      <c r="W191" s="33" t="str">
        <f>IF(' Peticions ET'!W190="", "",' Peticions ET'!W190)</f>
        <v/>
      </c>
      <c r="X191" s="33" t="str">
        <f>IF(' Peticions ET'!X190="", "",' Peticions ET'!X190)</f>
        <v/>
      </c>
      <c r="Y191" s="33" t="str">
        <f>IF(' Peticions ET'!Y190="", "",' Peticions ET'!Y190)</f>
        <v/>
      </c>
      <c r="Z191" s="1"/>
      <c r="AA191" s="1"/>
      <c r="AB191" s="3"/>
      <c r="AC191" s="34"/>
      <c r="AD191" s="34"/>
      <c r="AE191" s="34"/>
      <c r="AF191" s="35"/>
      <c r="AG191" s="36"/>
      <c r="AH191" s="36"/>
      <c r="AI191" s="36"/>
      <c r="AJ191" s="36"/>
      <c r="AK191" s="37"/>
      <c r="AL191" s="37"/>
      <c r="AM191" s="37"/>
      <c r="AN191" s="37"/>
      <c r="AO191" s="38" t="str">
        <f>IF(' Peticions ET'!AO190="", "",' Peticions ET'!AO190)</f>
        <v/>
      </c>
      <c r="AP191" s="154"/>
      <c r="AQ191" s="39"/>
      <c r="AR191" s="40" t="str">
        <f t="shared" si="50"/>
        <v/>
      </c>
      <c r="AS191" s="41" t="str">
        <f t="shared" si="51"/>
        <v/>
      </c>
      <c r="AT191" s="42" t="str">
        <f t="shared" si="61"/>
        <v/>
      </c>
      <c r="AU191" s="43" t="str">
        <f t="shared" si="62"/>
        <v/>
      </c>
      <c r="AV191" s="252" t="str">
        <f t="shared" si="52"/>
        <v/>
      </c>
      <c r="AW191" s="242">
        <f>IF(B191="",0,IF(BR191="S",COUNTIF($AV$17:AV191,AV191),0))</f>
        <v>0</v>
      </c>
      <c r="AX191" s="44" t="str">
        <f t="shared" si="63"/>
        <v/>
      </c>
      <c r="AY191" s="45">
        <f xml:space="preserve"> IF(AX191&lt;&gt;"",VLOOKUP(AX191,Calculs!$B$2:$C$34,2,FALSE),0)</f>
        <v>0</v>
      </c>
      <c r="AZ191" s="45">
        <f>IF(K191&lt;&gt;"",IF(LEFT(K191,1)="S", Calculs!$C$55,0),0)</f>
        <v>0</v>
      </c>
      <c r="BA191" s="45">
        <f>IF(L191&lt;&gt;"",IF(LEFT(L191,1)="S", Calculs!$C$51,0),0)</f>
        <v>0</v>
      </c>
      <c r="BB191" s="45">
        <f>IF(M191&lt;&gt;"",IF(LEFT(M191,1)="S", Calculs!$C$52,0),0)</f>
        <v>0</v>
      </c>
      <c r="BC191" s="46" t="str">
        <f t="shared" si="64"/>
        <v/>
      </c>
      <c r="BD191" s="46" t="str">
        <f t="shared" si="66"/>
        <v/>
      </c>
      <c r="BE191" s="46">
        <f>SUMIF(Calculs!$B$2:$B$34,BC191,Calculs!$C$2:$C$34)</f>
        <v>0</v>
      </c>
      <c r="BF191" s="45">
        <f>IF(Q191&lt;&gt;"",IF(LEFT(Q191,1)="S", Calculs!$C$52,0),0)</f>
        <v>0</v>
      </c>
      <c r="BG191" s="45">
        <f>IF(R191&lt;&gt;"",IF(LEFT(R191,1)="S", Calculs!$C$51,0),0)</f>
        <v>0</v>
      </c>
      <c r="BH191" s="252" t="str">
        <f t="shared" si="53"/>
        <v/>
      </c>
      <c r="BI191" s="242">
        <f>IF(B191="",0, IF(BS191="S",COUNTIF($BH$17:BH191,BH191),0))</f>
        <v>0</v>
      </c>
      <c r="BJ191" s="45">
        <f xml:space="preserve"> IF(S191&lt;&gt;"",IF(S191&lt;&gt;"Sense monitor",VLOOKUP(LEFT(S191,2),Calculs!$B$41:$C$46,2,FALSE),0),0)</f>
        <v>0</v>
      </c>
      <c r="BK191" s="45">
        <f>IF(T191&lt;&gt;"",IF(LEFT(T191,1)="S", Calculs!$C$48,0),0)</f>
        <v>0</v>
      </c>
      <c r="BL191" s="45">
        <f>IF(W191&lt;&gt;"",IF(LEFT(W191,3)="ETT", Calculs!$C$37,0),0)</f>
        <v>0</v>
      </c>
      <c r="BM191" s="45">
        <f>IF(X191&lt;&gt;"",IF(LEFT(X191,1)="S", Calculs!$C$51,0),0)</f>
        <v>0</v>
      </c>
      <c r="BN191" s="45">
        <f>IF(Y191&lt;&gt;"",IF(LEFT(Y191,1)="S", Calculs!$C$52,0),0)</f>
        <v>0</v>
      </c>
      <c r="BO191" s="46" t="str">
        <f t="shared" si="65"/>
        <v/>
      </c>
      <c r="BP191" s="45">
        <f>SUMIF(Calculs!$B$32:$B$36,TRIM(BO191),Calculs!$C$32:$C$36)</f>
        <v>0</v>
      </c>
      <c r="BQ191" s="45">
        <f>IF(V191&lt;&gt;"",IF(LEFT(V191,1)="S", SUMIF(Calculs!$B$57:$B$61, TRIM(BO191), Calculs!$C$57:$C$61),0),0)</f>
        <v>0</v>
      </c>
      <c r="BR191" s="43" t="str">
        <f t="shared" si="54"/>
        <v>N</v>
      </c>
      <c r="BS191" s="241" t="str">
        <f t="shared" si="55"/>
        <v>N</v>
      </c>
      <c r="BT191" s="45">
        <f t="shared" si="56"/>
        <v>0</v>
      </c>
      <c r="BU191" s="45"/>
      <c r="BV191" s="45"/>
      <c r="BW191" s="45">
        <f>IF(C191="",0,IF(AND(BR191="S",AW191=1), VLOOKUP(C191,Calculs!$B$85:$D$90,3), 0) + IF(AND(BS191="S",BI191=1), VLOOKUP(C191,Calculs!$B$85:$F$90,5), 0))</f>
        <v>0</v>
      </c>
      <c r="BX191" s="43" t="str">
        <f t="shared" si="57"/>
        <v/>
      </c>
      <c r="BY191" s="241" t="str">
        <f t="shared" si="58"/>
        <v/>
      </c>
      <c r="BZ191" s="301" t="str">
        <f t="shared" si="59"/>
        <v/>
      </c>
      <c r="CA191" s="301" t="str">
        <f t="shared" si="60"/>
        <v/>
      </c>
    </row>
    <row r="192" spans="1:79" ht="12.75" customHeight="1">
      <c r="A192" s="273"/>
      <c r="B192" s="239" t="str">
        <f>IF(' Peticions ET'!B191="", "",' Peticions ET'!B191)</f>
        <v/>
      </c>
      <c r="C192" s="186" t="str">
        <f>IF(' Peticions ET'!C191="", "",' Peticions ET'!C191)</f>
        <v/>
      </c>
      <c r="D192" s="186" t="str">
        <f>IF(' Peticions ET'!D191="", "",' Peticions ET'!D191)</f>
        <v/>
      </c>
      <c r="E192" s="186" t="str">
        <f>IF(' Peticions ET'!E191="", "",' Peticions ET'!E191)</f>
        <v/>
      </c>
      <c r="F192" s="186" t="str">
        <f>IF(' Peticions ET'!F191="", "",' Peticions ET'!F191)</f>
        <v/>
      </c>
      <c r="G192" s="186" t="str">
        <f>IF(' Peticions ET'!G191="", "",' Peticions ET'!G191)</f>
        <v/>
      </c>
      <c r="H192" s="185" t="str">
        <f>IF(' Peticions ET'!H191="", "",' Peticions ET'!H191)</f>
        <v/>
      </c>
      <c r="I192" s="185" t="str">
        <f>IF(' Peticions ET'!I191="", "",' Peticions ET'!I191)</f>
        <v/>
      </c>
      <c r="J192" s="33" t="str">
        <f>IF(' Peticions ET'!J191="", "",' Peticions ET'!J191)</f>
        <v/>
      </c>
      <c r="K192" s="33" t="str">
        <f>IF(' Peticions ET'!K191="", "",' Peticions ET'!K191)</f>
        <v/>
      </c>
      <c r="L192" s="33" t="str">
        <f>IF(' Peticions ET'!L191="", "",' Peticions ET'!L191)</f>
        <v/>
      </c>
      <c r="M192" s="33" t="str">
        <f>IF(' Peticions ET'!M191="", "",' Peticions ET'!M191)</f>
        <v/>
      </c>
      <c r="N192" s="33" t="str">
        <f>IF(' Peticions ET'!N191="", "",' Peticions ET'!N191)</f>
        <v/>
      </c>
      <c r="O192" s="33" t="str">
        <f>IF(' Peticions ET'!O191="", "",' Peticions ET'!O191)</f>
        <v/>
      </c>
      <c r="P192" s="33" t="str">
        <f>IF(' Peticions ET'!P191="", "",' Peticions ET'!P191)</f>
        <v/>
      </c>
      <c r="Q192" s="33" t="str">
        <f>IF(' Peticions ET'!R191="", "",' Peticions ET'!R191)</f>
        <v/>
      </c>
      <c r="R192" s="1" t="str">
        <f>IF(' Peticions ET'!Q191="", "",' Peticions ET'!Q191)</f>
        <v/>
      </c>
      <c r="S192" s="34" t="str">
        <f>IF(' Peticions ET'!U191="", "",' Peticions ET'!U191)</f>
        <v/>
      </c>
      <c r="T192" s="34" t="str">
        <f>IF(' Peticions ET'!V191="", "",' Peticions ET'!V191)</f>
        <v/>
      </c>
      <c r="U192" t="str">
        <f>IF(' Peticions ET'!S191="", "",' Peticions ET'!S191)</f>
        <v/>
      </c>
      <c r="V192" t="str">
        <f>IF(' Peticions ET'!T191="", "",' Peticions ET'!T191)</f>
        <v/>
      </c>
      <c r="W192" s="33" t="str">
        <f>IF(' Peticions ET'!W191="", "",' Peticions ET'!W191)</f>
        <v/>
      </c>
      <c r="X192" s="33" t="str">
        <f>IF(' Peticions ET'!X191="", "",' Peticions ET'!X191)</f>
        <v/>
      </c>
      <c r="Y192" s="33" t="str">
        <f>IF(' Peticions ET'!Y191="", "",' Peticions ET'!Y191)</f>
        <v/>
      </c>
      <c r="Z192" s="1"/>
      <c r="AA192" s="1"/>
      <c r="AB192" s="3"/>
      <c r="AC192" s="34"/>
      <c r="AD192" s="34"/>
      <c r="AE192" s="34"/>
      <c r="AF192" s="35"/>
      <c r="AG192" s="36"/>
      <c r="AH192" s="36"/>
      <c r="AI192" s="36"/>
      <c r="AJ192" s="36"/>
      <c r="AK192" s="37"/>
      <c r="AL192" s="37"/>
      <c r="AM192" s="37"/>
      <c r="AN192" s="37"/>
      <c r="AO192" s="38" t="str">
        <f>IF(' Peticions ET'!AO191="", "",' Peticions ET'!AO191)</f>
        <v/>
      </c>
      <c r="AP192" s="154"/>
      <c r="AQ192" s="39"/>
      <c r="AR192" s="40" t="str">
        <f t="shared" si="50"/>
        <v/>
      </c>
      <c r="AS192" s="41" t="str">
        <f t="shared" si="51"/>
        <v/>
      </c>
      <c r="AT192" s="42" t="str">
        <f t="shared" si="61"/>
        <v/>
      </c>
      <c r="AU192" s="43" t="str">
        <f t="shared" si="62"/>
        <v/>
      </c>
      <c r="AV192" s="252" t="str">
        <f t="shared" si="52"/>
        <v/>
      </c>
      <c r="AW192" s="242">
        <f>IF(B192="",0,IF(BR192="S",COUNTIF($AV$17:AV192,AV192),0))</f>
        <v>0</v>
      </c>
      <c r="AX192" s="44" t="str">
        <f t="shared" si="63"/>
        <v/>
      </c>
      <c r="AY192" s="45">
        <f xml:space="preserve"> IF(AX192&lt;&gt;"",VLOOKUP(AX192,Calculs!$B$2:$C$34,2,FALSE),0)</f>
        <v>0</v>
      </c>
      <c r="AZ192" s="45">
        <f>IF(K192&lt;&gt;"",IF(LEFT(K192,1)="S", Calculs!$C$55,0),0)</f>
        <v>0</v>
      </c>
      <c r="BA192" s="45">
        <f>IF(L192&lt;&gt;"",IF(LEFT(L192,1)="S", Calculs!$C$51,0),0)</f>
        <v>0</v>
      </c>
      <c r="BB192" s="45">
        <f>IF(M192&lt;&gt;"",IF(LEFT(M192,1)="S", Calculs!$C$52,0),0)</f>
        <v>0</v>
      </c>
      <c r="BC192" s="46" t="str">
        <f t="shared" si="64"/>
        <v/>
      </c>
      <c r="BD192" s="46" t="str">
        <f t="shared" si="66"/>
        <v/>
      </c>
      <c r="BE192" s="46">
        <f>SUMIF(Calculs!$B$2:$B$34,BC192,Calculs!$C$2:$C$34)</f>
        <v>0</v>
      </c>
      <c r="BF192" s="45">
        <f>IF(Q192&lt;&gt;"",IF(LEFT(Q192,1)="S", Calculs!$C$52,0),0)</f>
        <v>0</v>
      </c>
      <c r="BG192" s="45">
        <f>IF(R192&lt;&gt;"",IF(LEFT(R192,1)="S", Calculs!$C$51,0),0)</f>
        <v>0</v>
      </c>
      <c r="BH192" s="252" t="str">
        <f t="shared" si="53"/>
        <v/>
      </c>
      <c r="BI192" s="242">
        <f>IF(B192="",0, IF(BS192="S",COUNTIF($BH$17:BH192,BH192),0))</f>
        <v>0</v>
      </c>
      <c r="BJ192" s="45">
        <f xml:space="preserve"> IF(S192&lt;&gt;"",IF(S192&lt;&gt;"Sense monitor",VLOOKUP(LEFT(S192,2),Calculs!$B$41:$C$46,2,FALSE),0),0)</f>
        <v>0</v>
      </c>
      <c r="BK192" s="45">
        <f>IF(T192&lt;&gt;"",IF(LEFT(T192,1)="S", Calculs!$C$48,0),0)</f>
        <v>0</v>
      </c>
      <c r="BL192" s="45">
        <f>IF(W192&lt;&gt;"",IF(LEFT(W192,3)="ETT", Calculs!$C$37,0),0)</f>
        <v>0</v>
      </c>
      <c r="BM192" s="45">
        <f>IF(X192&lt;&gt;"",IF(LEFT(X192,1)="S", Calculs!$C$51,0),0)</f>
        <v>0</v>
      </c>
      <c r="BN192" s="45">
        <f>IF(Y192&lt;&gt;"",IF(LEFT(Y192,1)="S", Calculs!$C$52,0),0)</f>
        <v>0</v>
      </c>
      <c r="BO192" s="46" t="str">
        <f t="shared" si="65"/>
        <v/>
      </c>
      <c r="BP192" s="45">
        <f>SUMIF(Calculs!$B$32:$B$36,TRIM(BO192),Calculs!$C$32:$C$36)</f>
        <v>0</v>
      </c>
      <c r="BQ192" s="45">
        <f>IF(V192&lt;&gt;"",IF(LEFT(V192,1)="S", SUMIF(Calculs!$B$57:$B$61, TRIM(BO192), Calculs!$C$57:$C$61),0),0)</f>
        <v>0</v>
      </c>
      <c r="BR192" s="43" t="str">
        <f t="shared" si="54"/>
        <v>N</v>
      </c>
      <c r="BS192" s="241" t="str">
        <f t="shared" si="55"/>
        <v>N</v>
      </c>
      <c r="BT192" s="45">
        <f t="shared" si="56"/>
        <v>0</v>
      </c>
      <c r="BU192" s="45"/>
      <c r="BV192" s="45"/>
      <c r="BW192" s="45">
        <f>IF(C192="",0,IF(AND(BR192="S",AW192=1), VLOOKUP(C192,Calculs!$B$85:$D$90,3), 0) + IF(AND(BS192="S",BI192=1), VLOOKUP(C192,Calculs!$B$85:$F$90,5), 0))</f>
        <v>0</v>
      </c>
      <c r="BX192" s="43" t="str">
        <f t="shared" si="57"/>
        <v/>
      </c>
      <c r="BY192" s="241" t="str">
        <f t="shared" si="58"/>
        <v/>
      </c>
      <c r="BZ192" s="301" t="str">
        <f t="shared" si="59"/>
        <v/>
      </c>
      <c r="CA192" s="301" t="str">
        <f t="shared" si="60"/>
        <v/>
      </c>
    </row>
    <row r="193" spans="1:79" ht="12.75" customHeight="1">
      <c r="A193" s="273"/>
      <c r="B193" s="239" t="str">
        <f>IF(' Peticions ET'!B192="", "",' Peticions ET'!B192)</f>
        <v/>
      </c>
      <c r="C193" s="186" t="str">
        <f>IF(' Peticions ET'!C192="", "",' Peticions ET'!C192)</f>
        <v/>
      </c>
      <c r="D193" s="186" t="str">
        <f>IF(' Peticions ET'!D192="", "",' Peticions ET'!D192)</f>
        <v/>
      </c>
      <c r="E193" s="186" t="str">
        <f>IF(' Peticions ET'!E192="", "",' Peticions ET'!E192)</f>
        <v/>
      </c>
      <c r="F193" s="186" t="str">
        <f>IF(' Peticions ET'!F192="", "",' Peticions ET'!F192)</f>
        <v/>
      </c>
      <c r="G193" s="186" t="str">
        <f>IF(' Peticions ET'!G192="", "",' Peticions ET'!G192)</f>
        <v/>
      </c>
      <c r="H193" s="185" t="str">
        <f>IF(' Peticions ET'!H192="", "",' Peticions ET'!H192)</f>
        <v/>
      </c>
      <c r="I193" s="185" t="str">
        <f>IF(' Peticions ET'!I192="", "",' Peticions ET'!I192)</f>
        <v/>
      </c>
      <c r="J193" s="33" t="str">
        <f>IF(' Peticions ET'!J192="", "",' Peticions ET'!J192)</f>
        <v/>
      </c>
      <c r="K193" s="33" t="str">
        <f>IF(' Peticions ET'!K192="", "",' Peticions ET'!K192)</f>
        <v/>
      </c>
      <c r="L193" s="33" t="str">
        <f>IF(' Peticions ET'!L192="", "",' Peticions ET'!L192)</f>
        <v/>
      </c>
      <c r="M193" s="33" t="str">
        <f>IF(' Peticions ET'!M192="", "",' Peticions ET'!M192)</f>
        <v/>
      </c>
      <c r="N193" s="33" t="str">
        <f>IF(' Peticions ET'!N192="", "",' Peticions ET'!N192)</f>
        <v/>
      </c>
      <c r="O193" s="33" t="str">
        <f>IF(' Peticions ET'!O192="", "",' Peticions ET'!O192)</f>
        <v/>
      </c>
      <c r="P193" s="33" t="str">
        <f>IF(' Peticions ET'!P192="", "",' Peticions ET'!P192)</f>
        <v/>
      </c>
      <c r="Q193" s="33" t="str">
        <f>IF(' Peticions ET'!R192="", "",' Peticions ET'!R192)</f>
        <v/>
      </c>
      <c r="R193" s="1" t="str">
        <f>IF(' Peticions ET'!Q192="", "",' Peticions ET'!Q192)</f>
        <v/>
      </c>
      <c r="S193" s="34" t="str">
        <f>IF(' Peticions ET'!U192="", "",' Peticions ET'!U192)</f>
        <v/>
      </c>
      <c r="T193" s="34" t="str">
        <f>IF(' Peticions ET'!V192="", "",' Peticions ET'!V192)</f>
        <v/>
      </c>
      <c r="U193" t="str">
        <f>IF(' Peticions ET'!S192="", "",' Peticions ET'!S192)</f>
        <v/>
      </c>
      <c r="V193" t="str">
        <f>IF(' Peticions ET'!T192="", "",' Peticions ET'!T192)</f>
        <v/>
      </c>
      <c r="W193" s="33" t="str">
        <f>IF(' Peticions ET'!W192="", "",' Peticions ET'!W192)</f>
        <v/>
      </c>
      <c r="X193" s="33" t="str">
        <f>IF(' Peticions ET'!X192="", "",' Peticions ET'!X192)</f>
        <v/>
      </c>
      <c r="Y193" s="33" t="str">
        <f>IF(' Peticions ET'!Y192="", "",' Peticions ET'!Y192)</f>
        <v/>
      </c>
      <c r="Z193" s="1"/>
      <c r="AA193" s="1"/>
      <c r="AB193" s="3"/>
      <c r="AC193" s="34"/>
      <c r="AD193" s="34"/>
      <c r="AE193" s="34"/>
      <c r="AF193" s="35"/>
      <c r="AG193" s="36"/>
      <c r="AH193" s="36"/>
      <c r="AI193" s="36"/>
      <c r="AJ193" s="36"/>
      <c r="AK193" s="37"/>
      <c r="AL193" s="37"/>
      <c r="AM193" s="37"/>
      <c r="AN193" s="37"/>
      <c r="AO193" s="38" t="str">
        <f>IF(' Peticions ET'!AO192="", "",' Peticions ET'!AO192)</f>
        <v/>
      </c>
      <c r="AP193" s="154"/>
      <c r="AQ193" s="39"/>
      <c r="AR193" s="40" t="str">
        <f t="shared" si="50"/>
        <v/>
      </c>
      <c r="AS193" s="41" t="str">
        <f t="shared" si="51"/>
        <v/>
      </c>
      <c r="AT193" s="42" t="str">
        <f t="shared" si="61"/>
        <v/>
      </c>
      <c r="AU193" s="43" t="str">
        <f t="shared" si="62"/>
        <v/>
      </c>
      <c r="AV193" s="252" t="str">
        <f t="shared" si="52"/>
        <v/>
      </c>
      <c r="AW193" s="242">
        <f>IF(B193="",0,IF(BR193="S",COUNTIF($AV$17:AV193,AV193),0))</f>
        <v>0</v>
      </c>
      <c r="AX193" s="44" t="str">
        <f t="shared" si="63"/>
        <v/>
      </c>
      <c r="AY193" s="45">
        <f xml:space="preserve"> IF(AX193&lt;&gt;"",VLOOKUP(AX193,Calculs!$B$2:$C$34,2,FALSE),0)</f>
        <v>0</v>
      </c>
      <c r="AZ193" s="45">
        <f>IF(K193&lt;&gt;"",IF(LEFT(K193,1)="S", Calculs!$C$55,0),0)</f>
        <v>0</v>
      </c>
      <c r="BA193" s="45">
        <f>IF(L193&lt;&gt;"",IF(LEFT(L193,1)="S", Calculs!$C$51,0),0)</f>
        <v>0</v>
      </c>
      <c r="BB193" s="45">
        <f>IF(M193&lt;&gt;"",IF(LEFT(M193,1)="S", Calculs!$C$52,0),0)</f>
        <v>0</v>
      </c>
      <c r="BC193" s="46" t="str">
        <f t="shared" si="64"/>
        <v/>
      </c>
      <c r="BD193" s="46" t="str">
        <f t="shared" si="66"/>
        <v/>
      </c>
      <c r="BE193" s="46">
        <f>SUMIF(Calculs!$B$2:$B$34,BC193,Calculs!$C$2:$C$34)</f>
        <v>0</v>
      </c>
      <c r="BF193" s="45">
        <f>IF(Q193&lt;&gt;"",IF(LEFT(Q193,1)="S", Calculs!$C$52,0),0)</f>
        <v>0</v>
      </c>
      <c r="BG193" s="45">
        <f>IF(R193&lt;&gt;"",IF(LEFT(R193,1)="S", Calculs!$C$51,0),0)</f>
        <v>0</v>
      </c>
      <c r="BH193" s="252" t="str">
        <f t="shared" si="53"/>
        <v/>
      </c>
      <c r="BI193" s="242">
        <f>IF(B193="",0, IF(BS193="S",COUNTIF($BH$17:BH193,BH193),0))</f>
        <v>0</v>
      </c>
      <c r="BJ193" s="45">
        <f xml:space="preserve"> IF(S193&lt;&gt;"",IF(S193&lt;&gt;"Sense monitor",VLOOKUP(LEFT(S193,2),Calculs!$B$41:$C$46,2,FALSE),0),0)</f>
        <v>0</v>
      </c>
      <c r="BK193" s="45">
        <f>IF(T193&lt;&gt;"",IF(LEFT(T193,1)="S", Calculs!$C$48,0),0)</f>
        <v>0</v>
      </c>
      <c r="BL193" s="45">
        <f>IF(W193&lt;&gt;"",IF(LEFT(W193,3)="ETT", Calculs!$C$37,0),0)</f>
        <v>0</v>
      </c>
      <c r="BM193" s="45">
        <f>IF(X193&lt;&gt;"",IF(LEFT(X193,1)="S", Calculs!$C$51,0),0)</f>
        <v>0</v>
      </c>
      <c r="BN193" s="45">
        <f>IF(Y193&lt;&gt;"",IF(LEFT(Y193,1)="S", Calculs!$C$52,0),0)</f>
        <v>0</v>
      </c>
      <c r="BO193" s="46" t="str">
        <f t="shared" si="65"/>
        <v/>
      </c>
      <c r="BP193" s="45">
        <f>SUMIF(Calculs!$B$32:$B$36,TRIM(BO193),Calculs!$C$32:$C$36)</f>
        <v>0</v>
      </c>
      <c r="BQ193" s="45">
        <f>IF(V193&lt;&gt;"",IF(LEFT(V193,1)="S", SUMIF(Calculs!$B$57:$B$61, TRIM(BO193), Calculs!$C$57:$C$61),0),0)</f>
        <v>0</v>
      </c>
      <c r="BR193" s="43" t="str">
        <f t="shared" si="54"/>
        <v>N</v>
      </c>
      <c r="BS193" s="241" t="str">
        <f t="shared" si="55"/>
        <v>N</v>
      </c>
      <c r="BT193" s="45">
        <f t="shared" si="56"/>
        <v>0</v>
      </c>
      <c r="BU193" s="45"/>
      <c r="BV193" s="45"/>
      <c r="BW193" s="45">
        <f>IF(C193="",0,IF(AND(BR193="S",AW193=1), VLOOKUP(C193,Calculs!$B$85:$D$90,3), 0) + IF(AND(BS193="S",BI193=1), VLOOKUP(C193,Calculs!$B$85:$F$90,5), 0))</f>
        <v>0</v>
      </c>
      <c r="BX193" s="43" t="str">
        <f t="shared" si="57"/>
        <v/>
      </c>
      <c r="BY193" s="241" t="str">
        <f t="shared" si="58"/>
        <v/>
      </c>
      <c r="BZ193" s="301" t="str">
        <f t="shared" si="59"/>
        <v/>
      </c>
      <c r="CA193" s="301" t="str">
        <f t="shared" si="60"/>
        <v/>
      </c>
    </row>
    <row r="194" spans="1:79" ht="12.75" customHeight="1">
      <c r="A194" s="273"/>
      <c r="B194" s="239" t="str">
        <f>IF(' Peticions ET'!B193="", "",' Peticions ET'!B193)</f>
        <v/>
      </c>
      <c r="C194" s="186" t="str">
        <f>IF(' Peticions ET'!C193="", "",' Peticions ET'!C193)</f>
        <v/>
      </c>
      <c r="D194" s="186" t="str">
        <f>IF(' Peticions ET'!D193="", "",' Peticions ET'!D193)</f>
        <v/>
      </c>
      <c r="E194" s="186" t="str">
        <f>IF(' Peticions ET'!E193="", "",' Peticions ET'!E193)</f>
        <v/>
      </c>
      <c r="F194" s="186" t="str">
        <f>IF(' Peticions ET'!F193="", "",' Peticions ET'!F193)</f>
        <v/>
      </c>
      <c r="G194" s="186" t="str">
        <f>IF(' Peticions ET'!G193="", "",' Peticions ET'!G193)</f>
        <v/>
      </c>
      <c r="H194" s="185" t="str">
        <f>IF(' Peticions ET'!H193="", "",' Peticions ET'!H193)</f>
        <v/>
      </c>
      <c r="I194" s="185" t="str">
        <f>IF(' Peticions ET'!I193="", "",' Peticions ET'!I193)</f>
        <v/>
      </c>
      <c r="J194" s="33" t="str">
        <f>IF(' Peticions ET'!J193="", "",' Peticions ET'!J193)</f>
        <v/>
      </c>
      <c r="K194" s="33" t="str">
        <f>IF(' Peticions ET'!K193="", "",' Peticions ET'!K193)</f>
        <v/>
      </c>
      <c r="L194" s="33" t="str">
        <f>IF(' Peticions ET'!L193="", "",' Peticions ET'!L193)</f>
        <v/>
      </c>
      <c r="M194" s="33" t="str">
        <f>IF(' Peticions ET'!M193="", "",' Peticions ET'!M193)</f>
        <v/>
      </c>
      <c r="N194" s="33" t="str">
        <f>IF(' Peticions ET'!N193="", "",' Peticions ET'!N193)</f>
        <v/>
      </c>
      <c r="O194" s="33" t="str">
        <f>IF(' Peticions ET'!O193="", "",' Peticions ET'!O193)</f>
        <v/>
      </c>
      <c r="P194" s="33" t="str">
        <f>IF(' Peticions ET'!P193="", "",' Peticions ET'!P193)</f>
        <v/>
      </c>
      <c r="Q194" s="33" t="str">
        <f>IF(' Peticions ET'!R193="", "",' Peticions ET'!R193)</f>
        <v/>
      </c>
      <c r="R194" s="1" t="str">
        <f>IF(' Peticions ET'!Q193="", "",' Peticions ET'!Q193)</f>
        <v/>
      </c>
      <c r="S194" s="34" t="str">
        <f>IF(' Peticions ET'!U193="", "",' Peticions ET'!U193)</f>
        <v/>
      </c>
      <c r="T194" s="34" t="str">
        <f>IF(' Peticions ET'!V193="", "",' Peticions ET'!V193)</f>
        <v/>
      </c>
      <c r="U194" t="str">
        <f>IF(' Peticions ET'!S193="", "",' Peticions ET'!S193)</f>
        <v/>
      </c>
      <c r="V194" t="str">
        <f>IF(' Peticions ET'!T193="", "",' Peticions ET'!T193)</f>
        <v/>
      </c>
      <c r="W194" s="33" t="str">
        <f>IF(' Peticions ET'!W193="", "",' Peticions ET'!W193)</f>
        <v/>
      </c>
      <c r="X194" s="33" t="str">
        <f>IF(' Peticions ET'!X193="", "",' Peticions ET'!X193)</f>
        <v/>
      </c>
      <c r="Y194" s="33" t="str">
        <f>IF(' Peticions ET'!Y193="", "",' Peticions ET'!Y193)</f>
        <v/>
      </c>
      <c r="Z194" s="1"/>
      <c r="AA194" s="1"/>
      <c r="AB194" s="3"/>
      <c r="AC194" s="34"/>
      <c r="AD194" s="34"/>
      <c r="AE194" s="34"/>
      <c r="AF194" s="35"/>
      <c r="AG194" s="36"/>
      <c r="AH194" s="36"/>
      <c r="AI194" s="36"/>
      <c r="AJ194" s="36"/>
      <c r="AK194" s="37"/>
      <c r="AL194" s="37"/>
      <c r="AM194" s="37"/>
      <c r="AN194" s="37"/>
      <c r="AO194" s="38" t="str">
        <f>IF(' Peticions ET'!AO193="", "",' Peticions ET'!AO193)</f>
        <v/>
      </c>
      <c r="AP194" s="154"/>
      <c r="AQ194" s="39"/>
      <c r="AR194" s="40" t="str">
        <f t="shared" si="50"/>
        <v/>
      </c>
      <c r="AS194" s="41" t="str">
        <f t="shared" si="51"/>
        <v/>
      </c>
      <c r="AT194" s="42" t="str">
        <f t="shared" si="61"/>
        <v/>
      </c>
      <c r="AU194" s="43" t="str">
        <f t="shared" si="62"/>
        <v/>
      </c>
      <c r="AV194" s="252" t="str">
        <f t="shared" si="52"/>
        <v/>
      </c>
      <c r="AW194" s="242">
        <f>IF(B194="",0,IF(BR194="S",COUNTIF($AV$17:AV194,AV194),0))</f>
        <v>0</v>
      </c>
      <c r="AX194" s="44" t="str">
        <f t="shared" si="63"/>
        <v/>
      </c>
      <c r="AY194" s="45">
        <f xml:space="preserve"> IF(AX194&lt;&gt;"",VLOOKUP(AX194,Calculs!$B$2:$C$34,2,FALSE),0)</f>
        <v>0</v>
      </c>
      <c r="AZ194" s="45">
        <f>IF(K194&lt;&gt;"",IF(LEFT(K194,1)="S", Calculs!$C$55,0),0)</f>
        <v>0</v>
      </c>
      <c r="BA194" s="45">
        <f>IF(L194&lt;&gt;"",IF(LEFT(L194,1)="S", Calculs!$C$51,0),0)</f>
        <v>0</v>
      </c>
      <c r="BB194" s="45">
        <f>IF(M194&lt;&gt;"",IF(LEFT(M194,1)="S", Calculs!$C$52,0),0)</f>
        <v>0</v>
      </c>
      <c r="BC194" s="46" t="str">
        <f t="shared" si="64"/>
        <v/>
      </c>
      <c r="BD194" s="46" t="str">
        <f t="shared" si="66"/>
        <v/>
      </c>
      <c r="BE194" s="46">
        <f>SUMIF(Calculs!$B$2:$B$34,BC194,Calculs!$C$2:$C$34)</f>
        <v>0</v>
      </c>
      <c r="BF194" s="45">
        <f>IF(Q194&lt;&gt;"",IF(LEFT(Q194,1)="S", Calculs!$C$52,0),0)</f>
        <v>0</v>
      </c>
      <c r="BG194" s="45">
        <f>IF(R194&lt;&gt;"",IF(LEFT(R194,1)="S", Calculs!$C$51,0),0)</f>
        <v>0</v>
      </c>
      <c r="BH194" s="252" t="str">
        <f t="shared" si="53"/>
        <v/>
      </c>
      <c r="BI194" s="242">
        <f>IF(B194="",0, IF(BS194="S",COUNTIF($BH$17:BH194,BH194),0))</f>
        <v>0</v>
      </c>
      <c r="BJ194" s="45">
        <f xml:space="preserve"> IF(S194&lt;&gt;"",IF(S194&lt;&gt;"Sense monitor",VLOOKUP(LEFT(S194,2),Calculs!$B$41:$C$46,2,FALSE),0),0)</f>
        <v>0</v>
      </c>
      <c r="BK194" s="45">
        <f>IF(T194&lt;&gt;"",IF(LEFT(T194,1)="S", Calculs!$C$48,0),0)</f>
        <v>0</v>
      </c>
      <c r="BL194" s="45">
        <f>IF(W194&lt;&gt;"",IF(LEFT(W194,3)="ETT", Calculs!$C$37,0),0)</f>
        <v>0</v>
      </c>
      <c r="BM194" s="45">
        <f>IF(X194&lt;&gt;"",IF(LEFT(X194,1)="S", Calculs!$C$51,0),0)</f>
        <v>0</v>
      </c>
      <c r="BN194" s="45">
        <f>IF(Y194&lt;&gt;"",IF(LEFT(Y194,1)="S", Calculs!$C$52,0),0)</f>
        <v>0</v>
      </c>
      <c r="BO194" s="46" t="str">
        <f t="shared" si="65"/>
        <v/>
      </c>
      <c r="BP194" s="45">
        <f>SUMIF(Calculs!$B$32:$B$36,TRIM(BO194),Calculs!$C$32:$C$36)</f>
        <v>0</v>
      </c>
      <c r="BQ194" s="45">
        <f>IF(V194&lt;&gt;"",IF(LEFT(V194,1)="S", SUMIF(Calculs!$B$57:$B$61, TRIM(BO194), Calculs!$C$57:$C$61),0),0)</f>
        <v>0</v>
      </c>
      <c r="BR194" s="43" t="str">
        <f t="shared" si="54"/>
        <v>N</v>
      </c>
      <c r="BS194" s="241" t="str">
        <f t="shared" si="55"/>
        <v>N</v>
      </c>
      <c r="BT194" s="45">
        <f t="shared" si="56"/>
        <v>0</v>
      </c>
      <c r="BU194" s="45"/>
      <c r="BV194" s="45"/>
      <c r="BW194" s="45">
        <f>IF(C194="",0,IF(AND(BR194="S",AW194=1), VLOOKUP(C194,Calculs!$B$85:$D$90,3), 0) + IF(AND(BS194="S",BI194=1), VLOOKUP(C194,Calculs!$B$85:$F$90,5), 0))</f>
        <v>0</v>
      </c>
      <c r="BX194" s="43" t="str">
        <f t="shared" si="57"/>
        <v/>
      </c>
      <c r="BY194" s="241" t="str">
        <f t="shared" si="58"/>
        <v/>
      </c>
      <c r="BZ194" s="301" t="str">
        <f t="shared" si="59"/>
        <v/>
      </c>
      <c r="CA194" s="301" t="str">
        <f t="shared" si="60"/>
        <v/>
      </c>
    </row>
    <row r="195" spans="1:79" ht="12.75" customHeight="1">
      <c r="A195" s="273"/>
      <c r="B195" s="239" t="str">
        <f>IF(' Peticions ET'!B194="", "",' Peticions ET'!B194)</f>
        <v/>
      </c>
      <c r="C195" s="186" t="str">
        <f>IF(' Peticions ET'!C194="", "",' Peticions ET'!C194)</f>
        <v/>
      </c>
      <c r="D195" s="186" t="str">
        <f>IF(' Peticions ET'!D194="", "",' Peticions ET'!D194)</f>
        <v/>
      </c>
      <c r="E195" s="186" t="str">
        <f>IF(' Peticions ET'!E194="", "",' Peticions ET'!E194)</f>
        <v/>
      </c>
      <c r="F195" s="186" t="str">
        <f>IF(' Peticions ET'!F194="", "",' Peticions ET'!F194)</f>
        <v/>
      </c>
      <c r="G195" s="186" t="str">
        <f>IF(' Peticions ET'!G194="", "",' Peticions ET'!G194)</f>
        <v/>
      </c>
      <c r="H195" s="185" t="str">
        <f>IF(' Peticions ET'!H194="", "",' Peticions ET'!H194)</f>
        <v/>
      </c>
      <c r="I195" s="185" t="str">
        <f>IF(' Peticions ET'!I194="", "",' Peticions ET'!I194)</f>
        <v/>
      </c>
      <c r="J195" s="33" t="str">
        <f>IF(' Peticions ET'!J194="", "",' Peticions ET'!J194)</f>
        <v/>
      </c>
      <c r="K195" s="33" t="str">
        <f>IF(' Peticions ET'!K194="", "",' Peticions ET'!K194)</f>
        <v/>
      </c>
      <c r="L195" s="33" t="str">
        <f>IF(' Peticions ET'!L194="", "",' Peticions ET'!L194)</f>
        <v/>
      </c>
      <c r="M195" s="33" t="str">
        <f>IF(' Peticions ET'!M194="", "",' Peticions ET'!M194)</f>
        <v/>
      </c>
      <c r="N195" s="33" t="str">
        <f>IF(' Peticions ET'!N194="", "",' Peticions ET'!N194)</f>
        <v/>
      </c>
      <c r="O195" s="33" t="str">
        <f>IF(' Peticions ET'!O194="", "",' Peticions ET'!O194)</f>
        <v/>
      </c>
      <c r="P195" s="33" t="str">
        <f>IF(' Peticions ET'!P194="", "",' Peticions ET'!P194)</f>
        <v/>
      </c>
      <c r="Q195" s="33" t="str">
        <f>IF(' Peticions ET'!R194="", "",' Peticions ET'!R194)</f>
        <v/>
      </c>
      <c r="R195" s="1" t="str">
        <f>IF(' Peticions ET'!Q194="", "",' Peticions ET'!Q194)</f>
        <v/>
      </c>
      <c r="S195" s="34" t="str">
        <f>IF(' Peticions ET'!U194="", "",' Peticions ET'!U194)</f>
        <v/>
      </c>
      <c r="T195" s="34" t="str">
        <f>IF(' Peticions ET'!V194="", "",' Peticions ET'!V194)</f>
        <v/>
      </c>
      <c r="U195" t="str">
        <f>IF(' Peticions ET'!S194="", "",' Peticions ET'!S194)</f>
        <v/>
      </c>
      <c r="V195" t="str">
        <f>IF(' Peticions ET'!T194="", "",' Peticions ET'!T194)</f>
        <v/>
      </c>
      <c r="W195" s="33" t="str">
        <f>IF(' Peticions ET'!W194="", "",' Peticions ET'!W194)</f>
        <v/>
      </c>
      <c r="X195" s="33" t="str">
        <f>IF(' Peticions ET'!X194="", "",' Peticions ET'!X194)</f>
        <v/>
      </c>
      <c r="Y195" s="33" t="str">
        <f>IF(' Peticions ET'!Y194="", "",' Peticions ET'!Y194)</f>
        <v/>
      </c>
      <c r="Z195" s="1"/>
      <c r="AA195" s="1"/>
      <c r="AB195" s="3"/>
      <c r="AC195" s="34"/>
      <c r="AD195" s="34"/>
      <c r="AE195" s="34"/>
      <c r="AF195" s="35"/>
      <c r="AG195" s="36"/>
      <c r="AH195" s="36"/>
      <c r="AI195" s="36"/>
      <c r="AJ195" s="36"/>
      <c r="AK195" s="37"/>
      <c r="AL195" s="37"/>
      <c r="AM195" s="37"/>
      <c r="AN195" s="37"/>
      <c r="AO195" s="38" t="str">
        <f>IF(' Peticions ET'!AO194="", "",' Peticions ET'!AO194)</f>
        <v/>
      </c>
      <c r="AP195" s="154"/>
      <c r="AQ195" s="39"/>
      <c r="AR195" s="40" t="str">
        <f t="shared" si="50"/>
        <v/>
      </c>
      <c r="AS195" s="41" t="str">
        <f t="shared" si="51"/>
        <v/>
      </c>
      <c r="AT195" s="42" t="str">
        <f t="shared" si="61"/>
        <v/>
      </c>
      <c r="AU195" s="43" t="str">
        <f t="shared" si="62"/>
        <v/>
      </c>
      <c r="AV195" s="252" t="str">
        <f t="shared" si="52"/>
        <v/>
      </c>
      <c r="AW195" s="242">
        <f>IF(B195="",0,IF(BR195="S",COUNTIF($AV$17:AV195,AV195),0))</f>
        <v>0</v>
      </c>
      <c r="AX195" s="44" t="str">
        <f t="shared" si="63"/>
        <v/>
      </c>
      <c r="AY195" s="45">
        <f xml:space="preserve"> IF(AX195&lt;&gt;"",VLOOKUP(AX195,Calculs!$B$2:$C$34,2,FALSE),0)</f>
        <v>0</v>
      </c>
      <c r="AZ195" s="45">
        <f>IF(K195&lt;&gt;"",IF(LEFT(K195,1)="S", Calculs!$C$55,0),0)</f>
        <v>0</v>
      </c>
      <c r="BA195" s="45">
        <f>IF(L195&lt;&gt;"",IF(LEFT(L195,1)="S", Calculs!$C$51,0),0)</f>
        <v>0</v>
      </c>
      <c r="BB195" s="45">
        <f>IF(M195&lt;&gt;"",IF(LEFT(M195,1)="S", Calculs!$C$52,0),0)</f>
        <v>0</v>
      </c>
      <c r="BC195" s="46" t="str">
        <f t="shared" si="64"/>
        <v/>
      </c>
      <c r="BD195" s="46" t="str">
        <f t="shared" si="66"/>
        <v/>
      </c>
      <c r="BE195" s="46">
        <f>SUMIF(Calculs!$B$2:$B$34,BC195,Calculs!$C$2:$C$34)</f>
        <v>0</v>
      </c>
      <c r="BF195" s="45">
        <f>IF(Q195&lt;&gt;"",IF(LEFT(Q195,1)="S", Calculs!$C$52,0),0)</f>
        <v>0</v>
      </c>
      <c r="BG195" s="45">
        <f>IF(R195&lt;&gt;"",IF(LEFT(R195,1)="S", Calculs!$C$51,0),0)</f>
        <v>0</v>
      </c>
      <c r="BH195" s="252" t="str">
        <f t="shared" si="53"/>
        <v/>
      </c>
      <c r="BI195" s="242">
        <f>IF(B195="",0, IF(BS195="S",COUNTIF($BH$17:BH195,BH195),0))</f>
        <v>0</v>
      </c>
      <c r="BJ195" s="45">
        <f xml:space="preserve"> IF(S195&lt;&gt;"",IF(S195&lt;&gt;"Sense monitor",VLOOKUP(LEFT(S195,2),Calculs!$B$41:$C$46,2,FALSE),0),0)</f>
        <v>0</v>
      </c>
      <c r="BK195" s="45">
        <f>IF(T195&lt;&gt;"",IF(LEFT(T195,1)="S", Calculs!$C$48,0),0)</f>
        <v>0</v>
      </c>
      <c r="BL195" s="45">
        <f>IF(W195&lt;&gt;"",IF(LEFT(W195,3)="ETT", Calculs!$C$37,0),0)</f>
        <v>0</v>
      </c>
      <c r="BM195" s="45">
        <f>IF(X195&lt;&gt;"",IF(LEFT(X195,1)="S", Calculs!$C$51,0),0)</f>
        <v>0</v>
      </c>
      <c r="BN195" s="45">
        <f>IF(Y195&lt;&gt;"",IF(LEFT(Y195,1)="S", Calculs!$C$52,0),0)</f>
        <v>0</v>
      </c>
      <c r="BO195" s="46" t="str">
        <f t="shared" si="65"/>
        <v/>
      </c>
      <c r="BP195" s="45">
        <f>SUMIF(Calculs!$B$32:$B$36,TRIM(BO195),Calculs!$C$32:$C$36)</f>
        <v>0</v>
      </c>
      <c r="BQ195" s="45">
        <f>IF(V195&lt;&gt;"",IF(LEFT(V195,1)="S", SUMIF(Calculs!$B$57:$B$61, TRIM(BO195), Calculs!$C$57:$C$61),0),0)</f>
        <v>0</v>
      </c>
      <c r="BR195" s="43" t="str">
        <f t="shared" si="54"/>
        <v>N</v>
      </c>
      <c r="BS195" s="241" t="str">
        <f t="shared" si="55"/>
        <v>N</v>
      </c>
      <c r="BT195" s="45">
        <f t="shared" si="56"/>
        <v>0</v>
      </c>
      <c r="BU195" s="45"/>
      <c r="BV195" s="45"/>
      <c r="BW195" s="45">
        <f>IF(C195="",0,IF(AND(BR195="S",AW195=1), VLOOKUP(C195,Calculs!$B$85:$D$90,3), 0) + IF(AND(BS195="S",BI195=1), VLOOKUP(C195,Calculs!$B$85:$F$90,5), 0))</f>
        <v>0</v>
      </c>
      <c r="BX195" s="43" t="str">
        <f t="shared" si="57"/>
        <v/>
      </c>
      <c r="BY195" s="241" t="str">
        <f t="shared" si="58"/>
        <v/>
      </c>
      <c r="BZ195" s="301" t="str">
        <f t="shared" si="59"/>
        <v/>
      </c>
      <c r="CA195" s="301" t="str">
        <f t="shared" si="60"/>
        <v/>
      </c>
    </row>
    <row r="196" spans="1:79" ht="12.75" customHeight="1">
      <c r="A196" s="273"/>
      <c r="B196" s="239" t="str">
        <f>IF(' Peticions ET'!B195="", "",' Peticions ET'!B195)</f>
        <v/>
      </c>
      <c r="C196" s="186" t="str">
        <f>IF(' Peticions ET'!C195="", "",' Peticions ET'!C195)</f>
        <v/>
      </c>
      <c r="D196" s="186" t="str">
        <f>IF(' Peticions ET'!D195="", "",' Peticions ET'!D195)</f>
        <v/>
      </c>
      <c r="E196" s="186" t="str">
        <f>IF(' Peticions ET'!E195="", "",' Peticions ET'!E195)</f>
        <v/>
      </c>
      <c r="F196" s="186" t="str">
        <f>IF(' Peticions ET'!F195="", "",' Peticions ET'!F195)</f>
        <v/>
      </c>
      <c r="G196" s="186" t="str">
        <f>IF(' Peticions ET'!G195="", "",' Peticions ET'!G195)</f>
        <v/>
      </c>
      <c r="H196" s="185" t="str">
        <f>IF(' Peticions ET'!H195="", "",' Peticions ET'!H195)</f>
        <v/>
      </c>
      <c r="I196" s="185" t="str">
        <f>IF(' Peticions ET'!I195="", "",' Peticions ET'!I195)</f>
        <v/>
      </c>
      <c r="J196" s="33" t="str">
        <f>IF(' Peticions ET'!J195="", "",' Peticions ET'!J195)</f>
        <v/>
      </c>
      <c r="K196" s="33" t="str">
        <f>IF(' Peticions ET'!K195="", "",' Peticions ET'!K195)</f>
        <v/>
      </c>
      <c r="L196" s="33" t="str">
        <f>IF(' Peticions ET'!L195="", "",' Peticions ET'!L195)</f>
        <v/>
      </c>
      <c r="M196" s="33" t="str">
        <f>IF(' Peticions ET'!M195="", "",' Peticions ET'!M195)</f>
        <v/>
      </c>
      <c r="N196" s="33" t="str">
        <f>IF(' Peticions ET'!N195="", "",' Peticions ET'!N195)</f>
        <v/>
      </c>
      <c r="O196" s="33" t="str">
        <f>IF(' Peticions ET'!O195="", "",' Peticions ET'!O195)</f>
        <v/>
      </c>
      <c r="P196" s="33" t="str">
        <f>IF(' Peticions ET'!P195="", "",' Peticions ET'!P195)</f>
        <v/>
      </c>
      <c r="Q196" s="33" t="str">
        <f>IF(' Peticions ET'!R195="", "",' Peticions ET'!R195)</f>
        <v/>
      </c>
      <c r="R196" s="1" t="str">
        <f>IF(' Peticions ET'!Q195="", "",' Peticions ET'!Q195)</f>
        <v/>
      </c>
      <c r="S196" s="34" t="str">
        <f>IF(' Peticions ET'!U195="", "",' Peticions ET'!U195)</f>
        <v/>
      </c>
      <c r="T196" s="34" t="str">
        <f>IF(' Peticions ET'!V195="", "",' Peticions ET'!V195)</f>
        <v/>
      </c>
      <c r="U196" t="str">
        <f>IF(' Peticions ET'!S195="", "",' Peticions ET'!S195)</f>
        <v/>
      </c>
      <c r="V196" t="str">
        <f>IF(' Peticions ET'!T195="", "",' Peticions ET'!T195)</f>
        <v/>
      </c>
      <c r="W196" s="33" t="str">
        <f>IF(' Peticions ET'!W195="", "",' Peticions ET'!W195)</f>
        <v/>
      </c>
      <c r="X196" s="33" t="str">
        <f>IF(' Peticions ET'!X195="", "",' Peticions ET'!X195)</f>
        <v/>
      </c>
      <c r="Y196" s="33" t="str">
        <f>IF(' Peticions ET'!Y195="", "",' Peticions ET'!Y195)</f>
        <v/>
      </c>
      <c r="Z196" s="1"/>
      <c r="AA196" s="1"/>
      <c r="AB196" s="3"/>
      <c r="AC196" s="34"/>
      <c r="AD196" s="34"/>
      <c r="AE196" s="34"/>
      <c r="AF196" s="35"/>
      <c r="AG196" s="36"/>
      <c r="AH196" s="36"/>
      <c r="AI196" s="36"/>
      <c r="AJ196" s="36"/>
      <c r="AK196" s="37"/>
      <c r="AL196" s="37"/>
      <c r="AM196" s="37"/>
      <c r="AN196" s="37"/>
      <c r="AO196" s="38" t="str">
        <f>IF(' Peticions ET'!AO195="", "",' Peticions ET'!AO195)</f>
        <v/>
      </c>
      <c r="AP196" s="154"/>
      <c r="AQ196" s="39"/>
      <c r="AR196" s="40" t="str">
        <f t="shared" si="50"/>
        <v/>
      </c>
      <c r="AS196" s="41" t="str">
        <f t="shared" si="51"/>
        <v/>
      </c>
      <c r="AT196" s="42" t="str">
        <f t="shared" si="61"/>
        <v/>
      </c>
      <c r="AU196" s="43" t="str">
        <f t="shared" si="62"/>
        <v/>
      </c>
      <c r="AV196" s="252" t="str">
        <f t="shared" si="52"/>
        <v/>
      </c>
      <c r="AW196" s="242">
        <f>IF(B196="",0,IF(BR196="S",COUNTIF($AV$17:AV196,AV196),0))</f>
        <v>0</v>
      </c>
      <c r="AX196" s="44" t="str">
        <f t="shared" si="63"/>
        <v/>
      </c>
      <c r="AY196" s="45">
        <f xml:space="preserve"> IF(AX196&lt;&gt;"",VLOOKUP(AX196,Calculs!$B$2:$C$34,2,FALSE),0)</f>
        <v>0</v>
      </c>
      <c r="AZ196" s="45">
        <f>IF(K196&lt;&gt;"",IF(LEFT(K196,1)="S", Calculs!$C$55,0),0)</f>
        <v>0</v>
      </c>
      <c r="BA196" s="45">
        <f>IF(L196&lt;&gt;"",IF(LEFT(L196,1)="S", Calculs!$C$51,0),0)</f>
        <v>0</v>
      </c>
      <c r="BB196" s="45">
        <f>IF(M196&lt;&gt;"",IF(LEFT(M196,1)="S", Calculs!$C$52,0),0)</f>
        <v>0</v>
      </c>
      <c r="BC196" s="46" t="str">
        <f t="shared" si="64"/>
        <v/>
      </c>
      <c r="BD196" s="46" t="str">
        <f t="shared" si="66"/>
        <v/>
      </c>
      <c r="BE196" s="46">
        <f>SUMIF(Calculs!$B$2:$B$34,BC196,Calculs!$C$2:$C$34)</f>
        <v>0</v>
      </c>
      <c r="BF196" s="45">
        <f>IF(Q196&lt;&gt;"",IF(LEFT(Q196,1)="S", Calculs!$C$52,0),0)</f>
        <v>0</v>
      </c>
      <c r="BG196" s="45">
        <f>IF(R196&lt;&gt;"",IF(LEFT(R196,1)="S", Calculs!$C$51,0),0)</f>
        <v>0</v>
      </c>
      <c r="BH196" s="252" t="str">
        <f t="shared" si="53"/>
        <v/>
      </c>
      <c r="BI196" s="242">
        <f>IF(B196="",0, IF(BS196="S",COUNTIF($BH$17:BH196,BH196),0))</f>
        <v>0</v>
      </c>
      <c r="BJ196" s="45">
        <f xml:space="preserve"> IF(S196&lt;&gt;"",IF(S196&lt;&gt;"Sense monitor",VLOOKUP(LEFT(S196,2),Calculs!$B$41:$C$46,2,FALSE),0),0)</f>
        <v>0</v>
      </c>
      <c r="BK196" s="45">
        <f>IF(T196&lt;&gt;"",IF(LEFT(T196,1)="S", Calculs!$C$48,0),0)</f>
        <v>0</v>
      </c>
      <c r="BL196" s="45">
        <f>IF(W196&lt;&gt;"",IF(LEFT(W196,3)="ETT", Calculs!$C$37,0),0)</f>
        <v>0</v>
      </c>
      <c r="BM196" s="45">
        <f>IF(X196&lt;&gt;"",IF(LEFT(X196,1)="S", Calculs!$C$51,0),0)</f>
        <v>0</v>
      </c>
      <c r="BN196" s="45">
        <f>IF(Y196&lt;&gt;"",IF(LEFT(Y196,1)="S", Calculs!$C$52,0),0)</f>
        <v>0</v>
      </c>
      <c r="BO196" s="46" t="str">
        <f t="shared" si="65"/>
        <v/>
      </c>
      <c r="BP196" s="45">
        <f>SUMIF(Calculs!$B$32:$B$36,TRIM(BO196),Calculs!$C$32:$C$36)</f>
        <v>0</v>
      </c>
      <c r="BQ196" s="45">
        <f>IF(V196&lt;&gt;"",IF(LEFT(V196,1)="S", SUMIF(Calculs!$B$57:$B$61, TRIM(BO196), Calculs!$C$57:$C$61),0),0)</f>
        <v>0</v>
      </c>
      <c r="BR196" s="43" t="str">
        <f t="shared" si="54"/>
        <v>N</v>
      </c>
      <c r="BS196" s="241" t="str">
        <f t="shared" si="55"/>
        <v>N</v>
      </c>
      <c r="BT196" s="45">
        <f t="shared" si="56"/>
        <v>0</v>
      </c>
      <c r="BU196" s="45"/>
      <c r="BV196" s="45"/>
      <c r="BW196" s="45">
        <f>IF(C196="",0,IF(AND(BR196="S",AW196=1), VLOOKUP(C196,Calculs!$B$85:$D$90,3), 0) + IF(AND(BS196="S",BI196=1), VLOOKUP(C196,Calculs!$B$85:$F$90,5), 0))</f>
        <v>0</v>
      </c>
      <c r="BX196" s="43" t="str">
        <f t="shared" si="57"/>
        <v/>
      </c>
      <c r="BY196" s="241" t="str">
        <f t="shared" si="58"/>
        <v/>
      </c>
      <c r="BZ196" s="301" t="str">
        <f t="shared" si="59"/>
        <v/>
      </c>
      <c r="CA196" s="301" t="str">
        <f t="shared" si="60"/>
        <v/>
      </c>
    </row>
    <row r="197" spans="1:79" ht="12.75" customHeight="1">
      <c r="A197" s="273"/>
      <c r="B197" s="239" t="str">
        <f>IF(' Peticions ET'!B196="", "",' Peticions ET'!B196)</f>
        <v/>
      </c>
      <c r="C197" s="186" t="str">
        <f>IF(' Peticions ET'!C196="", "",' Peticions ET'!C196)</f>
        <v/>
      </c>
      <c r="D197" s="186" t="str">
        <f>IF(' Peticions ET'!D196="", "",' Peticions ET'!D196)</f>
        <v/>
      </c>
      <c r="E197" s="186" t="str">
        <f>IF(' Peticions ET'!E196="", "",' Peticions ET'!E196)</f>
        <v/>
      </c>
      <c r="F197" s="186" t="str">
        <f>IF(' Peticions ET'!F196="", "",' Peticions ET'!F196)</f>
        <v/>
      </c>
      <c r="G197" s="186" t="str">
        <f>IF(' Peticions ET'!G196="", "",' Peticions ET'!G196)</f>
        <v/>
      </c>
      <c r="H197" s="185" t="str">
        <f>IF(' Peticions ET'!H196="", "",' Peticions ET'!H196)</f>
        <v/>
      </c>
      <c r="I197" s="185" t="str">
        <f>IF(' Peticions ET'!I196="", "",' Peticions ET'!I196)</f>
        <v/>
      </c>
      <c r="J197" s="33" t="str">
        <f>IF(' Peticions ET'!J196="", "",' Peticions ET'!J196)</f>
        <v/>
      </c>
      <c r="K197" s="33" t="str">
        <f>IF(' Peticions ET'!K196="", "",' Peticions ET'!K196)</f>
        <v/>
      </c>
      <c r="L197" s="33" t="str">
        <f>IF(' Peticions ET'!L196="", "",' Peticions ET'!L196)</f>
        <v/>
      </c>
      <c r="M197" s="33" t="str">
        <f>IF(' Peticions ET'!M196="", "",' Peticions ET'!M196)</f>
        <v/>
      </c>
      <c r="N197" s="33" t="str">
        <f>IF(' Peticions ET'!N196="", "",' Peticions ET'!N196)</f>
        <v/>
      </c>
      <c r="O197" s="33" t="str">
        <f>IF(' Peticions ET'!O196="", "",' Peticions ET'!O196)</f>
        <v/>
      </c>
      <c r="P197" s="33" t="str">
        <f>IF(' Peticions ET'!P196="", "",' Peticions ET'!P196)</f>
        <v/>
      </c>
      <c r="Q197" s="33" t="str">
        <f>IF(' Peticions ET'!R196="", "",' Peticions ET'!R196)</f>
        <v/>
      </c>
      <c r="R197" s="1" t="str">
        <f>IF(' Peticions ET'!Q196="", "",' Peticions ET'!Q196)</f>
        <v/>
      </c>
      <c r="S197" s="34" t="str">
        <f>IF(' Peticions ET'!U196="", "",' Peticions ET'!U196)</f>
        <v/>
      </c>
      <c r="T197" s="34" t="str">
        <f>IF(' Peticions ET'!V196="", "",' Peticions ET'!V196)</f>
        <v/>
      </c>
      <c r="U197" t="str">
        <f>IF(' Peticions ET'!S196="", "",' Peticions ET'!S196)</f>
        <v/>
      </c>
      <c r="V197" t="str">
        <f>IF(' Peticions ET'!T196="", "",' Peticions ET'!T196)</f>
        <v/>
      </c>
      <c r="W197" s="33" t="str">
        <f>IF(' Peticions ET'!W196="", "",' Peticions ET'!W196)</f>
        <v/>
      </c>
      <c r="X197" s="33" t="str">
        <f>IF(' Peticions ET'!X196="", "",' Peticions ET'!X196)</f>
        <v/>
      </c>
      <c r="Y197" s="33" t="str">
        <f>IF(' Peticions ET'!Y196="", "",' Peticions ET'!Y196)</f>
        <v/>
      </c>
      <c r="Z197" s="1"/>
      <c r="AA197" s="1"/>
      <c r="AB197" s="3"/>
      <c r="AC197" s="34"/>
      <c r="AD197" s="34"/>
      <c r="AE197" s="34"/>
      <c r="AF197" s="35"/>
      <c r="AG197" s="36"/>
      <c r="AH197" s="36"/>
      <c r="AI197" s="36"/>
      <c r="AJ197" s="36"/>
      <c r="AK197" s="37"/>
      <c r="AL197" s="37"/>
      <c r="AM197" s="37"/>
      <c r="AN197" s="37"/>
      <c r="AO197" s="38" t="str">
        <f>IF(' Peticions ET'!AO196="", "",' Peticions ET'!AO196)</f>
        <v/>
      </c>
      <c r="AP197" s="154"/>
      <c r="AQ197" s="39"/>
      <c r="AR197" s="40" t="str">
        <f t="shared" si="50"/>
        <v/>
      </c>
      <c r="AS197" s="41" t="str">
        <f t="shared" si="51"/>
        <v/>
      </c>
      <c r="AT197" s="42" t="str">
        <f t="shared" si="61"/>
        <v/>
      </c>
      <c r="AU197" s="43" t="str">
        <f t="shared" si="62"/>
        <v/>
      </c>
      <c r="AV197" s="252" t="str">
        <f t="shared" si="52"/>
        <v/>
      </c>
      <c r="AW197" s="242">
        <f>IF(B197="",0,IF(BR197="S",COUNTIF($AV$17:AV197,AV197),0))</f>
        <v>0</v>
      </c>
      <c r="AX197" s="44" t="str">
        <f t="shared" si="63"/>
        <v/>
      </c>
      <c r="AY197" s="45">
        <f xml:space="preserve"> IF(AX197&lt;&gt;"",VLOOKUP(AX197,Calculs!$B$2:$C$34,2,FALSE),0)</f>
        <v>0</v>
      </c>
      <c r="AZ197" s="45">
        <f>IF(K197&lt;&gt;"",IF(LEFT(K197,1)="S", Calculs!$C$55,0),0)</f>
        <v>0</v>
      </c>
      <c r="BA197" s="45">
        <f>IF(L197&lt;&gt;"",IF(LEFT(L197,1)="S", Calculs!$C$51,0),0)</f>
        <v>0</v>
      </c>
      <c r="BB197" s="45">
        <f>IF(M197&lt;&gt;"",IF(LEFT(M197,1)="S", Calculs!$C$52,0),0)</f>
        <v>0</v>
      </c>
      <c r="BC197" s="46" t="str">
        <f t="shared" si="64"/>
        <v/>
      </c>
      <c r="BD197" s="46" t="str">
        <f t="shared" si="66"/>
        <v/>
      </c>
      <c r="BE197" s="46">
        <f>SUMIF(Calculs!$B$2:$B$34,BC197,Calculs!$C$2:$C$34)</f>
        <v>0</v>
      </c>
      <c r="BF197" s="45">
        <f>IF(Q197&lt;&gt;"",IF(LEFT(Q197,1)="S", Calculs!$C$52,0),0)</f>
        <v>0</v>
      </c>
      <c r="BG197" s="45">
        <f>IF(R197&lt;&gt;"",IF(LEFT(R197,1)="S", Calculs!$C$51,0),0)</f>
        <v>0</v>
      </c>
      <c r="BH197" s="252" t="str">
        <f t="shared" si="53"/>
        <v/>
      </c>
      <c r="BI197" s="242">
        <f>IF(B197="",0, IF(BS197="S",COUNTIF($BH$17:BH197,BH197),0))</f>
        <v>0</v>
      </c>
      <c r="BJ197" s="45">
        <f xml:space="preserve"> IF(S197&lt;&gt;"",IF(S197&lt;&gt;"Sense monitor",VLOOKUP(LEFT(S197,2),Calculs!$B$41:$C$46,2,FALSE),0),0)</f>
        <v>0</v>
      </c>
      <c r="BK197" s="45">
        <f>IF(T197&lt;&gt;"",IF(LEFT(T197,1)="S", Calculs!$C$48,0),0)</f>
        <v>0</v>
      </c>
      <c r="BL197" s="45">
        <f>IF(W197&lt;&gt;"",IF(LEFT(W197,3)="ETT", Calculs!$C$37,0),0)</f>
        <v>0</v>
      </c>
      <c r="BM197" s="45">
        <f>IF(X197&lt;&gt;"",IF(LEFT(X197,1)="S", Calculs!$C$51,0),0)</f>
        <v>0</v>
      </c>
      <c r="BN197" s="45">
        <f>IF(Y197&lt;&gt;"",IF(LEFT(Y197,1)="S", Calculs!$C$52,0),0)</f>
        <v>0</v>
      </c>
      <c r="BO197" s="46" t="str">
        <f t="shared" si="65"/>
        <v/>
      </c>
      <c r="BP197" s="45">
        <f>SUMIF(Calculs!$B$32:$B$36,TRIM(BO197),Calculs!$C$32:$C$36)</f>
        <v>0</v>
      </c>
      <c r="BQ197" s="45">
        <f>IF(V197&lt;&gt;"",IF(LEFT(V197,1)="S", SUMIF(Calculs!$B$57:$B$61, TRIM(BO197), Calculs!$C$57:$C$61),0),0)</f>
        <v>0</v>
      </c>
      <c r="BR197" s="43" t="str">
        <f t="shared" si="54"/>
        <v>N</v>
      </c>
      <c r="BS197" s="241" t="str">
        <f t="shared" si="55"/>
        <v>N</v>
      </c>
      <c r="BT197" s="45">
        <f t="shared" si="56"/>
        <v>0</v>
      </c>
      <c r="BU197" s="45"/>
      <c r="BV197" s="45"/>
      <c r="BW197" s="45">
        <f>IF(C197="",0,IF(AND(BR197="S",AW197=1), VLOOKUP(C197,Calculs!$B$85:$D$90,3), 0) + IF(AND(BS197="S",BI197=1), VLOOKUP(C197,Calculs!$B$85:$F$90,5), 0))</f>
        <v>0</v>
      </c>
      <c r="BX197" s="43" t="str">
        <f t="shared" si="57"/>
        <v/>
      </c>
      <c r="BY197" s="241" t="str">
        <f t="shared" si="58"/>
        <v/>
      </c>
      <c r="BZ197" s="301" t="str">
        <f t="shared" si="59"/>
        <v/>
      </c>
      <c r="CA197" s="301" t="str">
        <f t="shared" si="60"/>
        <v/>
      </c>
    </row>
    <row r="198" spans="1:79" ht="12.75" customHeight="1">
      <c r="A198" s="273"/>
      <c r="B198" s="239" t="str">
        <f>IF(' Peticions ET'!B197="", "",' Peticions ET'!B197)</f>
        <v/>
      </c>
      <c r="C198" s="186" t="str">
        <f>IF(' Peticions ET'!C197="", "",' Peticions ET'!C197)</f>
        <v/>
      </c>
      <c r="D198" s="186" t="str">
        <f>IF(' Peticions ET'!D197="", "",' Peticions ET'!D197)</f>
        <v/>
      </c>
      <c r="E198" s="186" t="str">
        <f>IF(' Peticions ET'!E197="", "",' Peticions ET'!E197)</f>
        <v/>
      </c>
      <c r="F198" s="186" t="str">
        <f>IF(' Peticions ET'!F197="", "",' Peticions ET'!F197)</f>
        <v/>
      </c>
      <c r="G198" s="186" t="str">
        <f>IF(' Peticions ET'!G197="", "",' Peticions ET'!G197)</f>
        <v/>
      </c>
      <c r="H198" s="185" t="str">
        <f>IF(' Peticions ET'!H197="", "",' Peticions ET'!H197)</f>
        <v/>
      </c>
      <c r="I198" s="185" t="str">
        <f>IF(' Peticions ET'!I197="", "",' Peticions ET'!I197)</f>
        <v/>
      </c>
      <c r="J198" s="33" t="str">
        <f>IF(' Peticions ET'!J197="", "",' Peticions ET'!J197)</f>
        <v/>
      </c>
      <c r="K198" s="33" t="str">
        <f>IF(' Peticions ET'!K197="", "",' Peticions ET'!K197)</f>
        <v/>
      </c>
      <c r="L198" s="33" t="str">
        <f>IF(' Peticions ET'!L197="", "",' Peticions ET'!L197)</f>
        <v/>
      </c>
      <c r="M198" s="33" t="str">
        <f>IF(' Peticions ET'!M197="", "",' Peticions ET'!M197)</f>
        <v/>
      </c>
      <c r="N198" s="33" t="str">
        <f>IF(' Peticions ET'!N197="", "",' Peticions ET'!N197)</f>
        <v/>
      </c>
      <c r="O198" s="33" t="str">
        <f>IF(' Peticions ET'!O197="", "",' Peticions ET'!O197)</f>
        <v/>
      </c>
      <c r="P198" s="33" t="str">
        <f>IF(' Peticions ET'!P197="", "",' Peticions ET'!P197)</f>
        <v/>
      </c>
      <c r="Q198" s="33" t="str">
        <f>IF(' Peticions ET'!R197="", "",' Peticions ET'!R197)</f>
        <v/>
      </c>
      <c r="R198" s="1" t="str">
        <f>IF(' Peticions ET'!Q197="", "",' Peticions ET'!Q197)</f>
        <v/>
      </c>
      <c r="S198" s="34" t="str">
        <f>IF(' Peticions ET'!U197="", "",' Peticions ET'!U197)</f>
        <v/>
      </c>
      <c r="T198" s="34" t="str">
        <f>IF(' Peticions ET'!V197="", "",' Peticions ET'!V197)</f>
        <v/>
      </c>
      <c r="U198" t="str">
        <f>IF(' Peticions ET'!S197="", "",' Peticions ET'!S197)</f>
        <v/>
      </c>
      <c r="V198" t="str">
        <f>IF(' Peticions ET'!T197="", "",' Peticions ET'!T197)</f>
        <v/>
      </c>
      <c r="W198" s="33" t="str">
        <f>IF(' Peticions ET'!W197="", "",' Peticions ET'!W197)</f>
        <v/>
      </c>
      <c r="X198" s="33" t="str">
        <f>IF(' Peticions ET'!X197="", "",' Peticions ET'!X197)</f>
        <v/>
      </c>
      <c r="Y198" s="33" t="str">
        <f>IF(' Peticions ET'!Y197="", "",' Peticions ET'!Y197)</f>
        <v/>
      </c>
      <c r="Z198" s="1"/>
      <c r="AA198" s="1"/>
      <c r="AB198" s="3"/>
      <c r="AC198" s="34"/>
      <c r="AD198" s="34"/>
      <c r="AE198" s="34"/>
      <c r="AF198" s="35"/>
      <c r="AG198" s="36"/>
      <c r="AH198" s="36"/>
      <c r="AI198" s="36"/>
      <c r="AJ198" s="36"/>
      <c r="AK198" s="37"/>
      <c r="AL198" s="37"/>
      <c r="AM198" s="37"/>
      <c r="AN198" s="37"/>
      <c r="AO198" s="38" t="str">
        <f>IF(' Peticions ET'!AO197="", "",' Peticions ET'!AO197)</f>
        <v/>
      </c>
      <c r="AP198" s="154"/>
      <c r="AQ198" s="39"/>
      <c r="AR198" s="40" t="str">
        <f t="shared" si="50"/>
        <v/>
      </c>
      <c r="AS198" s="41" t="str">
        <f t="shared" si="51"/>
        <v/>
      </c>
      <c r="AT198" s="42" t="str">
        <f t="shared" si="61"/>
        <v/>
      </c>
      <c r="AU198" s="43" t="str">
        <f t="shared" si="62"/>
        <v/>
      </c>
      <c r="AV198" s="252" t="str">
        <f t="shared" si="52"/>
        <v/>
      </c>
      <c r="AW198" s="242">
        <f>IF(B198="",0,IF(BR198="S",COUNTIF($AV$17:AV198,AV198),0))</f>
        <v>0</v>
      </c>
      <c r="AX198" s="44" t="str">
        <f t="shared" si="63"/>
        <v/>
      </c>
      <c r="AY198" s="45">
        <f xml:space="preserve"> IF(AX198&lt;&gt;"",VLOOKUP(AX198,Calculs!$B$2:$C$34,2,FALSE),0)</f>
        <v>0</v>
      </c>
      <c r="AZ198" s="45">
        <f>IF(K198&lt;&gt;"",IF(LEFT(K198,1)="S", Calculs!$C$55,0),0)</f>
        <v>0</v>
      </c>
      <c r="BA198" s="45">
        <f>IF(L198&lt;&gt;"",IF(LEFT(L198,1)="S", Calculs!$C$51,0),0)</f>
        <v>0</v>
      </c>
      <c r="BB198" s="45">
        <f>IF(M198&lt;&gt;"",IF(LEFT(M198,1)="S", Calculs!$C$52,0),0)</f>
        <v>0</v>
      </c>
      <c r="BC198" s="46" t="str">
        <f t="shared" si="64"/>
        <v/>
      </c>
      <c r="BD198" s="46" t="str">
        <f t="shared" si="66"/>
        <v/>
      </c>
      <c r="BE198" s="46">
        <f>SUMIF(Calculs!$B$2:$B$34,BC198,Calculs!$C$2:$C$34)</f>
        <v>0</v>
      </c>
      <c r="BF198" s="45">
        <f>IF(Q198&lt;&gt;"",IF(LEFT(Q198,1)="S", Calculs!$C$52,0),0)</f>
        <v>0</v>
      </c>
      <c r="BG198" s="45">
        <f>IF(R198&lt;&gt;"",IF(LEFT(R198,1)="S", Calculs!$C$51,0),0)</f>
        <v>0</v>
      </c>
      <c r="BH198" s="252" t="str">
        <f t="shared" si="53"/>
        <v/>
      </c>
      <c r="BI198" s="242">
        <f>IF(B198="",0, IF(BS198="S",COUNTIF($BH$17:BH198,BH198),0))</f>
        <v>0</v>
      </c>
      <c r="BJ198" s="45">
        <f xml:space="preserve"> IF(S198&lt;&gt;"",IF(S198&lt;&gt;"Sense monitor",VLOOKUP(LEFT(S198,2),Calculs!$B$41:$C$46,2,FALSE),0),0)</f>
        <v>0</v>
      </c>
      <c r="BK198" s="45">
        <f>IF(T198&lt;&gt;"",IF(LEFT(T198,1)="S", Calculs!$C$48,0),0)</f>
        <v>0</v>
      </c>
      <c r="BL198" s="45">
        <f>IF(W198&lt;&gt;"",IF(LEFT(W198,3)="ETT", Calculs!$C$37,0),0)</f>
        <v>0</v>
      </c>
      <c r="BM198" s="45">
        <f>IF(X198&lt;&gt;"",IF(LEFT(X198,1)="S", Calculs!$C$51,0),0)</f>
        <v>0</v>
      </c>
      <c r="BN198" s="45">
        <f>IF(Y198&lt;&gt;"",IF(LEFT(Y198,1)="S", Calculs!$C$52,0),0)</f>
        <v>0</v>
      </c>
      <c r="BO198" s="46" t="str">
        <f t="shared" si="65"/>
        <v/>
      </c>
      <c r="BP198" s="45">
        <f>SUMIF(Calculs!$B$32:$B$36,TRIM(BO198),Calculs!$C$32:$C$36)</f>
        <v>0</v>
      </c>
      <c r="BQ198" s="45">
        <f>IF(V198&lt;&gt;"",IF(LEFT(V198,1)="S", SUMIF(Calculs!$B$57:$B$61, TRIM(BO198), Calculs!$C$57:$C$61),0),0)</f>
        <v>0</v>
      </c>
      <c r="BR198" s="43" t="str">
        <f t="shared" si="54"/>
        <v>N</v>
      </c>
      <c r="BS198" s="241" t="str">
        <f t="shared" si="55"/>
        <v>N</v>
      </c>
      <c r="BT198" s="45">
        <f t="shared" si="56"/>
        <v>0</v>
      </c>
      <c r="BU198" s="45"/>
      <c r="BV198" s="45"/>
      <c r="BW198" s="45">
        <f>IF(C198="",0,IF(AND(BR198="S",AW198=1), VLOOKUP(C198,Calculs!$B$85:$D$90,3), 0) + IF(AND(BS198="S",BI198=1), VLOOKUP(C198,Calculs!$B$85:$F$90,5), 0))</f>
        <v>0</v>
      </c>
      <c r="BX198" s="43" t="str">
        <f t="shared" si="57"/>
        <v/>
      </c>
      <c r="BY198" s="241" t="str">
        <f t="shared" si="58"/>
        <v/>
      </c>
      <c r="BZ198" s="301" t="str">
        <f t="shared" si="59"/>
        <v/>
      </c>
      <c r="CA198" s="301" t="str">
        <f t="shared" si="60"/>
        <v/>
      </c>
    </row>
    <row r="199" spans="1:79" ht="12.75" customHeight="1">
      <c r="A199" s="273"/>
      <c r="B199" s="239" t="str">
        <f>IF(' Peticions ET'!B198="", "",' Peticions ET'!B198)</f>
        <v/>
      </c>
      <c r="C199" s="186" t="str">
        <f>IF(' Peticions ET'!C198="", "",' Peticions ET'!C198)</f>
        <v/>
      </c>
      <c r="D199" s="186" t="str">
        <f>IF(' Peticions ET'!D198="", "",' Peticions ET'!D198)</f>
        <v/>
      </c>
      <c r="E199" s="186" t="str">
        <f>IF(' Peticions ET'!E198="", "",' Peticions ET'!E198)</f>
        <v/>
      </c>
      <c r="F199" s="186" t="str">
        <f>IF(' Peticions ET'!F198="", "",' Peticions ET'!F198)</f>
        <v/>
      </c>
      <c r="G199" s="186" t="str">
        <f>IF(' Peticions ET'!G198="", "",' Peticions ET'!G198)</f>
        <v/>
      </c>
      <c r="H199" s="185" t="str">
        <f>IF(' Peticions ET'!H198="", "",' Peticions ET'!H198)</f>
        <v/>
      </c>
      <c r="I199" s="185" t="str">
        <f>IF(' Peticions ET'!I198="", "",' Peticions ET'!I198)</f>
        <v/>
      </c>
      <c r="J199" s="33" t="str">
        <f>IF(' Peticions ET'!J198="", "",' Peticions ET'!J198)</f>
        <v/>
      </c>
      <c r="K199" s="33" t="str">
        <f>IF(' Peticions ET'!K198="", "",' Peticions ET'!K198)</f>
        <v/>
      </c>
      <c r="L199" s="33" t="str">
        <f>IF(' Peticions ET'!L198="", "",' Peticions ET'!L198)</f>
        <v/>
      </c>
      <c r="M199" s="33" t="str">
        <f>IF(' Peticions ET'!M198="", "",' Peticions ET'!M198)</f>
        <v/>
      </c>
      <c r="N199" s="33" t="str">
        <f>IF(' Peticions ET'!N198="", "",' Peticions ET'!N198)</f>
        <v/>
      </c>
      <c r="O199" s="33" t="str">
        <f>IF(' Peticions ET'!O198="", "",' Peticions ET'!O198)</f>
        <v/>
      </c>
      <c r="P199" s="33" t="str">
        <f>IF(' Peticions ET'!P198="", "",' Peticions ET'!P198)</f>
        <v/>
      </c>
      <c r="Q199" s="33" t="str">
        <f>IF(' Peticions ET'!R198="", "",' Peticions ET'!R198)</f>
        <v/>
      </c>
      <c r="R199" s="1" t="str">
        <f>IF(' Peticions ET'!Q198="", "",' Peticions ET'!Q198)</f>
        <v/>
      </c>
      <c r="S199" s="34" t="str">
        <f>IF(' Peticions ET'!U198="", "",' Peticions ET'!U198)</f>
        <v/>
      </c>
      <c r="T199" s="34" t="str">
        <f>IF(' Peticions ET'!V198="", "",' Peticions ET'!V198)</f>
        <v/>
      </c>
      <c r="U199" t="str">
        <f>IF(' Peticions ET'!S198="", "",' Peticions ET'!S198)</f>
        <v/>
      </c>
      <c r="V199" t="str">
        <f>IF(' Peticions ET'!T198="", "",' Peticions ET'!T198)</f>
        <v/>
      </c>
      <c r="W199" s="33" t="str">
        <f>IF(' Peticions ET'!W198="", "",' Peticions ET'!W198)</f>
        <v/>
      </c>
      <c r="X199" s="33" t="str">
        <f>IF(' Peticions ET'!X198="", "",' Peticions ET'!X198)</f>
        <v/>
      </c>
      <c r="Y199" s="33" t="str">
        <f>IF(' Peticions ET'!Y198="", "",' Peticions ET'!Y198)</f>
        <v/>
      </c>
      <c r="Z199" s="1"/>
      <c r="AA199" s="1"/>
      <c r="AB199" s="3"/>
      <c r="AC199" s="34"/>
      <c r="AD199" s="34"/>
      <c r="AE199" s="34"/>
      <c r="AF199" s="35"/>
      <c r="AG199" s="36"/>
      <c r="AH199" s="36"/>
      <c r="AI199" s="36"/>
      <c r="AJ199" s="36"/>
      <c r="AK199" s="37"/>
      <c r="AL199" s="37"/>
      <c r="AM199" s="37"/>
      <c r="AN199" s="37"/>
      <c r="AO199" s="38" t="str">
        <f>IF(' Peticions ET'!AO198="", "",' Peticions ET'!AO198)</f>
        <v/>
      </c>
      <c r="AP199" s="154"/>
      <c r="AQ199" s="39"/>
      <c r="AR199" s="40" t="str">
        <f t="shared" si="50"/>
        <v/>
      </c>
      <c r="AS199" s="41" t="str">
        <f t="shared" si="51"/>
        <v/>
      </c>
      <c r="AT199" s="42" t="str">
        <f t="shared" si="61"/>
        <v/>
      </c>
      <c r="AU199" s="43" t="str">
        <f t="shared" si="62"/>
        <v/>
      </c>
      <c r="AV199" s="252" t="str">
        <f t="shared" si="52"/>
        <v/>
      </c>
      <c r="AW199" s="242">
        <f>IF(B199="",0,IF(BR199="S",COUNTIF($AV$17:AV199,AV199),0))</f>
        <v>0</v>
      </c>
      <c r="AX199" s="44" t="str">
        <f t="shared" si="63"/>
        <v/>
      </c>
      <c r="AY199" s="45">
        <f xml:space="preserve"> IF(AX199&lt;&gt;"",VLOOKUP(AX199,Calculs!$B$2:$C$34,2,FALSE),0)</f>
        <v>0</v>
      </c>
      <c r="AZ199" s="45">
        <f>IF(K199&lt;&gt;"",IF(LEFT(K199,1)="S", Calculs!$C$55,0),0)</f>
        <v>0</v>
      </c>
      <c r="BA199" s="45">
        <f>IF(L199&lt;&gt;"",IF(LEFT(L199,1)="S", Calculs!$C$51,0),0)</f>
        <v>0</v>
      </c>
      <c r="BB199" s="45">
        <f>IF(M199&lt;&gt;"",IF(LEFT(M199,1)="S", Calculs!$C$52,0),0)</f>
        <v>0</v>
      </c>
      <c r="BC199" s="46" t="str">
        <f t="shared" si="64"/>
        <v/>
      </c>
      <c r="BD199" s="46" t="str">
        <f t="shared" si="66"/>
        <v/>
      </c>
      <c r="BE199" s="46">
        <f>SUMIF(Calculs!$B$2:$B$34,BC199,Calculs!$C$2:$C$34)</f>
        <v>0</v>
      </c>
      <c r="BF199" s="45">
        <f>IF(Q199&lt;&gt;"",IF(LEFT(Q199,1)="S", Calculs!$C$52,0),0)</f>
        <v>0</v>
      </c>
      <c r="BG199" s="45">
        <f>IF(R199&lt;&gt;"",IF(LEFT(R199,1)="S", Calculs!$C$51,0),0)</f>
        <v>0</v>
      </c>
      <c r="BH199" s="252" t="str">
        <f t="shared" si="53"/>
        <v/>
      </c>
      <c r="BI199" s="242">
        <f>IF(B199="",0, IF(BS199="S",COUNTIF($BH$17:BH199,BH199),0))</f>
        <v>0</v>
      </c>
      <c r="BJ199" s="45">
        <f xml:space="preserve"> IF(S199&lt;&gt;"",IF(S199&lt;&gt;"Sense monitor",VLOOKUP(LEFT(S199,2),Calculs!$B$41:$C$46,2,FALSE),0),0)</f>
        <v>0</v>
      </c>
      <c r="BK199" s="45">
        <f>IF(T199&lt;&gt;"",IF(LEFT(T199,1)="S", Calculs!$C$48,0),0)</f>
        <v>0</v>
      </c>
      <c r="BL199" s="45">
        <f>IF(W199&lt;&gt;"",IF(LEFT(W199,3)="ETT", Calculs!$C$37,0),0)</f>
        <v>0</v>
      </c>
      <c r="BM199" s="45">
        <f>IF(X199&lt;&gt;"",IF(LEFT(X199,1)="S", Calculs!$C$51,0),0)</f>
        <v>0</v>
      </c>
      <c r="BN199" s="45">
        <f>IF(Y199&lt;&gt;"",IF(LEFT(Y199,1)="S", Calculs!$C$52,0),0)</f>
        <v>0</v>
      </c>
      <c r="BO199" s="46" t="str">
        <f t="shared" si="65"/>
        <v/>
      </c>
      <c r="BP199" s="45">
        <f>SUMIF(Calculs!$B$32:$B$36,TRIM(BO199),Calculs!$C$32:$C$36)</f>
        <v>0</v>
      </c>
      <c r="BQ199" s="45">
        <f>IF(V199&lt;&gt;"",IF(LEFT(V199,1)="S", SUMIF(Calculs!$B$57:$B$61, TRIM(BO199), Calculs!$C$57:$C$61),0),0)</f>
        <v>0</v>
      </c>
      <c r="BR199" s="43" t="str">
        <f t="shared" si="54"/>
        <v>N</v>
      </c>
      <c r="BS199" s="241" t="str">
        <f t="shared" si="55"/>
        <v>N</v>
      </c>
      <c r="BT199" s="45">
        <f t="shared" si="56"/>
        <v>0</v>
      </c>
      <c r="BU199" s="45"/>
      <c r="BV199" s="45"/>
      <c r="BW199" s="45">
        <f>IF(C199="",0,IF(AND(BR199="S",AW199=1), VLOOKUP(C199,Calculs!$B$85:$D$90,3), 0) + IF(AND(BS199="S",BI199=1), VLOOKUP(C199,Calculs!$B$85:$F$90,5), 0))</f>
        <v>0</v>
      </c>
      <c r="BX199" s="43" t="str">
        <f t="shared" si="57"/>
        <v/>
      </c>
      <c r="BY199" s="241" t="str">
        <f t="shared" si="58"/>
        <v/>
      </c>
      <c r="BZ199" s="301" t="str">
        <f t="shared" si="59"/>
        <v/>
      </c>
      <c r="CA199" s="301" t="str">
        <f t="shared" si="60"/>
        <v/>
      </c>
    </row>
    <row r="200" spans="1:79" ht="12.75" customHeight="1">
      <c r="A200" s="273"/>
      <c r="B200" s="239" t="str">
        <f>IF(' Peticions ET'!B199="", "",' Peticions ET'!B199)</f>
        <v/>
      </c>
      <c r="C200" s="186" t="str">
        <f>IF(' Peticions ET'!C199="", "",' Peticions ET'!C199)</f>
        <v/>
      </c>
      <c r="D200" s="186" t="str">
        <f>IF(' Peticions ET'!D199="", "",' Peticions ET'!D199)</f>
        <v/>
      </c>
      <c r="E200" s="186" t="str">
        <f>IF(' Peticions ET'!E199="", "",' Peticions ET'!E199)</f>
        <v/>
      </c>
      <c r="F200" s="186" t="str">
        <f>IF(' Peticions ET'!F199="", "",' Peticions ET'!F199)</f>
        <v/>
      </c>
      <c r="G200" s="186" t="str">
        <f>IF(' Peticions ET'!G199="", "",' Peticions ET'!G199)</f>
        <v/>
      </c>
      <c r="H200" s="185" t="str">
        <f>IF(' Peticions ET'!H199="", "",' Peticions ET'!H199)</f>
        <v/>
      </c>
      <c r="I200" s="185" t="str">
        <f>IF(' Peticions ET'!I199="", "",' Peticions ET'!I199)</f>
        <v/>
      </c>
      <c r="J200" s="33" t="str">
        <f>IF(' Peticions ET'!J199="", "",' Peticions ET'!J199)</f>
        <v/>
      </c>
      <c r="K200" s="33" t="str">
        <f>IF(' Peticions ET'!K199="", "",' Peticions ET'!K199)</f>
        <v/>
      </c>
      <c r="L200" s="33" t="str">
        <f>IF(' Peticions ET'!L199="", "",' Peticions ET'!L199)</f>
        <v/>
      </c>
      <c r="M200" s="33" t="str">
        <f>IF(' Peticions ET'!M199="", "",' Peticions ET'!M199)</f>
        <v/>
      </c>
      <c r="N200" s="33" t="str">
        <f>IF(' Peticions ET'!N199="", "",' Peticions ET'!N199)</f>
        <v/>
      </c>
      <c r="O200" s="33" t="str">
        <f>IF(' Peticions ET'!O199="", "",' Peticions ET'!O199)</f>
        <v/>
      </c>
      <c r="P200" s="33" t="str">
        <f>IF(' Peticions ET'!P199="", "",' Peticions ET'!P199)</f>
        <v/>
      </c>
      <c r="Q200" s="33" t="str">
        <f>IF(' Peticions ET'!R199="", "",' Peticions ET'!R199)</f>
        <v/>
      </c>
      <c r="R200" s="1" t="str">
        <f>IF(' Peticions ET'!Q199="", "",' Peticions ET'!Q199)</f>
        <v/>
      </c>
      <c r="S200" s="34" t="str">
        <f>IF(' Peticions ET'!U199="", "",' Peticions ET'!U199)</f>
        <v/>
      </c>
      <c r="T200" s="34" t="str">
        <f>IF(' Peticions ET'!V199="", "",' Peticions ET'!V199)</f>
        <v/>
      </c>
      <c r="U200" t="str">
        <f>IF(' Peticions ET'!S199="", "",' Peticions ET'!S199)</f>
        <v/>
      </c>
      <c r="V200" t="str">
        <f>IF(' Peticions ET'!T199="", "",' Peticions ET'!T199)</f>
        <v/>
      </c>
      <c r="W200" s="33" t="str">
        <f>IF(' Peticions ET'!W199="", "",' Peticions ET'!W199)</f>
        <v/>
      </c>
      <c r="X200" s="33" t="str">
        <f>IF(' Peticions ET'!X199="", "",' Peticions ET'!X199)</f>
        <v/>
      </c>
      <c r="Y200" s="33" t="str">
        <f>IF(' Peticions ET'!Y199="", "",' Peticions ET'!Y199)</f>
        <v/>
      </c>
      <c r="Z200" s="1"/>
      <c r="AA200" s="1"/>
      <c r="AB200" s="3"/>
      <c r="AC200" s="34"/>
      <c r="AD200" s="34"/>
      <c r="AE200" s="34"/>
      <c r="AF200" s="35"/>
      <c r="AG200" s="36"/>
      <c r="AH200" s="36"/>
      <c r="AI200" s="36"/>
      <c r="AJ200" s="36"/>
      <c r="AK200" s="37"/>
      <c r="AL200" s="37"/>
      <c r="AM200" s="37"/>
      <c r="AN200" s="37"/>
      <c r="AO200" s="38" t="str">
        <f>IF(' Peticions ET'!AO199="", "",' Peticions ET'!AO199)</f>
        <v/>
      </c>
      <c r="AP200" s="154"/>
      <c r="AQ200" s="39"/>
      <c r="AR200" s="40" t="str">
        <f t="shared" ref="AR200:AR263" si="67">$AR$12</f>
        <v/>
      </c>
      <c r="AS200" s="41" t="str">
        <f t="shared" ref="AS200:AS263" si="68">$AS$12</f>
        <v/>
      </c>
      <c r="AT200" s="42" t="str">
        <f t="shared" si="61"/>
        <v/>
      </c>
      <c r="AU200" s="43" t="str">
        <f t="shared" si="62"/>
        <v/>
      </c>
      <c r="AV200" s="252" t="str">
        <f t="shared" si="52"/>
        <v/>
      </c>
      <c r="AW200" s="242">
        <f>IF(B200="",0,IF(BR200="S",COUNTIF($AV$17:AV200,AV200),0))</f>
        <v>0</v>
      </c>
      <c r="AX200" s="44" t="str">
        <f t="shared" si="63"/>
        <v/>
      </c>
      <c r="AY200" s="45">
        <f xml:space="preserve"> IF(AX200&lt;&gt;"",VLOOKUP(AX200,Calculs!$B$2:$C$34,2,FALSE),0)</f>
        <v>0</v>
      </c>
      <c r="AZ200" s="45">
        <f>IF(K200&lt;&gt;"",IF(LEFT(K200,1)="S", Calculs!$C$55,0),0)</f>
        <v>0</v>
      </c>
      <c r="BA200" s="45">
        <f>IF(L200&lt;&gt;"",IF(LEFT(L200,1)="S", Calculs!$C$51,0),0)</f>
        <v>0</v>
      </c>
      <c r="BB200" s="45">
        <f>IF(M200&lt;&gt;"",IF(LEFT(M200,1)="S", Calculs!$C$52,0),0)</f>
        <v>0</v>
      </c>
      <c r="BC200" s="46" t="str">
        <f t="shared" si="64"/>
        <v/>
      </c>
      <c r="BD200" s="46" t="str">
        <f t="shared" si="66"/>
        <v/>
      </c>
      <c r="BE200" s="46">
        <f>SUMIF(Calculs!$B$2:$B$34,BC200,Calculs!$C$2:$C$34)</f>
        <v>0</v>
      </c>
      <c r="BF200" s="45">
        <f>IF(Q200&lt;&gt;"",IF(LEFT(Q200,1)="S", Calculs!$C$52,0),0)</f>
        <v>0</v>
      </c>
      <c r="BG200" s="45">
        <f>IF(R200&lt;&gt;"",IF(LEFT(R200,1)="S", Calculs!$C$51,0),0)</f>
        <v>0</v>
      </c>
      <c r="BH200" s="252" t="str">
        <f t="shared" si="53"/>
        <v/>
      </c>
      <c r="BI200" s="242">
        <f>IF(B200="",0, IF(BS200="S",COUNTIF($BH$17:BH200,BH200),0))</f>
        <v>0</v>
      </c>
      <c r="BJ200" s="45">
        <f xml:space="preserve"> IF(S200&lt;&gt;"",IF(S200&lt;&gt;"Sense monitor",VLOOKUP(LEFT(S200,2),Calculs!$B$41:$C$46,2,FALSE),0),0)</f>
        <v>0</v>
      </c>
      <c r="BK200" s="45">
        <f>IF(T200&lt;&gt;"",IF(LEFT(T200,1)="S", Calculs!$C$48,0),0)</f>
        <v>0</v>
      </c>
      <c r="BL200" s="45">
        <f>IF(W200&lt;&gt;"",IF(LEFT(W200,3)="ETT", Calculs!$C$37,0),0)</f>
        <v>0</v>
      </c>
      <c r="BM200" s="45">
        <f>IF(X200&lt;&gt;"",IF(LEFT(X200,1)="S", Calculs!$C$51,0),0)</f>
        <v>0</v>
      </c>
      <c r="BN200" s="45">
        <f>IF(Y200&lt;&gt;"",IF(LEFT(Y200,1)="S", Calculs!$C$52,0),0)</f>
        <v>0</v>
      </c>
      <c r="BO200" s="46" t="str">
        <f t="shared" si="65"/>
        <v/>
      </c>
      <c r="BP200" s="45">
        <f>SUMIF(Calculs!$B$32:$B$36,TRIM(BO200),Calculs!$C$32:$C$36)</f>
        <v>0</v>
      </c>
      <c r="BQ200" s="45">
        <f>IF(V200&lt;&gt;"",IF(LEFT(V200,1)="S", SUMIF(Calculs!$B$57:$B$61, TRIM(BO200), Calculs!$C$57:$C$61),0),0)</f>
        <v>0</v>
      </c>
      <c r="BR200" s="43" t="str">
        <f t="shared" si="54"/>
        <v>N</v>
      </c>
      <c r="BS200" s="241" t="str">
        <f t="shared" si="55"/>
        <v>N</v>
      </c>
      <c r="BT200" s="45">
        <f t="shared" si="56"/>
        <v>0</v>
      </c>
      <c r="BU200" s="45"/>
      <c r="BV200" s="45"/>
      <c r="BW200" s="45">
        <f>IF(C200="",0,IF(AND(BR200="S",AW200=1), VLOOKUP(C200,Calculs!$B$85:$D$90,3), 0) + IF(AND(BS200="S",BI200=1), VLOOKUP(C200,Calculs!$B$85:$F$90,5), 0))</f>
        <v>0</v>
      </c>
      <c r="BX200" s="43" t="str">
        <f t="shared" si="57"/>
        <v/>
      </c>
      <c r="BY200" s="241" t="str">
        <f t="shared" si="58"/>
        <v/>
      </c>
      <c r="BZ200" s="301" t="str">
        <f t="shared" si="59"/>
        <v/>
      </c>
      <c r="CA200" s="301" t="str">
        <f t="shared" si="60"/>
        <v/>
      </c>
    </row>
    <row r="201" spans="1:79" ht="12.75" customHeight="1">
      <c r="A201" s="273"/>
      <c r="B201" s="239" t="str">
        <f>IF(' Peticions ET'!B200="", "",' Peticions ET'!B200)</f>
        <v/>
      </c>
      <c r="C201" s="186" t="str">
        <f>IF(' Peticions ET'!C200="", "",' Peticions ET'!C200)</f>
        <v/>
      </c>
      <c r="D201" s="186" t="str">
        <f>IF(' Peticions ET'!D200="", "",' Peticions ET'!D200)</f>
        <v/>
      </c>
      <c r="E201" s="186" t="str">
        <f>IF(' Peticions ET'!E200="", "",' Peticions ET'!E200)</f>
        <v/>
      </c>
      <c r="F201" s="186" t="str">
        <f>IF(' Peticions ET'!F200="", "",' Peticions ET'!F200)</f>
        <v/>
      </c>
      <c r="G201" s="186" t="str">
        <f>IF(' Peticions ET'!G200="", "",' Peticions ET'!G200)</f>
        <v/>
      </c>
      <c r="H201" s="185" t="str">
        <f>IF(' Peticions ET'!H200="", "",' Peticions ET'!H200)</f>
        <v/>
      </c>
      <c r="I201" s="185" t="str">
        <f>IF(' Peticions ET'!I200="", "",' Peticions ET'!I200)</f>
        <v/>
      </c>
      <c r="J201" s="33" t="str">
        <f>IF(' Peticions ET'!J200="", "",' Peticions ET'!J200)</f>
        <v/>
      </c>
      <c r="K201" s="33" t="str">
        <f>IF(' Peticions ET'!K200="", "",' Peticions ET'!K200)</f>
        <v/>
      </c>
      <c r="L201" s="33" t="str">
        <f>IF(' Peticions ET'!L200="", "",' Peticions ET'!L200)</f>
        <v/>
      </c>
      <c r="M201" s="33" t="str">
        <f>IF(' Peticions ET'!M200="", "",' Peticions ET'!M200)</f>
        <v/>
      </c>
      <c r="N201" s="33" t="str">
        <f>IF(' Peticions ET'!N200="", "",' Peticions ET'!N200)</f>
        <v/>
      </c>
      <c r="O201" s="33" t="str">
        <f>IF(' Peticions ET'!O200="", "",' Peticions ET'!O200)</f>
        <v/>
      </c>
      <c r="P201" s="33" t="str">
        <f>IF(' Peticions ET'!P200="", "",' Peticions ET'!P200)</f>
        <v/>
      </c>
      <c r="Q201" s="33" t="str">
        <f>IF(' Peticions ET'!R200="", "",' Peticions ET'!R200)</f>
        <v/>
      </c>
      <c r="R201" s="1" t="str">
        <f>IF(' Peticions ET'!Q200="", "",' Peticions ET'!Q200)</f>
        <v/>
      </c>
      <c r="S201" s="34" t="str">
        <f>IF(' Peticions ET'!U200="", "",' Peticions ET'!U200)</f>
        <v/>
      </c>
      <c r="T201" s="34" t="str">
        <f>IF(' Peticions ET'!V200="", "",' Peticions ET'!V200)</f>
        <v/>
      </c>
      <c r="U201" t="str">
        <f>IF(' Peticions ET'!S200="", "",' Peticions ET'!S200)</f>
        <v/>
      </c>
      <c r="V201" t="str">
        <f>IF(' Peticions ET'!T200="", "",' Peticions ET'!T200)</f>
        <v/>
      </c>
      <c r="W201" s="33" t="str">
        <f>IF(' Peticions ET'!W200="", "",' Peticions ET'!W200)</f>
        <v/>
      </c>
      <c r="X201" s="33" t="str">
        <f>IF(' Peticions ET'!X200="", "",' Peticions ET'!X200)</f>
        <v/>
      </c>
      <c r="Y201" s="33" t="str">
        <f>IF(' Peticions ET'!Y200="", "",' Peticions ET'!Y200)</f>
        <v/>
      </c>
      <c r="Z201" s="1"/>
      <c r="AA201" s="1"/>
      <c r="AB201" s="3"/>
      <c r="AC201" s="34"/>
      <c r="AD201" s="34"/>
      <c r="AE201" s="34"/>
      <c r="AF201" s="35"/>
      <c r="AG201" s="36"/>
      <c r="AH201" s="36"/>
      <c r="AI201" s="36"/>
      <c r="AJ201" s="36"/>
      <c r="AK201" s="37"/>
      <c r="AL201" s="37"/>
      <c r="AM201" s="37"/>
      <c r="AN201" s="37"/>
      <c r="AO201" s="38" t="str">
        <f>IF(' Peticions ET'!AO200="", "",' Peticions ET'!AO200)</f>
        <v/>
      </c>
      <c r="AP201" s="154"/>
      <c r="AQ201" s="39"/>
      <c r="AR201" s="40" t="str">
        <f t="shared" si="67"/>
        <v/>
      </c>
      <c r="AS201" s="41" t="str">
        <f t="shared" si="68"/>
        <v/>
      </c>
      <c r="AT201" s="42" t="str">
        <f t="shared" si="61"/>
        <v/>
      </c>
      <c r="AU201" s="43" t="str">
        <f t="shared" si="62"/>
        <v/>
      </c>
      <c r="AV201" s="252" t="str">
        <f t="shared" si="52"/>
        <v/>
      </c>
      <c r="AW201" s="242">
        <f>IF(B201="",0,IF(BR201="S",COUNTIF($AV$17:AV201,AV201),0))</f>
        <v>0</v>
      </c>
      <c r="AX201" s="44" t="str">
        <f t="shared" si="63"/>
        <v/>
      </c>
      <c r="AY201" s="45">
        <f xml:space="preserve"> IF(AX201&lt;&gt;"",VLOOKUP(AX201,Calculs!$B$2:$C$34,2,FALSE),0)</f>
        <v>0</v>
      </c>
      <c r="AZ201" s="45">
        <f>IF(K201&lt;&gt;"",IF(LEFT(K201,1)="S", Calculs!$C$55,0),0)</f>
        <v>0</v>
      </c>
      <c r="BA201" s="45">
        <f>IF(L201&lt;&gt;"",IF(LEFT(L201,1)="S", Calculs!$C$51,0),0)</f>
        <v>0</v>
      </c>
      <c r="BB201" s="45">
        <f>IF(M201&lt;&gt;"",IF(LEFT(M201,1)="S", Calculs!$C$52,0),0)</f>
        <v>0</v>
      </c>
      <c r="BC201" s="46" t="str">
        <f t="shared" si="64"/>
        <v/>
      </c>
      <c r="BD201" s="46" t="str">
        <f t="shared" si="66"/>
        <v/>
      </c>
      <c r="BE201" s="46">
        <f>SUMIF(Calculs!$B$2:$B$34,BC201,Calculs!$C$2:$C$34)</f>
        <v>0</v>
      </c>
      <c r="BF201" s="45">
        <f>IF(Q201&lt;&gt;"",IF(LEFT(Q201,1)="S", Calculs!$C$52,0),0)</f>
        <v>0</v>
      </c>
      <c r="BG201" s="45">
        <f>IF(R201&lt;&gt;"",IF(LEFT(R201,1)="S", Calculs!$C$51,0),0)</f>
        <v>0</v>
      </c>
      <c r="BH201" s="252" t="str">
        <f t="shared" si="53"/>
        <v/>
      </c>
      <c r="BI201" s="242">
        <f>IF(B201="",0, IF(BS201="S",COUNTIF($BH$17:BH201,BH201),0))</f>
        <v>0</v>
      </c>
      <c r="BJ201" s="45">
        <f xml:space="preserve"> IF(S201&lt;&gt;"",IF(S201&lt;&gt;"Sense monitor",VLOOKUP(LEFT(S201,2),Calculs!$B$41:$C$46,2,FALSE),0),0)</f>
        <v>0</v>
      </c>
      <c r="BK201" s="45">
        <f>IF(T201&lt;&gt;"",IF(LEFT(T201,1)="S", Calculs!$C$48,0),0)</f>
        <v>0</v>
      </c>
      <c r="BL201" s="45">
        <f>IF(W201&lt;&gt;"",IF(LEFT(W201,3)="ETT", Calculs!$C$37,0),0)</f>
        <v>0</v>
      </c>
      <c r="BM201" s="45">
        <f>IF(X201&lt;&gt;"",IF(LEFT(X201,1)="S", Calculs!$C$51,0),0)</f>
        <v>0</v>
      </c>
      <c r="BN201" s="45">
        <f>IF(Y201&lt;&gt;"",IF(LEFT(Y201,1)="S", Calculs!$C$52,0),0)</f>
        <v>0</v>
      </c>
      <c r="BO201" s="46" t="str">
        <f t="shared" si="65"/>
        <v/>
      </c>
      <c r="BP201" s="45">
        <f>SUMIF(Calculs!$B$32:$B$36,TRIM(BO201),Calculs!$C$32:$C$36)</f>
        <v>0</v>
      </c>
      <c r="BQ201" s="45">
        <f>IF(V201&lt;&gt;"",IF(LEFT(V201,1)="S", SUMIF(Calculs!$B$57:$B$61, TRIM(BO201), Calculs!$C$57:$C$61),0),0)</f>
        <v>0</v>
      </c>
      <c r="BR201" s="43" t="str">
        <f t="shared" si="54"/>
        <v>N</v>
      </c>
      <c r="BS201" s="241" t="str">
        <f t="shared" si="55"/>
        <v>N</v>
      </c>
      <c r="BT201" s="45">
        <f t="shared" si="56"/>
        <v>0</v>
      </c>
      <c r="BU201" s="45"/>
      <c r="BV201" s="45"/>
      <c r="BW201" s="45">
        <f>IF(C201="",0,IF(AND(BR201="S",AW201=1), VLOOKUP(C201,Calculs!$B$85:$D$90,3), 0) + IF(AND(BS201="S",BI201=1), VLOOKUP(C201,Calculs!$B$85:$F$90,5), 0))</f>
        <v>0</v>
      </c>
      <c r="BX201" s="43" t="str">
        <f t="shared" si="57"/>
        <v/>
      </c>
      <c r="BY201" s="241" t="str">
        <f t="shared" si="58"/>
        <v/>
      </c>
      <c r="BZ201" s="301" t="str">
        <f t="shared" si="59"/>
        <v/>
      </c>
      <c r="CA201" s="301" t="str">
        <f t="shared" si="60"/>
        <v/>
      </c>
    </row>
    <row r="202" spans="1:79" ht="12.75" customHeight="1">
      <c r="A202" s="273"/>
      <c r="B202" s="239" t="str">
        <f>IF(' Peticions ET'!B201="", "",' Peticions ET'!B201)</f>
        <v/>
      </c>
      <c r="C202" s="186" t="str">
        <f>IF(' Peticions ET'!C201="", "",' Peticions ET'!C201)</f>
        <v/>
      </c>
      <c r="D202" s="186" t="str">
        <f>IF(' Peticions ET'!D201="", "",' Peticions ET'!D201)</f>
        <v/>
      </c>
      <c r="E202" s="186" t="str">
        <f>IF(' Peticions ET'!E201="", "",' Peticions ET'!E201)</f>
        <v/>
      </c>
      <c r="F202" s="186" t="str">
        <f>IF(' Peticions ET'!F201="", "",' Peticions ET'!F201)</f>
        <v/>
      </c>
      <c r="G202" s="186" t="str">
        <f>IF(' Peticions ET'!G201="", "",' Peticions ET'!G201)</f>
        <v/>
      </c>
      <c r="H202" s="185" t="str">
        <f>IF(' Peticions ET'!H201="", "",' Peticions ET'!H201)</f>
        <v/>
      </c>
      <c r="I202" s="185" t="str">
        <f>IF(' Peticions ET'!I201="", "",' Peticions ET'!I201)</f>
        <v/>
      </c>
      <c r="J202" s="33" t="str">
        <f>IF(' Peticions ET'!J201="", "",' Peticions ET'!J201)</f>
        <v/>
      </c>
      <c r="K202" s="33" t="str">
        <f>IF(' Peticions ET'!K201="", "",' Peticions ET'!K201)</f>
        <v/>
      </c>
      <c r="L202" s="33" t="str">
        <f>IF(' Peticions ET'!L201="", "",' Peticions ET'!L201)</f>
        <v/>
      </c>
      <c r="M202" s="33" t="str">
        <f>IF(' Peticions ET'!M201="", "",' Peticions ET'!M201)</f>
        <v/>
      </c>
      <c r="N202" s="33" t="str">
        <f>IF(' Peticions ET'!N201="", "",' Peticions ET'!N201)</f>
        <v/>
      </c>
      <c r="O202" s="33" t="str">
        <f>IF(' Peticions ET'!O201="", "",' Peticions ET'!O201)</f>
        <v/>
      </c>
      <c r="P202" s="33" t="str">
        <f>IF(' Peticions ET'!P201="", "",' Peticions ET'!P201)</f>
        <v/>
      </c>
      <c r="Q202" s="33" t="str">
        <f>IF(' Peticions ET'!R201="", "",' Peticions ET'!R201)</f>
        <v/>
      </c>
      <c r="R202" s="1" t="str">
        <f>IF(' Peticions ET'!Q201="", "",' Peticions ET'!Q201)</f>
        <v/>
      </c>
      <c r="S202" s="34" t="str">
        <f>IF(' Peticions ET'!U201="", "",' Peticions ET'!U201)</f>
        <v/>
      </c>
      <c r="T202" s="34" t="str">
        <f>IF(' Peticions ET'!V201="", "",' Peticions ET'!V201)</f>
        <v/>
      </c>
      <c r="U202" t="str">
        <f>IF(' Peticions ET'!S201="", "",' Peticions ET'!S201)</f>
        <v/>
      </c>
      <c r="V202" t="str">
        <f>IF(' Peticions ET'!T201="", "",' Peticions ET'!T201)</f>
        <v/>
      </c>
      <c r="W202" s="33" t="str">
        <f>IF(' Peticions ET'!W201="", "",' Peticions ET'!W201)</f>
        <v/>
      </c>
      <c r="X202" s="33" t="str">
        <f>IF(' Peticions ET'!X201="", "",' Peticions ET'!X201)</f>
        <v/>
      </c>
      <c r="Y202" s="33" t="str">
        <f>IF(' Peticions ET'!Y201="", "",' Peticions ET'!Y201)</f>
        <v/>
      </c>
      <c r="Z202" s="1"/>
      <c r="AA202" s="1"/>
      <c r="AB202" s="3"/>
      <c r="AC202" s="34"/>
      <c r="AD202" s="34"/>
      <c r="AE202" s="34"/>
      <c r="AF202" s="35"/>
      <c r="AG202" s="36"/>
      <c r="AH202" s="36"/>
      <c r="AI202" s="36"/>
      <c r="AJ202" s="36"/>
      <c r="AK202" s="37"/>
      <c r="AL202" s="37"/>
      <c r="AM202" s="37"/>
      <c r="AN202" s="37"/>
      <c r="AO202" s="38" t="str">
        <f>IF(' Peticions ET'!AO201="", "",' Peticions ET'!AO201)</f>
        <v/>
      </c>
      <c r="AP202" s="154"/>
      <c r="AQ202" s="39"/>
      <c r="AR202" s="40" t="str">
        <f t="shared" si="67"/>
        <v/>
      </c>
      <c r="AS202" s="41" t="str">
        <f t="shared" si="68"/>
        <v/>
      </c>
      <c r="AT202" s="42" t="str">
        <f t="shared" si="61"/>
        <v/>
      </c>
      <c r="AU202" s="43" t="str">
        <f t="shared" si="62"/>
        <v/>
      </c>
      <c r="AV202" s="252" t="str">
        <f t="shared" si="52"/>
        <v/>
      </c>
      <c r="AW202" s="242">
        <f>IF(B202="",0,IF(BR202="S",COUNTIF($AV$17:AV202,AV202),0))</f>
        <v>0</v>
      </c>
      <c r="AX202" s="44" t="str">
        <f t="shared" si="63"/>
        <v/>
      </c>
      <c r="AY202" s="45">
        <f xml:space="preserve"> IF(AX202&lt;&gt;"",VLOOKUP(AX202,Calculs!$B$2:$C$34,2,FALSE),0)</f>
        <v>0</v>
      </c>
      <c r="AZ202" s="45">
        <f>IF(K202&lt;&gt;"",IF(LEFT(K202,1)="S", Calculs!$C$55,0),0)</f>
        <v>0</v>
      </c>
      <c r="BA202" s="45">
        <f>IF(L202&lt;&gt;"",IF(LEFT(L202,1)="S", Calculs!$C$51,0),0)</f>
        <v>0</v>
      </c>
      <c r="BB202" s="45">
        <f>IF(M202&lt;&gt;"",IF(LEFT(M202,1)="S", Calculs!$C$52,0),0)</f>
        <v>0</v>
      </c>
      <c r="BC202" s="46" t="str">
        <f t="shared" si="64"/>
        <v/>
      </c>
      <c r="BD202" s="46" t="str">
        <f t="shared" si="66"/>
        <v/>
      </c>
      <c r="BE202" s="46">
        <f>SUMIF(Calculs!$B$2:$B$34,BC202,Calculs!$C$2:$C$34)</f>
        <v>0</v>
      </c>
      <c r="BF202" s="45">
        <f>IF(Q202&lt;&gt;"",IF(LEFT(Q202,1)="S", Calculs!$C$52,0),0)</f>
        <v>0</v>
      </c>
      <c r="BG202" s="45">
        <f>IF(R202&lt;&gt;"",IF(LEFT(R202,1)="S", Calculs!$C$51,0),0)</f>
        <v>0</v>
      </c>
      <c r="BH202" s="252" t="str">
        <f t="shared" si="53"/>
        <v/>
      </c>
      <c r="BI202" s="242">
        <f>IF(B202="",0, IF(BS202="S",COUNTIF($BH$17:BH202,BH202),0))</f>
        <v>0</v>
      </c>
      <c r="BJ202" s="45">
        <f xml:space="preserve"> IF(S202&lt;&gt;"",IF(S202&lt;&gt;"Sense monitor",VLOOKUP(LEFT(S202,2),Calculs!$B$41:$C$46,2,FALSE),0),0)</f>
        <v>0</v>
      </c>
      <c r="BK202" s="45">
        <f>IF(T202&lt;&gt;"",IF(LEFT(T202,1)="S", Calculs!$C$48,0),0)</f>
        <v>0</v>
      </c>
      <c r="BL202" s="45">
        <f>IF(W202&lt;&gt;"",IF(LEFT(W202,3)="ETT", Calculs!$C$37,0),0)</f>
        <v>0</v>
      </c>
      <c r="BM202" s="45">
        <f>IF(X202&lt;&gt;"",IF(LEFT(X202,1)="S", Calculs!$C$51,0),0)</f>
        <v>0</v>
      </c>
      <c r="BN202" s="45">
        <f>IF(Y202&lt;&gt;"",IF(LEFT(Y202,1)="S", Calculs!$C$52,0),0)</f>
        <v>0</v>
      </c>
      <c r="BO202" s="46" t="str">
        <f t="shared" si="65"/>
        <v/>
      </c>
      <c r="BP202" s="45">
        <f>SUMIF(Calculs!$B$32:$B$36,TRIM(BO202),Calculs!$C$32:$C$36)</f>
        <v>0</v>
      </c>
      <c r="BQ202" s="45">
        <f>IF(V202&lt;&gt;"",IF(LEFT(V202,1)="S", SUMIF(Calculs!$B$57:$B$61, TRIM(BO202), Calculs!$C$57:$C$61),0),0)</f>
        <v>0</v>
      </c>
      <c r="BR202" s="43" t="str">
        <f t="shared" si="54"/>
        <v>N</v>
      </c>
      <c r="BS202" s="241" t="str">
        <f t="shared" si="55"/>
        <v>N</v>
      </c>
      <c r="BT202" s="45">
        <f t="shared" si="56"/>
        <v>0</v>
      </c>
      <c r="BU202" s="45"/>
      <c r="BV202" s="45"/>
      <c r="BW202" s="45">
        <f>IF(C202="",0,IF(AND(BR202="S",AW202=1), VLOOKUP(C202,Calculs!$B$85:$D$90,3), 0) + IF(AND(BS202="S",BI202=1), VLOOKUP(C202,Calculs!$B$85:$F$90,5), 0))</f>
        <v>0</v>
      </c>
      <c r="BX202" s="43" t="str">
        <f t="shared" si="57"/>
        <v/>
      </c>
      <c r="BY202" s="241" t="str">
        <f t="shared" si="58"/>
        <v/>
      </c>
      <c r="BZ202" s="301" t="str">
        <f t="shared" si="59"/>
        <v/>
      </c>
      <c r="CA202" s="301" t="str">
        <f t="shared" si="60"/>
        <v/>
      </c>
    </row>
    <row r="203" spans="1:79" ht="12.75" customHeight="1">
      <c r="A203" s="273"/>
      <c r="B203" s="239" t="str">
        <f>IF(' Peticions ET'!B202="", "",' Peticions ET'!B202)</f>
        <v/>
      </c>
      <c r="C203" s="186" t="str">
        <f>IF(' Peticions ET'!C202="", "",' Peticions ET'!C202)</f>
        <v/>
      </c>
      <c r="D203" s="186" t="str">
        <f>IF(' Peticions ET'!D202="", "",' Peticions ET'!D202)</f>
        <v/>
      </c>
      <c r="E203" s="186" t="str">
        <f>IF(' Peticions ET'!E202="", "",' Peticions ET'!E202)</f>
        <v/>
      </c>
      <c r="F203" s="186" t="str">
        <f>IF(' Peticions ET'!F202="", "",' Peticions ET'!F202)</f>
        <v/>
      </c>
      <c r="G203" s="186" t="str">
        <f>IF(' Peticions ET'!G202="", "",' Peticions ET'!G202)</f>
        <v/>
      </c>
      <c r="H203" s="185" t="str">
        <f>IF(' Peticions ET'!H202="", "",' Peticions ET'!H202)</f>
        <v/>
      </c>
      <c r="I203" s="185" t="str">
        <f>IF(' Peticions ET'!I202="", "",' Peticions ET'!I202)</f>
        <v/>
      </c>
      <c r="J203" s="33" t="str">
        <f>IF(' Peticions ET'!J202="", "",' Peticions ET'!J202)</f>
        <v/>
      </c>
      <c r="K203" s="33" t="str">
        <f>IF(' Peticions ET'!K202="", "",' Peticions ET'!K202)</f>
        <v/>
      </c>
      <c r="L203" s="33" t="str">
        <f>IF(' Peticions ET'!L202="", "",' Peticions ET'!L202)</f>
        <v/>
      </c>
      <c r="M203" s="33" t="str">
        <f>IF(' Peticions ET'!M202="", "",' Peticions ET'!M202)</f>
        <v/>
      </c>
      <c r="N203" s="33" t="str">
        <f>IF(' Peticions ET'!N202="", "",' Peticions ET'!N202)</f>
        <v/>
      </c>
      <c r="O203" s="33" t="str">
        <f>IF(' Peticions ET'!O202="", "",' Peticions ET'!O202)</f>
        <v/>
      </c>
      <c r="P203" s="33" t="str">
        <f>IF(' Peticions ET'!P202="", "",' Peticions ET'!P202)</f>
        <v/>
      </c>
      <c r="Q203" s="33" t="str">
        <f>IF(' Peticions ET'!R202="", "",' Peticions ET'!R202)</f>
        <v/>
      </c>
      <c r="R203" s="1" t="str">
        <f>IF(' Peticions ET'!Q202="", "",' Peticions ET'!Q202)</f>
        <v/>
      </c>
      <c r="S203" s="34" t="str">
        <f>IF(' Peticions ET'!U202="", "",' Peticions ET'!U202)</f>
        <v/>
      </c>
      <c r="T203" s="34" t="str">
        <f>IF(' Peticions ET'!V202="", "",' Peticions ET'!V202)</f>
        <v/>
      </c>
      <c r="U203" t="str">
        <f>IF(' Peticions ET'!S202="", "",' Peticions ET'!S202)</f>
        <v/>
      </c>
      <c r="V203" t="str">
        <f>IF(' Peticions ET'!T202="", "",' Peticions ET'!T202)</f>
        <v/>
      </c>
      <c r="W203" s="33" t="str">
        <f>IF(' Peticions ET'!W202="", "",' Peticions ET'!W202)</f>
        <v/>
      </c>
      <c r="X203" s="33" t="str">
        <f>IF(' Peticions ET'!X202="", "",' Peticions ET'!X202)</f>
        <v/>
      </c>
      <c r="Y203" s="33" t="str">
        <f>IF(' Peticions ET'!Y202="", "",' Peticions ET'!Y202)</f>
        <v/>
      </c>
      <c r="Z203" s="1"/>
      <c r="AA203" s="1"/>
      <c r="AB203" s="3"/>
      <c r="AC203" s="34"/>
      <c r="AD203" s="34"/>
      <c r="AE203" s="34"/>
      <c r="AF203" s="35"/>
      <c r="AG203" s="36"/>
      <c r="AH203" s="36"/>
      <c r="AI203" s="36"/>
      <c r="AJ203" s="36"/>
      <c r="AK203" s="37"/>
      <c r="AL203" s="37"/>
      <c r="AM203" s="37"/>
      <c r="AN203" s="37"/>
      <c r="AO203" s="38" t="str">
        <f>IF(' Peticions ET'!AO202="", "",' Peticions ET'!AO202)</f>
        <v/>
      </c>
      <c r="AP203" s="154"/>
      <c r="AQ203" s="39"/>
      <c r="AR203" s="40" t="str">
        <f t="shared" si="67"/>
        <v/>
      </c>
      <c r="AS203" s="41" t="str">
        <f t="shared" si="68"/>
        <v/>
      </c>
      <c r="AT203" s="42" t="str">
        <f t="shared" si="61"/>
        <v/>
      </c>
      <c r="AU203" s="43" t="str">
        <f t="shared" si="62"/>
        <v/>
      </c>
      <c r="AV203" s="252" t="str">
        <f t="shared" si="52"/>
        <v/>
      </c>
      <c r="AW203" s="242">
        <f>IF(B203="",0,IF(BR203="S",COUNTIF($AV$17:AV203,AV203),0))</f>
        <v>0</v>
      </c>
      <c r="AX203" s="44" t="str">
        <f t="shared" si="63"/>
        <v/>
      </c>
      <c r="AY203" s="45">
        <f xml:space="preserve"> IF(AX203&lt;&gt;"",VLOOKUP(AX203,Calculs!$B$2:$C$34,2,FALSE),0)</f>
        <v>0</v>
      </c>
      <c r="AZ203" s="45">
        <f>IF(K203&lt;&gt;"",IF(LEFT(K203,1)="S", Calculs!$C$55,0),0)</f>
        <v>0</v>
      </c>
      <c r="BA203" s="45">
        <f>IF(L203&lt;&gt;"",IF(LEFT(L203,1)="S", Calculs!$C$51,0),0)</f>
        <v>0</v>
      </c>
      <c r="BB203" s="45">
        <f>IF(M203&lt;&gt;"",IF(LEFT(M203,1)="S", Calculs!$C$52,0),0)</f>
        <v>0</v>
      </c>
      <c r="BC203" s="46" t="str">
        <f t="shared" si="64"/>
        <v/>
      </c>
      <c r="BD203" s="46" t="str">
        <f t="shared" si="66"/>
        <v/>
      </c>
      <c r="BE203" s="46">
        <f>SUMIF(Calculs!$B$2:$B$34,BC203,Calculs!$C$2:$C$34)</f>
        <v>0</v>
      </c>
      <c r="BF203" s="45">
        <f>IF(Q203&lt;&gt;"",IF(LEFT(Q203,1)="S", Calculs!$C$52,0),0)</f>
        <v>0</v>
      </c>
      <c r="BG203" s="45">
        <f>IF(R203&lt;&gt;"",IF(LEFT(R203,1)="S", Calculs!$C$51,0),0)</f>
        <v>0</v>
      </c>
      <c r="BH203" s="252" t="str">
        <f t="shared" si="53"/>
        <v/>
      </c>
      <c r="BI203" s="242">
        <f>IF(B203="",0, IF(BS203="S",COUNTIF($BH$17:BH203,BH203),0))</f>
        <v>0</v>
      </c>
      <c r="BJ203" s="45">
        <f xml:space="preserve"> IF(S203&lt;&gt;"",IF(S203&lt;&gt;"Sense monitor",VLOOKUP(LEFT(S203,2),Calculs!$B$41:$C$46,2,FALSE),0),0)</f>
        <v>0</v>
      </c>
      <c r="BK203" s="45">
        <f>IF(T203&lt;&gt;"",IF(LEFT(T203,1)="S", Calculs!$C$48,0),0)</f>
        <v>0</v>
      </c>
      <c r="BL203" s="45">
        <f>IF(W203&lt;&gt;"",IF(LEFT(W203,3)="ETT", Calculs!$C$37,0),0)</f>
        <v>0</v>
      </c>
      <c r="BM203" s="45">
        <f>IF(X203&lt;&gt;"",IF(LEFT(X203,1)="S", Calculs!$C$51,0),0)</f>
        <v>0</v>
      </c>
      <c r="BN203" s="45">
        <f>IF(Y203&lt;&gt;"",IF(LEFT(Y203,1)="S", Calculs!$C$52,0),0)</f>
        <v>0</v>
      </c>
      <c r="BO203" s="46" t="str">
        <f t="shared" si="65"/>
        <v/>
      </c>
      <c r="BP203" s="45">
        <f>SUMIF(Calculs!$B$32:$B$36,TRIM(BO203),Calculs!$C$32:$C$36)</f>
        <v>0</v>
      </c>
      <c r="BQ203" s="45">
        <f>IF(V203&lt;&gt;"",IF(LEFT(V203,1)="S", SUMIF(Calculs!$B$57:$B$61, TRIM(BO203), Calculs!$C$57:$C$61),0),0)</f>
        <v>0</v>
      </c>
      <c r="BR203" s="43" t="str">
        <f t="shared" si="54"/>
        <v>N</v>
      </c>
      <c r="BS203" s="241" t="str">
        <f t="shared" si="55"/>
        <v>N</v>
      </c>
      <c r="BT203" s="45">
        <f t="shared" si="56"/>
        <v>0</v>
      </c>
      <c r="BU203" s="45"/>
      <c r="BV203" s="45"/>
      <c r="BW203" s="45">
        <f>IF(C203="",0,IF(AND(BR203="S",AW203=1), VLOOKUP(C203,Calculs!$B$85:$D$90,3), 0) + IF(AND(BS203="S",BI203=1), VLOOKUP(C203,Calculs!$B$85:$F$90,5), 0))</f>
        <v>0</v>
      </c>
      <c r="BX203" s="43" t="str">
        <f t="shared" si="57"/>
        <v/>
      </c>
      <c r="BY203" s="241" t="str">
        <f t="shared" si="58"/>
        <v/>
      </c>
      <c r="BZ203" s="301" t="str">
        <f t="shared" si="59"/>
        <v/>
      </c>
      <c r="CA203" s="301" t="str">
        <f t="shared" si="60"/>
        <v/>
      </c>
    </row>
    <row r="204" spans="1:79" ht="12.75" customHeight="1">
      <c r="A204" s="273"/>
      <c r="B204" s="239" t="str">
        <f>IF(' Peticions ET'!B203="", "",' Peticions ET'!B203)</f>
        <v/>
      </c>
      <c r="C204" s="186" t="str">
        <f>IF(' Peticions ET'!C203="", "",' Peticions ET'!C203)</f>
        <v/>
      </c>
      <c r="D204" s="186" t="str">
        <f>IF(' Peticions ET'!D203="", "",' Peticions ET'!D203)</f>
        <v/>
      </c>
      <c r="E204" s="186" t="str">
        <f>IF(' Peticions ET'!E203="", "",' Peticions ET'!E203)</f>
        <v/>
      </c>
      <c r="F204" s="186" t="str">
        <f>IF(' Peticions ET'!F203="", "",' Peticions ET'!F203)</f>
        <v/>
      </c>
      <c r="G204" s="186" t="str">
        <f>IF(' Peticions ET'!G203="", "",' Peticions ET'!G203)</f>
        <v/>
      </c>
      <c r="H204" s="185" t="str">
        <f>IF(' Peticions ET'!H203="", "",' Peticions ET'!H203)</f>
        <v/>
      </c>
      <c r="I204" s="185" t="str">
        <f>IF(' Peticions ET'!I203="", "",' Peticions ET'!I203)</f>
        <v/>
      </c>
      <c r="J204" s="33" t="str">
        <f>IF(' Peticions ET'!J203="", "",' Peticions ET'!J203)</f>
        <v/>
      </c>
      <c r="K204" s="33" t="str">
        <f>IF(' Peticions ET'!K203="", "",' Peticions ET'!K203)</f>
        <v/>
      </c>
      <c r="L204" s="33" t="str">
        <f>IF(' Peticions ET'!L203="", "",' Peticions ET'!L203)</f>
        <v/>
      </c>
      <c r="M204" s="33" t="str">
        <f>IF(' Peticions ET'!M203="", "",' Peticions ET'!M203)</f>
        <v/>
      </c>
      <c r="N204" s="33" t="str">
        <f>IF(' Peticions ET'!N203="", "",' Peticions ET'!N203)</f>
        <v/>
      </c>
      <c r="O204" s="33" t="str">
        <f>IF(' Peticions ET'!O203="", "",' Peticions ET'!O203)</f>
        <v/>
      </c>
      <c r="P204" s="33" t="str">
        <f>IF(' Peticions ET'!P203="", "",' Peticions ET'!P203)</f>
        <v/>
      </c>
      <c r="Q204" s="33" t="str">
        <f>IF(' Peticions ET'!R203="", "",' Peticions ET'!R203)</f>
        <v/>
      </c>
      <c r="R204" s="1" t="str">
        <f>IF(' Peticions ET'!Q203="", "",' Peticions ET'!Q203)</f>
        <v/>
      </c>
      <c r="S204" s="34" t="str">
        <f>IF(' Peticions ET'!U203="", "",' Peticions ET'!U203)</f>
        <v/>
      </c>
      <c r="T204" s="34" t="str">
        <f>IF(' Peticions ET'!V203="", "",' Peticions ET'!V203)</f>
        <v/>
      </c>
      <c r="U204" t="str">
        <f>IF(' Peticions ET'!S203="", "",' Peticions ET'!S203)</f>
        <v/>
      </c>
      <c r="V204" t="str">
        <f>IF(' Peticions ET'!T203="", "",' Peticions ET'!T203)</f>
        <v/>
      </c>
      <c r="W204" s="33" t="str">
        <f>IF(' Peticions ET'!W203="", "",' Peticions ET'!W203)</f>
        <v/>
      </c>
      <c r="X204" s="33" t="str">
        <f>IF(' Peticions ET'!X203="", "",' Peticions ET'!X203)</f>
        <v/>
      </c>
      <c r="Y204" s="33" t="str">
        <f>IF(' Peticions ET'!Y203="", "",' Peticions ET'!Y203)</f>
        <v/>
      </c>
      <c r="Z204" s="1"/>
      <c r="AA204" s="1"/>
      <c r="AB204" s="3"/>
      <c r="AC204" s="34"/>
      <c r="AD204" s="34"/>
      <c r="AE204" s="34"/>
      <c r="AF204" s="35"/>
      <c r="AG204" s="36"/>
      <c r="AH204" s="36"/>
      <c r="AI204" s="36"/>
      <c r="AJ204" s="36"/>
      <c r="AK204" s="37"/>
      <c r="AL204" s="37"/>
      <c r="AM204" s="37"/>
      <c r="AN204" s="37"/>
      <c r="AO204" s="38" t="str">
        <f>IF(' Peticions ET'!AO203="", "",' Peticions ET'!AO203)</f>
        <v/>
      </c>
      <c r="AP204" s="154"/>
      <c r="AQ204" s="39"/>
      <c r="AR204" s="40" t="str">
        <f t="shared" si="67"/>
        <v/>
      </c>
      <c r="AS204" s="41" t="str">
        <f t="shared" si="68"/>
        <v/>
      </c>
      <c r="AT204" s="42" t="str">
        <f t="shared" si="61"/>
        <v/>
      </c>
      <c r="AU204" s="43" t="str">
        <f t="shared" si="62"/>
        <v/>
      </c>
      <c r="AV204" s="252" t="str">
        <f t="shared" si="52"/>
        <v/>
      </c>
      <c r="AW204" s="242">
        <f>IF(B204="",0,IF(BR204="S",COUNTIF($AV$17:AV204,AV204),0))</f>
        <v>0</v>
      </c>
      <c r="AX204" s="44" t="str">
        <f t="shared" si="63"/>
        <v/>
      </c>
      <c r="AY204" s="45">
        <f xml:space="preserve"> IF(AX204&lt;&gt;"",VLOOKUP(AX204,Calculs!$B$2:$C$34,2,FALSE),0)</f>
        <v>0</v>
      </c>
      <c r="AZ204" s="45">
        <f>IF(K204&lt;&gt;"",IF(LEFT(K204,1)="S", Calculs!$C$55,0),0)</f>
        <v>0</v>
      </c>
      <c r="BA204" s="45">
        <f>IF(L204&lt;&gt;"",IF(LEFT(L204,1)="S", Calculs!$C$51,0),0)</f>
        <v>0</v>
      </c>
      <c r="BB204" s="45">
        <f>IF(M204&lt;&gt;"",IF(LEFT(M204,1)="S", Calculs!$C$52,0),0)</f>
        <v>0</v>
      </c>
      <c r="BC204" s="46" t="str">
        <f t="shared" si="64"/>
        <v/>
      </c>
      <c r="BD204" s="46" t="str">
        <f t="shared" si="66"/>
        <v/>
      </c>
      <c r="BE204" s="46">
        <f>SUMIF(Calculs!$B$2:$B$34,BC204,Calculs!$C$2:$C$34)</f>
        <v>0</v>
      </c>
      <c r="BF204" s="45">
        <f>IF(Q204&lt;&gt;"",IF(LEFT(Q204,1)="S", Calculs!$C$52,0),0)</f>
        <v>0</v>
      </c>
      <c r="BG204" s="45">
        <f>IF(R204&lt;&gt;"",IF(LEFT(R204,1)="S", Calculs!$C$51,0),0)</f>
        <v>0</v>
      </c>
      <c r="BH204" s="252" t="str">
        <f t="shared" si="53"/>
        <v/>
      </c>
      <c r="BI204" s="242">
        <f>IF(B204="",0, IF(BS204="S",COUNTIF($BH$17:BH204,BH204),0))</f>
        <v>0</v>
      </c>
      <c r="BJ204" s="45">
        <f xml:space="preserve"> IF(S204&lt;&gt;"",IF(S204&lt;&gt;"Sense monitor",VLOOKUP(LEFT(S204,2),Calculs!$B$41:$C$46,2,FALSE),0),0)</f>
        <v>0</v>
      </c>
      <c r="BK204" s="45">
        <f>IF(T204&lt;&gt;"",IF(LEFT(T204,1)="S", Calculs!$C$48,0),0)</f>
        <v>0</v>
      </c>
      <c r="BL204" s="45">
        <f>IF(W204&lt;&gt;"",IF(LEFT(W204,3)="ETT", Calculs!$C$37,0),0)</f>
        <v>0</v>
      </c>
      <c r="BM204" s="45">
        <f>IF(X204&lt;&gt;"",IF(LEFT(X204,1)="S", Calculs!$C$51,0),0)</f>
        <v>0</v>
      </c>
      <c r="BN204" s="45">
        <f>IF(Y204&lt;&gt;"",IF(LEFT(Y204,1)="S", Calculs!$C$52,0),0)</f>
        <v>0</v>
      </c>
      <c r="BO204" s="46" t="str">
        <f t="shared" si="65"/>
        <v/>
      </c>
      <c r="BP204" s="45">
        <f>SUMIF(Calculs!$B$32:$B$36,TRIM(BO204),Calculs!$C$32:$C$36)</f>
        <v>0</v>
      </c>
      <c r="BQ204" s="45">
        <f>IF(V204&lt;&gt;"",IF(LEFT(V204,1)="S", SUMIF(Calculs!$B$57:$B$61, TRIM(BO204), Calculs!$C$57:$C$61),0),0)</f>
        <v>0</v>
      </c>
      <c r="BR204" s="43" t="str">
        <f t="shared" si="54"/>
        <v>N</v>
      </c>
      <c r="BS204" s="241" t="str">
        <f t="shared" si="55"/>
        <v>N</v>
      </c>
      <c r="BT204" s="45">
        <f t="shared" si="56"/>
        <v>0</v>
      </c>
      <c r="BU204" s="45"/>
      <c r="BV204" s="45"/>
      <c r="BW204" s="45">
        <f>IF(C204="",0,IF(AND(BR204="S",AW204=1), VLOOKUP(C204,Calculs!$B$85:$D$90,3), 0) + IF(AND(BS204="S",BI204=1), VLOOKUP(C204,Calculs!$B$85:$F$90,5), 0))</f>
        <v>0</v>
      </c>
      <c r="BX204" s="43" t="str">
        <f t="shared" si="57"/>
        <v/>
      </c>
      <c r="BY204" s="241" t="str">
        <f t="shared" si="58"/>
        <v/>
      </c>
      <c r="BZ204" s="301" t="str">
        <f t="shared" si="59"/>
        <v/>
      </c>
      <c r="CA204" s="301" t="str">
        <f t="shared" si="60"/>
        <v/>
      </c>
    </row>
    <row r="205" spans="1:79" ht="12.75" customHeight="1">
      <c r="A205" s="273"/>
      <c r="B205" s="239" t="str">
        <f>IF(' Peticions ET'!B204="", "",' Peticions ET'!B204)</f>
        <v/>
      </c>
      <c r="C205" s="186" t="str">
        <f>IF(' Peticions ET'!C204="", "",' Peticions ET'!C204)</f>
        <v/>
      </c>
      <c r="D205" s="186" t="str">
        <f>IF(' Peticions ET'!D204="", "",' Peticions ET'!D204)</f>
        <v/>
      </c>
      <c r="E205" s="186" t="str">
        <f>IF(' Peticions ET'!E204="", "",' Peticions ET'!E204)</f>
        <v/>
      </c>
      <c r="F205" s="186" t="str">
        <f>IF(' Peticions ET'!F204="", "",' Peticions ET'!F204)</f>
        <v/>
      </c>
      <c r="G205" s="186" t="str">
        <f>IF(' Peticions ET'!G204="", "",' Peticions ET'!G204)</f>
        <v/>
      </c>
      <c r="H205" s="185" t="str">
        <f>IF(' Peticions ET'!H204="", "",' Peticions ET'!H204)</f>
        <v/>
      </c>
      <c r="I205" s="185" t="str">
        <f>IF(' Peticions ET'!I204="", "",' Peticions ET'!I204)</f>
        <v/>
      </c>
      <c r="J205" s="33" t="str">
        <f>IF(' Peticions ET'!J204="", "",' Peticions ET'!J204)</f>
        <v/>
      </c>
      <c r="K205" s="33" t="str">
        <f>IF(' Peticions ET'!K204="", "",' Peticions ET'!K204)</f>
        <v/>
      </c>
      <c r="L205" s="33" t="str">
        <f>IF(' Peticions ET'!L204="", "",' Peticions ET'!L204)</f>
        <v/>
      </c>
      <c r="M205" s="33" t="str">
        <f>IF(' Peticions ET'!M204="", "",' Peticions ET'!M204)</f>
        <v/>
      </c>
      <c r="N205" s="33" t="str">
        <f>IF(' Peticions ET'!N204="", "",' Peticions ET'!N204)</f>
        <v/>
      </c>
      <c r="O205" s="33" t="str">
        <f>IF(' Peticions ET'!O204="", "",' Peticions ET'!O204)</f>
        <v/>
      </c>
      <c r="P205" s="33" t="str">
        <f>IF(' Peticions ET'!P204="", "",' Peticions ET'!P204)</f>
        <v/>
      </c>
      <c r="Q205" s="33" t="str">
        <f>IF(' Peticions ET'!R204="", "",' Peticions ET'!R204)</f>
        <v/>
      </c>
      <c r="R205" s="1" t="str">
        <f>IF(' Peticions ET'!Q204="", "",' Peticions ET'!Q204)</f>
        <v/>
      </c>
      <c r="S205" s="34" t="str">
        <f>IF(' Peticions ET'!U204="", "",' Peticions ET'!U204)</f>
        <v/>
      </c>
      <c r="T205" s="34" t="str">
        <f>IF(' Peticions ET'!V204="", "",' Peticions ET'!V204)</f>
        <v/>
      </c>
      <c r="U205" t="str">
        <f>IF(' Peticions ET'!S204="", "",' Peticions ET'!S204)</f>
        <v/>
      </c>
      <c r="V205" t="str">
        <f>IF(' Peticions ET'!T204="", "",' Peticions ET'!T204)</f>
        <v/>
      </c>
      <c r="W205" s="33" t="str">
        <f>IF(' Peticions ET'!W204="", "",' Peticions ET'!W204)</f>
        <v/>
      </c>
      <c r="X205" s="33" t="str">
        <f>IF(' Peticions ET'!X204="", "",' Peticions ET'!X204)</f>
        <v/>
      </c>
      <c r="Y205" s="33" t="str">
        <f>IF(' Peticions ET'!Y204="", "",' Peticions ET'!Y204)</f>
        <v/>
      </c>
      <c r="Z205" s="1"/>
      <c r="AA205" s="1"/>
      <c r="AB205" s="3"/>
      <c r="AC205" s="34"/>
      <c r="AD205" s="34"/>
      <c r="AE205" s="34"/>
      <c r="AF205" s="35"/>
      <c r="AG205" s="36"/>
      <c r="AH205" s="36"/>
      <c r="AI205" s="36"/>
      <c r="AJ205" s="36"/>
      <c r="AK205" s="37"/>
      <c r="AL205" s="37"/>
      <c r="AM205" s="37"/>
      <c r="AN205" s="37"/>
      <c r="AO205" s="38" t="str">
        <f>IF(' Peticions ET'!AO204="", "",' Peticions ET'!AO204)</f>
        <v/>
      </c>
      <c r="AP205" s="154"/>
      <c r="AQ205" s="39"/>
      <c r="AR205" s="40" t="str">
        <f t="shared" si="67"/>
        <v/>
      </c>
      <c r="AS205" s="41" t="str">
        <f t="shared" si="68"/>
        <v/>
      </c>
      <c r="AT205" s="42" t="str">
        <f t="shared" si="61"/>
        <v/>
      </c>
      <c r="AU205" s="43" t="str">
        <f t="shared" si="62"/>
        <v/>
      </c>
      <c r="AV205" s="252" t="str">
        <f t="shared" si="52"/>
        <v/>
      </c>
      <c r="AW205" s="242">
        <f>IF(B205="",0,IF(BR205="S",COUNTIF($AV$17:AV205,AV205),0))</f>
        <v>0</v>
      </c>
      <c r="AX205" s="44" t="str">
        <f t="shared" si="63"/>
        <v/>
      </c>
      <c r="AY205" s="45">
        <f xml:space="preserve"> IF(AX205&lt;&gt;"",VLOOKUP(AX205,Calculs!$B$2:$C$34,2,FALSE),0)</f>
        <v>0</v>
      </c>
      <c r="AZ205" s="45">
        <f>IF(K205&lt;&gt;"",IF(LEFT(K205,1)="S", Calculs!$C$55,0),0)</f>
        <v>0</v>
      </c>
      <c r="BA205" s="45">
        <f>IF(L205&lt;&gt;"",IF(LEFT(L205,1)="S", Calculs!$C$51,0),0)</f>
        <v>0</v>
      </c>
      <c r="BB205" s="45">
        <f>IF(M205&lt;&gt;"",IF(LEFT(M205,1)="S", Calculs!$C$52,0),0)</f>
        <v>0</v>
      </c>
      <c r="BC205" s="46" t="str">
        <f t="shared" si="64"/>
        <v/>
      </c>
      <c r="BD205" s="46" t="str">
        <f t="shared" si="66"/>
        <v/>
      </c>
      <c r="BE205" s="46">
        <f>SUMIF(Calculs!$B$2:$B$34,BC205,Calculs!$C$2:$C$34)</f>
        <v>0</v>
      </c>
      <c r="BF205" s="45">
        <f>IF(Q205&lt;&gt;"",IF(LEFT(Q205,1)="S", Calculs!$C$52,0),0)</f>
        <v>0</v>
      </c>
      <c r="BG205" s="45">
        <f>IF(R205&lt;&gt;"",IF(LEFT(R205,1)="S", Calculs!$C$51,0),0)</f>
        <v>0</v>
      </c>
      <c r="BH205" s="252" t="str">
        <f t="shared" si="53"/>
        <v/>
      </c>
      <c r="BI205" s="242">
        <f>IF(B205="",0, IF(BS205="S",COUNTIF($BH$17:BH205,BH205),0))</f>
        <v>0</v>
      </c>
      <c r="BJ205" s="45">
        <f xml:space="preserve"> IF(S205&lt;&gt;"",IF(S205&lt;&gt;"Sense monitor",VLOOKUP(LEFT(S205,2),Calculs!$B$41:$C$46,2,FALSE),0),0)</f>
        <v>0</v>
      </c>
      <c r="BK205" s="45">
        <f>IF(T205&lt;&gt;"",IF(LEFT(T205,1)="S", Calculs!$C$48,0),0)</f>
        <v>0</v>
      </c>
      <c r="BL205" s="45">
        <f>IF(W205&lt;&gt;"",IF(LEFT(W205,3)="ETT", Calculs!$C$37,0),0)</f>
        <v>0</v>
      </c>
      <c r="BM205" s="45">
        <f>IF(X205&lt;&gt;"",IF(LEFT(X205,1)="S", Calculs!$C$51,0),0)</f>
        <v>0</v>
      </c>
      <c r="BN205" s="45">
        <f>IF(Y205&lt;&gt;"",IF(LEFT(Y205,1)="S", Calculs!$C$52,0),0)</f>
        <v>0</v>
      </c>
      <c r="BO205" s="46" t="str">
        <f t="shared" si="65"/>
        <v/>
      </c>
      <c r="BP205" s="45">
        <f>SUMIF(Calculs!$B$32:$B$36,TRIM(BO205),Calculs!$C$32:$C$36)</f>
        <v>0</v>
      </c>
      <c r="BQ205" s="45">
        <f>IF(V205&lt;&gt;"",IF(LEFT(V205,1)="S", SUMIF(Calculs!$B$57:$B$61, TRIM(BO205), Calculs!$C$57:$C$61),0),0)</f>
        <v>0</v>
      </c>
      <c r="BR205" s="43" t="str">
        <f t="shared" si="54"/>
        <v>N</v>
      </c>
      <c r="BS205" s="241" t="str">
        <f t="shared" si="55"/>
        <v>N</v>
      </c>
      <c r="BT205" s="45">
        <f t="shared" si="56"/>
        <v>0</v>
      </c>
      <c r="BU205" s="45"/>
      <c r="BV205" s="45"/>
      <c r="BW205" s="45">
        <f>IF(C205="",0,IF(AND(BR205="S",AW205=1), VLOOKUP(C205,Calculs!$B$85:$D$90,3), 0) + IF(AND(BS205="S",BI205=1), VLOOKUP(C205,Calculs!$B$85:$F$90,5), 0))</f>
        <v>0</v>
      </c>
      <c r="BX205" s="43" t="str">
        <f t="shared" si="57"/>
        <v/>
      </c>
      <c r="BY205" s="241" t="str">
        <f t="shared" si="58"/>
        <v/>
      </c>
      <c r="BZ205" s="301" t="str">
        <f t="shared" si="59"/>
        <v/>
      </c>
      <c r="CA205" s="301" t="str">
        <f t="shared" si="60"/>
        <v/>
      </c>
    </row>
    <row r="206" spans="1:79" ht="12.75" customHeight="1">
      <c r="A206" s="273"/>
      <c r="B206" s="239" t="str">
        <f>IF(' Peticions ET'!B205="", "",' Peticions ET'!B205)</f>
        <v/>
      </c>
      <c r="C206" s="186" t="str">
        <f>IF(' Peticions ET'!C205="", "",' Peticions ET'!C205)</f>
        <v/>
      </c>
      <c r="D206" s="186" t="str">
        <f>IF(' Peticions ET'!D205="", "",' Peticions ET'!D205)</f>
        <v/>
      </c>
      <c r="E206" s="186" t="str">
        <f>IF(' Peticions ET'!E205="", "",' Peticions ET'!E205)</f>
        <v/>
      </c>
      <c r="F206" s="186" t="str">
        <f>IF(' Peticions ET'!F205="", "",' Peticions ET'!F205)</f>
        <v/>
      </c>
      <c r="G206" s="186" t="str">
        <f>IF(' Peticions ET'!G205="", "",' Peticions ET'!G205)</f>
        <v/>
      </c>
      <c r="H206" s="185" t="str">
        <f>IF(' Peticions ET'!H205="", "",' Peticions ET'!H205)</f>
        <v/>
      </c>
      <c r="I206" s="185" t="str">
        <f>IF(' Peticions ET'!I205="", "",' Peticions ET'!I205)</f>
        <v/>
      </c>
      <c r="J206" s="33" t="str">
        <f>IF(' Peticions ET'!J205="", "",' Peticions ET'!J205)</f>
        <v/>
      </c>
      <c r="K206" s="33" t="str">
        <f>IF(' Peticions ET'!K205="", "",' Peticions ET'!K205)</f>
        <v/>
      </c>
      <c r="L206" s="33" t="str">
        <f>IF(' Peticions ET'!L205="", "",' Peticions ET'!L205)</f>
        <v/>
      </c>
      <c r="M206" s="33" t="str">
        <f>IF(' Peticions ET'!M205="", "",' Peticions ET'!M205)</f>
        <v/>
      </c>
      <c r="N206" s="33" t="str">
        <f>IF(' Peticions ET'!N205="", "",' Peticions ET'!N205)</f>
        <v/>
      </c>
      <c r="O206" s="33" t="str">
        <f>IF(' Peticions ET'!O205="", "",' Peticions ET'!O205)</f>
        <v/>
      </c>
      <c r="P206" s="33" t="str">
        <f>IF(' Peticions ET'!P205="", "",' Peticions ET'!P205)</f>
        <v/>
      </c>
      <c r="Q206" s="33" t="str">
        <f>IF(' Peticions ET'!R205="", "",' Peticions ET'!R205)</f>
        <v/>
      </c>
      <c r="R206" s="1" t="str">
        <f>IF(' Peticions ET'!Q205="", "",' Peticions ET'!Q205)</f>
        <v/>
      </c>
      <c r="S206" s="34" t="str">
        <f>IF(' Peticions ET'!U205="", "",' Peticions ET'!U205)</f>
        <v/>
      </c>
      <c r="T206" s="34" t="str">
        <f>IF(' Peticions ET'!V205="", "",' Peticions ET'!V205)</f>
        <v/>
      </c>
      <c r="U206" t="str">
        <f>IF(' Peticions ET'!S205="", "",' Peticions ET'!S205)</f>
        <v/>
      </c>
      <c r="V206" t="str">
        <f>IF(' Peticions ET'!T205="", "",' Peticions ET'!T205)</f>
        <v/>
      </c>
      <c r="W206" s="33" t="str">
        <f>IF(' Peticions ET'!W205="", "",' Peticions ET'!W205)</f>
        <v/>
      </c>
      <c r="X206" s="33" t="str">
        <f>IF(' Peticions ET'!X205="", "",' Peticions ET'!X205)</f>
        <v/>
      </c>
      <c r="Y206" s="33" t="str">
        <f>IF(' Peticions ET'!Y205="", "",' Peticions ET'!Y205)</f>
        <v/>
      </c>
      <c r="Z206" s="1"/>
      <c r="AA206" s="1"/>
      <c r="AB206" s="3"/>
      <c r="AC206" s="34"/>
      <c r="AD206" s="34"/>
      <c r="AE206" s="34"/>
      <c r="AF206" s="35"/>
      <c r="AG206" s="36"/>
      <c r="AH206" s="36"/>
      <c r="AI206" s="36"/>
      <c r="AJ206" s="36"/>
      <c r="AK206" s="37"/>
      <c r="AL206" s="37"/>
      <c r="AM206" s="37"/>
      <c r="AN206" s="37"/>
      <c r="AO206" s="38" t="str">
        <f>IF(' Peticions ET'!AO205="", "",' Peticions ET'!AO205)</f>
        <v/>
      </c>
      <c r="AP206" s="154"/>
      <c r="AQ206" s="39"/>
      <c r="AR206" s="40" t="str">
        <f t="shared" si="67"/>
        <v/>
      </c>
      <c r="AS206" s="41" t="str">
        <f t="shared" si="68"/>
        <v/>
      </c>
      <c r="AT206" s="42" t="str">
        <f t="shared" si="61"/>
        <v/>
      </c>
      <c r="AU206" s="43" t="str">
        <f t="shared" si="62"/>
        <v/>
      </c>
      <c r="AV206" s="252" t="str">
        <f t="shared" si="52"/>
        <v/>
      </c>
      <c r="AW206" s="242">
        <f>IF(B206="",0,IF(BR206="S",COUNTIF($AV$17:AV206,AV206),0))</f>
        <v>0</v>
      </c>
      <c r="AX206" s="44" t="str">
        <f t="shared" si="63"/>
        <v/>
      </c>
      <c r="AY206" s="45">
        <f xml:space="preserve"> IF(AX206&lt;&gt;"",VLOOKUP(AX206,Calculs!$B$2:$C$34,2,FALSE),0)</f>
        <v>0</v>
      </c>
      <c r="AZ206" s="45">
        <f>IF(K206&lt;&gt;"",IF(LEFT(K206,1)="S", Calculs!$C$55,0),0)</f>
        <v>0</v>
      </c>
      <c r="BA206" s="45">
        <f>IF(L206&lt;&gt;"",IF(LEFT(L206,1)="S", Calculs!$C$51,0),0)</f>
        <v>0</v>
      </c>
      <c r="BB206" s="45">
        <f>IF(M206&lt;&gt;"",IF(LEFT(M206,1)="S", Calculs!$C$52,0),0)</f>
        <v>0</v>
      </c>
      <c r="BC206" s="46" t="str">
        <f t="shared" si="64"/>
        <v/>
      </c>
      <c r="BD206" s="46" t="str">
        <f t="shared" si="66"/>
        <v/>
      </c>
      <c r="BE206" s="46">
        <f>SUMIF(Calculs!$B$2:$B$34,BC206,Calculs!$C$2:$C$34)</f>
        <v>0</v>
      </c>
      <c r="BF206" s="45">
        <f>IF(Q206&lt;&gt;"",IF(LEFT(Q206,1)="S", Calculs!$C$52,0),0)</f>
        <v>0</v>
      </c>
      <c r="BG206" s="45">
        <f>IF(R206&lt;&gt;"",IF(LEFT(R206,1)="S", Calculs!$C$51,0),0)</f>
        <v>0</v>
      </c>
      <c r="BH206" s="252" t="str">
        <f t="shared" si="53"/>
        <v/>
      </c>
      <c r="BI206" s="242">
        <f>IF(B206="",0, IF(BS206="S",COUNTIF($BH$17:BH206,BH206),0))</f>
        <v>0</v>
      </c>
      <c r="BJ206" s="45">
        <f xml:space="preserve"> IF(S206&lt;&gt;"",IF(S206&lt;&gt;"Sense monitor",VLOOKUP(LEFT(S206,2),Calculs!$B$41:$C$46,2,FALSE),0),0)</f>
        <v>0</v>
      </c>
      <c r="BK206" s="45">
        <f>IF(T206&lt;&gt;"",IF(LEFT(T206,1)="S", Calculs!$C$48,0),0)</f>
        <v>0</v>
      </c>
      <c r="BL206" s="45">
        <f>IF(W206&lt;&gt;"",IF(LEFT(W206,3)="ETT", Calculs!$C$37,0),0)</f>
        <v>0</v>
      </c>
      <c r="BM206" s="45">
        <f>IF(X206&lt;&gt;"",IF(LEFT(X206,1)="S", Calculs!$C$51,0),0)</f>
        <v>0</v>
      </c>
      <c r="BN206" s="45">
        <f>IF(Y206&lt;&gt;"",IF(LEFT(Y206,1)="S", Calculs!$C$52,0),0)</f>
        <v>0</v>
      </c>
      <c r="BO206" s="46" t="str">
        <f t="shared" si="65"/>
        <v/>
      </c>
      <c r="BP206" s="45">
        <f>SUMIF(Calculs!$B$32:$B$36,TRIM(BO206),Calculs!$C$32:$C$36)</f>
        <v>0</v>
      </c>
      <c r="BQ206" s="45">
        <f>IF(V206&lt;&gt;"",IF(LEFT(V206,1)="S", SUMIF(Calculs!$B$57:$B$61, TRIM(BO206), Calculs!$C$57:$C$61),0),0)</f>
        <v>0</v>
      </c>
      <c r="BR206" s="43" t="str">
        <f t="shared" si="54"/>
        <v>N</v>
      </c>
      <c r="BS206" s="241" t="str">
        <f t="shared" si="55"/>
        <v>N</v>
      </c>
      <c r="BT206" s="45">
        <f t="shared" si="56"/>
        <v>0</v>
      </c>
      <c r="BU206" s="45"/>
      <c r="BV206" s="45"/>
      <c r="BW206" s="45">
        <f>IF(C206="",0,IF(AND(BR206="S",AW206=1), VLOOKUP(C206,Calculs!$B$85:$D$90,3), 0) + IF(AND(BS206="S",BI206=1), VLOOKUP(C206,Calculs!$B$85:$F$90,5), 0))</f>
        <v>0</v>
      </c>
      <c r="BX206" s="43" t="str">
        <f t="shared" si="57"/>
        <v/>
      </c>
      <c r="BY206" s="241" t="str">
        <f t="shared" si="58"/>
        <v/>
      </c>
      <c r="BZ206" s="301" t="str">
        <f t="shared" si="59"/>
        <v/>
      </c>
      <c r="CA206" s="301" t="str">
        <f t="shared" si="60"/>
        <v/>
      </c>
    </row>
    <row r="207" spans="1:79" ht="12.75" customHeight="1">
      <c r="A207" s="273"/>
      <c r="B207" s="239" t="str">
        <f>IF(' Peticions ET'!B206="", "",' Peticions ET'!B206)</f>
        <v/>
      </c>
      <c r="C207" s="186" t="str">
        <f>IF(' Peticions ET'!C206="", "",' Peticions ET'!C206)</f>
        <v/>
      </c>
      <c r="D207" s="186" t="str">
        <f>IF(' Peticions ET'!D206="", "",' Peticions ET'!D206)</f>
        <v/>
      </c>
      <c r="E207" s="186" t="str">
        <f>IF(' Peticions ET'!E206="", "",' Peticions ET'!E206)</f>
        <v/>
      </c>
      <c r="F207" s="186" t="str">
        <f>IF(' Peticions ET'!F206="", "",' Peticions ET'!F206)</f>
        <v/>
      </c>
      <c r="G207" s="186" t="str">
        <f>IF(' Peticions ET'!G206="", "",' Peticions ET'!G206)</f>
        <v/>
      </c>
      <c r="H207" s="185" t="str">
        <f>IF(' Peticions ET'!H206="", "",' Peticions ET'!H206)</f>
        <v/>
      </c>
      <c r="I207" s="185" t="str">
        <f>IF(' Peticions ET'!I206="", "",' Peticions ET'!I206)</f>
        <v/>
      </c>
      <c r="J207" s="33" t="str">
        <f>IF(' Peticions ET'!J206="", "",' Peticions ET'!J206)</f>
        <v/>
      </c>
      <c r="K207" s="33" t="str">
        <f>IF(' Peticions ET'!K206="", "",' Peticions ET'!K206)</f>
        <v/>
      </c>
      <c r="L207" s="33" t="str">
        <f>IF(' Peticions ET'!L206="", "",' Peticions ET'!L206)</f>
        <v/>
      </c>
      <c r="M207" s="33" t="str">
        <f>IF(' Peticions ET'!M206="", "",' Peticions ET'!M206)</f>
        <v/>
      </c>
      <c r="N207" s="33" t="str">
        <f>IF(' Peticions ET'!N206="", "",' Peticions ET'!N206)</f>
        <v/>
      </c>
      <c r="O207" s="33" t="str">
        <f>IF(' Peticions ET'!O206="", "",' Peticions ET'!O206)</f>
        <v/>
      </c>
      <c r="P207" s="33" t="str">
        <f>IF(' Peticions ET'!P206="", "",' Peticions ET'!P206)</f>
        <v/>
      </c>
      <c r="Q207" s="33" t="str">
        <f>IF(' Peticions ET'!R206="", "",' Peticions ET'!R206)</f>
        <v/>
      </c>
      <c r="R207" s="1" t="str">
        <f>IF(' Peticions ET'!Q206="", "",' Peticions ET'!Q206)</f>
        <v/>
      </c>
      <c r="S207" s="34" t="str">
        <f>IF(' Peticions ET'!U206="", "",' Peticions ET'!U206)</f>
        <v/>
      </c>
      <c r="T207" s="34" t="str">
        <f>IF(' Peticions ET'!V206="", "",' Peticions ET'!V206)</f>
        <v/>
      </c>
      <c r="U207" t="str">
        <f>IF(' Peticions ET'!S206="", "",' Peticions ET'!S206)</f>
        <v/>
      </c>
      <c r="V207" t="str">
        <f>IF(' Peticions ET'!T206="", "",' Peticions ET'!T206)</f>
        <v/>
      </c>
      <c r="W207" s="33" t="str">
        <f>IF(' Peticions ET'!W206="", "",' Peticions ET'!W206)</f>
        <v/>
      </c>
      <c r="X207" s="33" t="str">
        <f>IF(' Peticions ET'!X206="", "",' Peticions ET'!X206)</f>
        <v/>
      </c>
      <c r="Y207" s="33" t="str">
        <f>IF(' Peticions ET'!Y206="", "",' Peticions ET'!Y206)</f>
        <v/>
      </c>
      <c r="Z207" s="1"/>
      <c r="AA207" s="1"/>
      <c r="AB207" s="3"/>
      <c r="AC207" s="34"/>
      <c r="AD207" s="34"/>
      <c r="AE207" s="34"/>
      <c r="AF207" s="35"/>
      <c r="AG207" s="36"/>
      <c r="AH207" s="36"/>
      <c r="AI207" s="36"/>
      <c r="AJ207" s="36"/>
      <c r="AK207" s="37"/>
      <c r="AL207" s="37"/>
      <c r="AM207" s="37"/>
      <c r="AN207" s="37"/>
      <c r="AO207" s="38" t="str">
        <f>IF(' Peticions ET'!AO206="", "",' Peticions ET'!AO206)</f>
        <v/>
      </c>
      <c r="AP207" s="154"/>
      <c r="AQ207" s="39"/>
      <c r="AR207" s="40" t="str">
        <f t="shared" si="67"/>
        <v/>
      </c>
      <c r="AS207" s="41" t="str">
        <f t="shared" si="68"/>
        <v/>
      </c>
      <c r="AT207" s="42" t="str">
        <f t="shared" si="61"/>
        <v/>
      </c>
      <c r="AU207" s="43" t="str">
        <f t="shared" si="62"/>
        <v/>
      </c>
      <c r="AV207" s="252" t="str">
        <f t="shared" si="52"/>
        <v/>
      </c>
      <c r="AW207" s="242">
        <f>IF(B207="",0,IF(BR207="S",COUNTIF($AV$17:AV207,AV207),0))</f>
        <v>0</v>
      </c>
      <c r="AX207" s="44" t="str">
        <f t="shared" si="63"/>
        <v/>
      </c>
      <c r="AY207" s="45">
        <f xml:space="preserve"> IF(AX207&lt;&gt;"",VLOOKUP(AX207,Calculs!$B$2:$C$34,2,FALSE),0)</f>
        <v>0</v>
      </c>
      <c r="AZ207" s="45">
        <f>IF(K207&lt;&gt;"",IF(LEFT(K207,1)="S", Calculs!$C$55,0),0)</f>
        <v>0</v>
      </c>
      <c r="BA207" s="45">
        <f>IF(L207&lt;&gt;"",IF(LEFT(L207,1)="S", Calculs!$C$51,0),0)</f>
        <v>0</v>
      </c>
      <c r="BB207" s="45">
        <f>IF(M207&lt;&gt;"",IF(LEFT(M207,1)="S", Calculs!$C$52,0),0)</f>
        <v>0</v>
      </c>
      <c r="BC207" s="46" t="str">
        <f t="shared" si="64"/>
        <v/>
      </c>
      <c r="BD207" s="46" t="str">
        <f t="shared" si="66"/>
        <v/>
      </c>
      <c r="BE207" s="46">
        <f>SUMIF(Calculs!$B$2:$B$34,BC207,Calculs!$C$2:$C$34)</f>
        <v>0</v>
      </c>
      <c r="BF207" s="45">
        <f>IF(Q207&lt;&gt;"",IF(LEFT(Q207,1)="S", Calculs!$C$52,0),0)</f>
        <v>0</v>
      </c>
      <c r="BG207" s="45">
        <f>IF(R207&lt;&gt;"",IF(LEFT(R207,1)="S", Calculs!$C$51,0),0)</f>
        <v>0</v>
      </c>
      <c r="BH207" s="252" t="str">
        <f t="shared" si="53"/>
        <v/>
      </c>
      <c r="BI207" s="242">
        <f>IF(B207="",0, IF(BS207="S",COUNTIF($BH$17:BH207,BH207),0))</f>
        <v>0</v>
      </c>
      <c r="BJ207" s="45">
        <f xml:space="preserve"> IF(S207&lt;&gt;"",IF(S207&lt;&gt;"Sense monitor",VLOOKUP(LEFT(S207,2),Calculs!$B$41:$C$46,2,FALSE),0),0)</f>
        <v>0</v>
      </c>
      <c r="BK207" s="45">
        <f>IF(T207&lt;&gt;"",IF(LEFT(T207,1)="S", Calculs!$C$48,0),0)</f>
        <v>0</v>
      </c>
      <c r="BL207" s="45">
        <f>IF(W207&lt;&gt;"",IF(LEFT(W207,3)="ETT", Calculs!$C$37,0),0)</f>
        <v>0</v>
      </c>
      <c r="BM207" s="45">
        <f>IF(X207&lt;&gt;"",IF(LEFT(X207,1)="S", Calculs!$C$51,0),0)</f>
        <v>0</v>
      </c>
      <c r="BN207" s="45">
        <f>IF(Y207&lt;&gt;"",IF(LEFT(Y207,1)="S", Calculs!$C$52,0),0)</f>
        <v>0</v>
      </c>
      <c r="BO207" s="46" t="str">
        <f t="shared" si="65"/>
        <v/>
      </c>
      <c r="BP207" s="45">
        <f>SUMIF(Calculs!$B$32:$B$36,TRIM(BO207),Calculs!$C$32:$C$36)</f>
        <v>0</v>
      </c>
      <c r="BQ207" s="45">
        <f>IF(V207&lt;&gt;"",IF(LEFT(V207,1)="S", SUMIF(Calculs!$B$57:$B$61, TRIM(BO207), Calculs!$C$57:$C$61),0),0)</f>
        <v>0</v>
      </c>
      <c r="BR207" s="43" t="str">
        <f t="shared" si="54"/>
        <v>N</v>
      </c>
      <c r="BS207" s="241" t="str">
        <f t="shared" si="55"/>
        <v>N</v>
      </c>
      <c r="BT207" s="45">
        <f t="shared" si="56"/>
        <v>0</v>
      </c>
      <c r="BU207" s="45"/>
      <c r="BV207" s="45"/>
      <c r="BW207" s="45">
        <f>IF(C207="",0,IF(AND(BR207="S",AW207=1), VLOOKUP(C207,Calculs!$B$85:$D$90,3), 0) + IF(AND(BS207="S",BI207=1), VLOOKUP(C207,Calculs!$B$85:$F$90,5), 0))</f>
        <v>0</v>
      </c>
      <c r="BX207" s="43" t="str">
        <f t="shared" si="57"/>
        <v/>
      </c>
      <c r="BY207" s="241" t="str">
        <f t="shared" si="58"/>
        <v/>
      </c>
      <c r="BZ207" s="301" t="str">
        <f t="shared" si="59"/>
        <v/>
      </c>
      <c r="CA207" s="301" t="str">
        <f t="shared" si="60"/>
        <v/>
      </c>
    </row>
    <row r="208" spans="1:79" ht="12.75" customHeight="1">
      <c r="A208" s="273"/>
      <c r="B208" s="239" t="str">
        <f>IF(' Peticions ET'!B207="", "",' Peticions ET'!B207)</f>
        <v/>
      </c>
      <c r="C208" s="186" t="str">
        <f>IF(' Peticions ET'!C207="", "",' Peticions ET'!C207)</f>
        <v/>
      </c>
      <c r="D208" s="186" t="str">
        <f>IF(' Peticions ET'!D207="", "",' Peticions ET'!D207)</f>
        <v/>
      </c>
      <c r="E208" s="186" t="str">
        <f>IF(' Peticions ET'!E207="", "",' Peticions ET'!E207)</f>
        <v/>
      </c>
      <c r="F208" s="186" t="str">
        <f>IF(' Peticions ET'!F207="", "",' Peticions ET'!F207)</f>
        <v/>
      </c>
      <c r="G208" s="186" t="str">
        <f>IF(' Peticions ET'!G207="", "",' Peticions ET'!G207)</f>
        <v/>
      </c>
      <c r="H208" s="185" t="str">
        <f>IF(' Peticions ET'!H207="", "",' Peticions ET'!H207)</f>
        <v/>
      </c>
      <c r="I208" s="185" t="str">
        <f>IF(' Peticions ET'!I207="", "",' Peticions ET'!I207)</f>
        <v/>
      </c>
      <c r="J208" s="33" t="str">
        <f>IF(' Peticions ET'!J207="", "",' Peticions ET'!J207)</f>
        <v/>
      </c>
      <c r="K208" s="33" t="str">
        <f>IF(' Peticions ET'!K207="", "",' Peticions ET'!K207)</f>
        <v/>
      </c>
      <c r="L208" s="33" t="str">
        <f>IF(' Peticions ET'!L207="", "",' Peticions ET'!L207)</f>
        <v/>
      </c>
      <c r="M208" s="33" t="str">
        <f>IF(' Peticions ET'!M207="", "",' Peticions ET'!M207)</f>
        <v/>
      </c>
      <c r="N208" s="33" t="str">
        <f>IF(' Peticions ET'!N207="", "",' Peticions ET'!N207)</f>
        <v/>
      </c>
      <c r="O208" s="33" t="str">
        <f>IF(' Peticions ET'!O207="", "",' Peticions ET'!O207)</f>
        <v/>
      </c>
      <c r="P208" s="33" t="str">
        <f>IF(' Peticions ET'!P207="", "",' Peticions ET'!P207)</f>
        <v/>
      </c>
      <c r="Q208" s="33" t="str">
        <f>IF(' Peticions ET'!R207="", "",' Peticions ET'!R207)</f>
        <v/>
      </c>
      <c r="R208" s="1" t="str">
        <f>IF(' Peticions ET'!Q207="", "",' Peticions ET'!Q207)</f>
        <v/>
      </c>
      <c r="S208" s="34" t="str">
        <f>IF(' Peticions ET'!U207="", "",' Peticions ET'!U207)</f>
        <v/>
      </c>
      <c r="T208" s="34" t="str">
        <f>IF(' Peticions ET'!V207="", "",' Peticions ET'!V207)</f>
        <v/>
      </c>
      <c r="U208" t="str">
        <f>IF(' Peticions ET'!S207="", "",' Peticions ET'!S207)</f>
        <v/>
      </c>
      <c r="V208" t="str">
        <f>IF(' Peticions ET'!T207="", "",' Peticions ET'!T207)</f>
        <v/>
      </c>
      <c r="W208" s="33" t="str">
        <f>IF(' Peticions ET'!W207="", "",' Peticions ET'!W207)</f>
        <v/>
      </c>
      <c r="X208" s="33" t="str">
        <f>IF(' Peticions ET'!X207="", "",' Peticions ET'!X207)</f>
        <v/>
      </c>
      <c r="Y208" s="33" t="str">
        <f>IF(' Peticions ET'!Y207="", "",' Peticions ET'!Y207)</f>
        <v/>
      </c>
      <c r="Z208" s="1"/>
      <c r="AA208" s="1"/>
      <c r="AB208" s="3"/>
      <c r="AC208" s="34"/>
      <c r="AD208" s="34"/>
      <c r="AE208" s="34"/>
      <c r="AF208" s="35"/>
      <c r="AG208" s="36"/>
      <c r="AH208" s="36"/>
      <c r="AI208" s="36"/>
      <c r="AJ208" s="36"/>
      <c r="AK208" s="37"/>
      <c r="AL208" s="37"/>
      <c r="AM208" s="37"/>
      <c r="AN208" s="37"/>
      <c r="AO208" s="38" t="str">
        <f>IF(' Peticions ET'!AO207="", "",' Peticions ET'!AO207)</f>
        <v/>
      </c>
      <c r="AP208" s="154"/>
      <c r="AQ208" s="39"/>
      <c r="AR208" s="40" t="str">
        <f t="shared" si="67"/>
        <v/>
      </c>
      <c r="AS208" s="41" t="str">
        <f t="shared" si="68"/>
        <v/>
      </c>
      <c r="AT208" s="42" t="str">
        <f t="shared" si="61"/>
        <v/>
      </c>
      <c r="AU208" s="43" t="str">
        <f t="shared" si="62"/>
        <v/>
      </c>
      <c r="AV208" s="252" t="str">
        <f t="shared" si="52"/>
        <v/>
      </c>
      <c r="AW208" s="242">
        <f>IF(B208="",0,IF(BR208="S",COUNTIF($AV$17:AV208,AV208),0))</f>
        <v>0</v>
      </c>
      <c r="AX208" s="44" t="str">
        <f t="shared" si="63"/>
        <v/>
      </c>
      <c r="AY208" s="45">
        <f xml:space="preserve"> IF(AX208&lt;&gt;"",VLOOKUP(AX208,Calculs!$B$2:$C$34,2,FALSE),0)</f>
        <v>0</v>
      </c>
      <c r="AZ208" s="45">
        <f>IF(K208&lt;&gt;"",IF(LEFT(K208,1)="S", Calculs!$C$55,0),0)</f>
        <v>0</v>
      </c>
      <c r="BA208" s="45">
        <f>IF(L208&lt;&gt;"",IF(LEFT(L208,1)="S", Calculs!$C$51,0),0)</f>
        <v>0</v>
      </c>
      <c r="BB208" s="45">
        <f>IF(M208&lt;&gt;"",IF(LEFT(M208,1)="S", Calculs!$C$52,0),0)</f>
        <v>0</v>
      </c>
      <c r="BC208" s="46" t="str">
        <f t="shared" si="64"/>
        <v/>
      </c>
      <c r="BD208" s="46" t="str">
        <f t="shared" si="66"/>
        <v/>
      </c>
      <c r="BE208" s="46">
        <f>SUMIF(Calculs!$B$2:$B$34,BC208,Calculs!$C$2:$C$34)</f>
        <v>0</v>
      </c>
      <c r="BF208" s="45">
        <f>IF(Q208&lt;&gt;"",IF(LEFT(Q208,1)="S", Calculs!$C$52,0),0)</f>
        <v>0</v>
      </c>
      <c r="BG208" s="45">
        <f>IF(R208&lt;&gt;"",IF(LEFT(R208,1)="S", Calculs!$C$51,0),0)</f>
        <v>0</v>
      </c>
      <c r="BH208" s="252" t="str">
        <f t="shared" si="53"/>
        <v/>
      </c>
      <c r="BI208" s="242">
        <f>IF(B208="",0, IF(BS208="S",COUNTIF($BH$17:BH208,BH208),0))</f>
        <v>0</v>
      </c>
      <c r="BJ208" s="45">
        <f xml:space="preserve"> IF(S208&lt;&gt;"",IF(S208&lt;&gt;"Sense monitor",VLOOKUP(LEFT(S208,2),Calculs!$B$41:$C$46,2,FALSE),0),0)</f>
        <v>0</v>
      </c>
      <c r="BK208" s="45">
        <f>IF(T208&lt;&gt;"",IF(LEFT(T208,1)="S", Calculs!$C$48,0),0)</f>
        <v>0</v>
      </c>
      <c r="BL208" s="45">
        <f>IF(W208&lt;&gt;"",IF(LEFT(W208,3)="ETT", Calculs!$C$37,0),0)</f>
        <v>0</v>
      </c>
      <c r="BM208" s="45">
        <f>IF(X208&lt;&gt;"",IF(LEFT(X208,1)="S", Calculs!$C$51,0),0)</f>
        <v>0</v>
      </c>
      <c r="BN208" s="45">
        <f>IF(Y208&lt;&gt;"",IF(LEFT(Y208,1)="S", Calculs!$C$52,0),0)</f>
        <v>0</v>
      </c>
      <c r="BO208" s="46" t="str">
        <f t="shared" si="65"/>
        <v/>
      </c>
      <c r="BP208" s="45">
        <f>SUMIF(Calculs!$B$32:$B$36,TRIM(BO208),Calculs!$C$32:$C$36)</f>
        <v>0</v>
      </c>
      <c r="BQ208" s="45">
        <f>IF(V208&lt;&gt;"",IF(LEFT(V208,1)="S", SUMIF(Calculs!$B$57:$B$61, TRIM(BO208), Calculs!$C$57:$C$61),0),0)</f>
        <v>0</v>
      </c>
      <c r="BR208" s="43" t="str">
        <f t="shared" si="54"/>
        <v>N</v>
      </c>
      <c r="BS208" s="241" t="str">
        <f t="shared" si="55"/>
        <v>N</v>
      </c>
      <c r="BT208" s="45">
        <f t="shared" si="56"/>
        <v>0</v>
      </c>
      <c r="BU208" s="45"/>
      <c r="BV208" s="45"/>
      <c r="BW208" s="45">
        <f>IF(C208="",0,IF(AND(BR208="S",AW208=1), VLOOKUP(C208,Calculs!$B$85:$D$90,3), 0) + IF(AND(BS208="S",BI208=1), VLOOKUP(C208,Calculs!$B$85:$F$90,5), 0))</f>
        <v>0</v>
      </c>
      <c r="BX208" s="43" t="str">
        <f t="shared" si="57"/>
        <v/>
      </c>
      <c r="BY208" s="241" t="str">
        <f t="shared" si="58"/>
        <v/>
      </c>
      <c r="BZ208" s="301" t="str">
        <f t="shared" si="59"/>
        <v/>
      </c>
      <c r="CA208" s="301" t="str">
        <f t="shared" si="60"/>
        <v/>
      </c>
    </row>
    <row r="209" spans="1:79" ht="12.75" customHeight="1">
      <c r="A209" s="273"/>
      <c r="B209" s="239" t="str">
        <f>IF(' Peticions ET'!B208="", "",' Peticions ET'!B208)</f>
        <v/>
      </c>
      <c r="C209" s="186" t="str">
        <f>IF(' Peticions ET'!C208="", "",' Peticions ET'!C208)</f>
        <v/>
      </c>
      <c r="D209" s="186" t="str">
        <f>IF(' Peticions ET'!D208="", "",' Peticions ET'!D208)</f>
        <v/>
      </c>
      <c r="E209" s="186" t="str">
        <f>IF(' Peticions ET'!E208="", "",' Peticions ET'!E208)</f>
        <v/>
      </c>
      <c r="F209" s="186" t="str">
        <f>IF(' Peticions ET'!F208="", "",' Peticions ET'!F208)</f>
        <v/>
      </c>
      <c r="G209" s="186" t="str">
        <f>IF(' Peticions ET'!G208="", "",' Peticions ET'!G208)</f>
        <v/>
      </c>
      <c r="H209" s="185" t="str">
        <f>IF(' Peticions ET'!H208="", "",' Peticions ET'!H208)</f>
        <v/>
      </c>
      <c r="I209" s="185" t="str">
        <f>IF(' Peticions ET'!I208="", "",' Peticions ET'!I208)</f>
        <v/>
      </c>
      <c r="J209" s="33" t="str">
        <f>IF(' Peticions ET'!J208="", "",' Peticions ET'!J208)</f>
        <v/>
      </c>
      <c r="K209" s="33" t="str">
        <f>IF(' Peticions ET'!K208="", "",' Peticions ET'!K208)</f>
        <v/>
      </c>
      <c r="L209" s="33" t="str">
        <f>IF(' Peticions ET'!L208="", "",' Peticions ET'!L208)</f>
        <v/>
      </c>
      <c r="M209" s="33" t="str">
        <f>IF(' Peticions ET'!M208="", "",' Peticions ET'!M208)</f>
        <v/>
      </c>
      <c r="N209" s="33" t="str">
        <f>IF(' Peticions ET'!N208="", "",' Peticions ET'!N208)</f>
        <v/>
      </c>
      <c r="O209" s="33" t="str">
        <f>IF(' Peticions ET'!O208="", "",' Peticions ET'!O208)</f>
        <v/>
      </c>
      <c r="P209" s="33" t="str">
        <f>IF(' Peticions ET'!P208="", "",' Peticions ET'!P208)</f>
        <v/>
      </c>
      <c r="Q209" s="33" t="str">
        <f>IF(' Peticions ET'!R208="", "",' Peticions ET'!R208)</f>
        <v/>
      </c>
      <c r="R209" s="1" t="str">
        <f>IF(' Peticions ET'!Q208="", "",' Peticions ET'!Q208)</f>
        <v/>
      </c>
      <c r="S209" s="34" t="str">
        <f>IF(' Peticions ET'!U208="", "",' Peticions ET'!U208)</f>
        <v/>
      </c>
      <c r="T209" s="34" t="str">
        <f>IF(' Peticions ET'!V208="", "",' Peticions ET'!V208)</f>
        <v/>
      </c>
      <c r="U209" t="str">
        <f>IF(' Peticions ET'!S208="", "",' Peticions ET'!S208)</f>
        <v/>
      </c>
      <c r="V209" t="str">
        <f>IF(' Peticions ET'!T208="", "",' Peticions ET'!T208)</f>
        <v/>
      </c>
      <c r="W209" s="33" t="str">
        <f>IF(' Peticions ET'!W208="", "",' Peticions ET'!W208)</f>
        <v/>
      </c>
      <c r="X209" s="33" t="str">
        <f>IF(' Peticions ET'!X208="", "",' Peticions ET'!X208)</f>
        <v/>
      </c>
      <c r="Y209" s="33" t="str">
        <f>IF(' Peticions ET'!Y208="", "",' Peticions ET'!Y208)</f>
        <v/>
      </c>
      <c r="Z209" s="1"/>
      <c r="AA209" s="1"/>
      <c r="AB209" s="3"/>
      <c r="AC209" s="34"/>
      <c r="AD209" s="34"/>
      <c r="AE209" s="34"/>
      <c r="AF209" s="35"/>
      <c r="AG209" s="36"/>
      <c r="AH209" s="36"/>
      <c r="AI209" s="36"/>
      <c r="AJ209" s="36"/>
      <c r="AK209" s="37"/>
      <c r="AL209" s="37"/>
      <c r="AM209" s="37"/>
      <c r="AN209" s="37"/>
      <c r="AO209" s="38" t="str">
        <f>IF(' Peticions ET'!AO208="", "",' Peticions ET'!AO208)</f>
        <v/>
      </c>
      <c r="AP209" s="154"/>
      <c r="AQ209" s="39"/>
      <c r="AR209" s="40" t="str">
        <f t="shared" si="67"/>
        <v/>
      </c>
      <c r="AS209" s="41" t="str">
        <f t="shared" si="68"/>
        <v/>
      </c>
      <c r="AT209" s="42" t="str">
        <f t="shared" si="61"/>
        <v/>
      </c>
      <c r="AU209" s="43" t="str">
        <f t="shared" si="62"/>
        <v/>
      </c>
      <c r="AV209" s="252" t="str">
        <f t="shared" ref="AV209:AV272" si="69">IF(BR209="S",CONCATENATE(B209,".",AU209,".",BR209),"")</f>
        <v/>
      </c>
      <c r="AW209" s="242">
        <f>IF(B209="",0,IF(BR209="S",COUNTIF($AV$17:AV209,AV209),0))</f>
        <v>0</v>
      </c>
      <c r="AX209" s="44" t="str">
        <f t="shared" si="63"/>
        <v/>
      </c>
      <c r="AY209" s="45">
        <f xml:space="preserve"> IF(AX209&lt;&gt;"",VLOOKUP(AX209,Calculs!$B$2:$C$34,2,FALSE),0)</f>
        <v>0</v>
      </c>
      <c r="AZ209" s="45">
        <f>IF(K209&lt;&gt;"",IF(LEFT(K209,1)="S", Calculs!$C$55,0),0)</f>
        <v>0</v>
      </c>
      <c r="BA209" s="45">
        <f>IF(L209&lt;&gt;"",IF(LEFT(L209,1)="S", Calculs!$C$51,0),0)</f>
        <v>0</v>
      </c>
      <c r="BB209" s="45">
        <f>IF(M209&lt;&gt;"",IF(LEFT(M209,1)="S", Calculs!$C$52,0),0)</f>
        <v>0</v>
      </c>
      <c r="BC209" s="46" t="str">
        <f t="shared" si="64"/>
        <v/>
      </c>
      <c r="BD209" s="46" t="str">
        <f t="shared" si="66"/>
        <v/>
      </c>
      <c r="BE209" s="46">
        <f>SUMIF(Calculs!$B$2:$B$34,BC209,Calculs!$C$2:$C$34)</f>
        <v>0</v>
      </c>
      <c r="BF209" s="45">
        <f>IF(Q209&lt;&gt;"",IF(LEFT(Q209,1)="S", Calculs!$C$52,0),0)</f>
        <v>0</v>
      </c>
      <c r="BG209" s="45">
        <f>IF(R209&lt;&gt;"",IF(LEFT(R209,1)="S", Calculs!$C$51,0),0)</f>
        <v>0</v>
      </c>
      <c r="BH209" s="252" t="str">
        <f t="shared" ref="BH209:BH272" si="70">IF(BS209="S",CONCATENATE(B209,".",AU209,".",BS209),"")</f>
        <v/>
      </c>
      <c r="BI209" s="242">
        <f>IF(B209="",0, IF(BS209="S",COUNTIF($BH$17:BH209,BH209),0))</f>
        <v>0</v>
      </c>
      <c r="BJ209" s="45">
        <f xml:space="preserve"> IF(S209&lt;&gt;"",IF(S209&lt;&gt;"Sense monitor",VLOOKUP(LEFT(S209,2),Calculs!$B$41:$C$46,2,FALSE),0),0)</f>
        <v>0</v>
      </c>
      <c r="BK209" s="45">
        <f>IF(T209&lt;&gt;"",IF(LEFT(T209,1)="S", Calculs!$C$48,0),0)</f>
        <v>0</v>
      </c>
      <c r="BL209" s="45">
        <f>IF(W209&lt;&gt;"",IF(LEFT(W209,3)="ETT", Calculs!$C$37,0),0)</f>
        <v>0</v>
      </c>
      <c r="BM209" s="45">
        <f>IF(X209&lt;&gt;"",IF(LEFT(X209,1)="S", Calculs!$C$51,0),0)</f>
        <v>0</v>
      </c>
      <c r="BN209" s="45">
        <f>IF(Y209&lt;&gt;"",IF(LEFT(Y209,1)="S", Calculs!$C$52,0),0)</f>
        <v>0</v>
      </c>
      <c r="BO209" s="46" t="str">
        <f t="shared" si="65"/>
        <v/>
      </c>
      <c r="BP209" s="45">
        <f>SUMIF(Calculs!$B$32:$B$36,TRIM(BO209),Calculs!$C$32:$C$36)</f>
        <v>0</v>
      </c>
      <c r="BQ209" s="45">
        <f>IF(V209&lt;&gt;"",IF(LEFT(V209,1)="S", SUMIF(Calculs!$B$57:$B$61, TRIM(BO209), Calculs!$C$57:$C$61),0),0)</f>
        <v>0</v>
      </c>
      <c r="BR209" s="43" t="str">
        <f t="shared" ref="BR209:BR272" si="71">IF(IF(AX209&lt;&gt;"",1,0) + IF(BC209&lt;&gt;"",1,0)+IF(BL209&lt;&gt;0,1,0)+IF(BO209&lt;&gt;"",1,0)&gt;0,"S","N")</f>
        <v>N</v>
      </c>
      <c r="BS209" s="241" t="str">
        <f t="shared" ref="BS209:BS272" si="72">IF(S209&lt;&gt;"",IF(LEFT(S209,1)="M","S","N"),"N")</f>
        <v>N</v>
      </c>
      <c r="BT209" s="45">
        <f t="shared" ref="BT209:BT272" si="73">AY209+AZ209+BA209+BB209+BE209+BF209+BG209+BK209+BL209+BM209+BN209+BQ209+BJ209+BP209</f>
        <v>0</v>
      </c>
      <c r="BU209" s="45"/>
      <c r="BV209" s="45"/>
      <c r="BW209" s="45">
        <f>IF(C209="",0,IF(AND(BR209="S",AW209=1), VLOOKUP(C209,Calculs!$B$85:$D$90,3), 0) + IF(AND(BS209="S",BI209=1), VLOOKUP(C209,Calculs!$B$85:$F$90,5), 0))</f>
        <v>0</v>
      </c>
      <c r="BX209" s="43" t="str">
        <f t="shared" ref="BX209:BX272" si="74">IF(AND(BR209="S",AW209=1 ),AU209,"")</f>
        <v/>
      </c>
      <c r="BY209" s="241" t="str">
        <f t="shared" ref="BY209:BY272" si="75">IF(AND(BS209="S",BI209=1),AU209,"")</f>
        <v/>
      </c>
      <c r="BZ209" s="301" t="str">
        <f t="shared" ref="BZ209:BZ272" si="76">IF(BR209="S",AU209,"")</f>
        <v/>
      </c>
      <c r="CA209" s="301" t="str">
        <f t="shared" ref="CA209:CA272" si="77">IF(BS209="S",AU209,"")</f>
        <v/>
      </c>
    </row>
    <row r="210" spans="1:79" ht="12.75" customHeight="1">
      <c r="A210" s="273"/>
      <c r="B210" s="239" t="str">
        <f>IF(' Peticions ET'!B209="", "",' Peticions ET'!B209)</f>
        <v/>
      </c>
      <c r="C210" s="186" t="str">
        <f>IF(' Peticions ET'!C209="", "",' Peticions ET'!C209)</f>
        <v/>
      </c>
      <c r="D210" s="186" t="str">
        <f>IF(' Peticions ET'!D209="", "",' Peticions ET'!D209)</f>
        <v/>
      </c>
      <c r="E210" s="186" t="str">
        <f>IF(' Peticions ET'!E209="", "",' Peticions ET'!E209)</f>
        <v/>
      </c>
      <c r="F210" s="186" t="str">
        <f>IF(' Peticions ET'!F209="", "",' Peticions ET'!F209)</f>
        <v/>
      </c>
      <c r="G210" s="186" t="str">
        <f>IF(' Peticions ET'!G209="", "",' Peticions ET'!G209)</f>
        <v/>
      </c>
      <c r="H210" s="185" t="str">
        <f>IF(' Peticions ET'!H209="", "",' Peticions ET'!H209)</f>
        <v/>
      </c>
      <c r="I210" s="185" t="str">
        <f>IF(' Peticions ET'!I209="", "",' Peticions ET'!I209)</f>
        <v/>
      </c>
      <c r="J210" s="33" t="str">
        <f>IF(' Peticions ET'!J209="", "",' Peticions ET'!J209)</f>
        <v/>
      </c>
      <c r="K210" s="33" t="str">
        <f>IF(' Peticions ET'!K209="", "",' Peticions ET'!K209)</f>
        <v/>
      </c>
      <c r="L210" s="33" t="str">
        <f>IF(' Peticions ET'!L209="", "",' Peticions ET'!L209)</f>
        <v/>
      </c>
      <c r="M210" s="33" t="str">
        <f>IF(' Peticions ET'!M209="", "",' Peticions ET'!M209)</f>
        <v/>
      </c>
      <c r="N210" s="33" t="str">
        <f>IF(' Peticions ET'!N209="", "",' Peticions ET'!N209)</f>
        <v/>
      </c>
      <c r="O210" s="33" t="str">
        <f>IF(' Peticions ET'!O209="", "",' Peticions ET'!O209)</f>
        <v/>
      </c>
      <c r="P210" s="33" t="str">
        <f>IF(' Peticions ET'!P209="", "",' Peticions ET'!P209)</f>
        <v/>
      </c>
      <c r="Q210" s="33" t="str">
        <f>IF(' Peticions ET'!R209="", "",' Peticions ET'!R209)</f>
        <v/>
      </c>
      <c r="R210" s="1" t="str">
        <f>IF(' Peticions ET'!Q209="", "",' Peticions ET'!Q209)</f>
        <v/>
      </c>
      <c r="S210" s="34" t="str">
        <f>IF(' Peticions ET'!U209="", "",' Peticions ET'!U209)</f>
        <v/>
      </c>
      <c r="T210" s="34" t="str">
        <f>IF(' Peticions ET'!V209="", "",' Peticions ET'!V209)</f>
        <v/>
      </c>
      <c r="U210" t="str">
        <f>IF(' Peticions ET'!S209="", "",' Peticions ET'!S209)</f>
        <v/>
      </c>
      <c r="V210" t="str">
        <f>IF(' Peticions ET'!T209="", "",' Peticions ET'!T209)</f>
        <v/>
      </c>
      <c r="W210" s="33" t="str">
        <f>IF(' Peticions ET'!W209="", "",' Peticions ET'!W209)</f>
        <v/>
      </c>
      <c r="X210" s="33" t="str">
        <f>IF(' Peticions ET'!X209="", "",' Peticions ET'!X209)</f>
        <v/>
      </c>
      <c r="Y210" s="33" t="str">
        <f>IF(' Peticions ET'!Y209="", "",' Peticions ET'!Y209)</f>
        <v/>
      </c>
      <c r="Z210" s="1"/>
      <c r="AA210" s="1"/>
      <c r="AB210" s="3"/>
      <c r="AC210" s="34"/>
      <c r="AD210" s="34"/>
      <c r="AE210" s="34"/>
      <c r="AF210" s="35"/>
      <c r="AG210" s="36"/>
      <c r="AH210" s="36"/>
      <c r="AI210" s="36"/>
      <c r="AJ210" s="36"/>
      <c r="AK210" s="37"/>
      <c r="AL210" s="37"/>
      <c r="AM210" s="37"/>
      <c r="AN210" s="37"/>
      <c r="AO210" s="38" t="str">
        <f>IF(' Peticions ET'!AO209="", "",' Peticions ET'!AO209)</f>
        <v/>
      </c>
      <c r="AP210" s="154"/>
      <c r="AQ210" s="39"/>
      <c r="AR210" s="40" t="str">
        <f t="shared" si="67"/>
        <v/>
      </c>
      <c r="AS210" s="41" t="str">
        <f t="shared" si="68"/>
        <v/>
      </c>
      <c r="AT210" s="42" t="str">
        <f t="shared" ref="AT210:AT273" si="78">IF(LEFT(C210,3)="Dir", "Sí","")</f>
        <v/>
      </c>
      <c r="AU210" s="43" t="str">
        <f t="shared" ref="AU210:AU273" si="79">IF(LEFT(C210,3)="Dir", "DIR"&amp;AS210, IF(LEFT(C210,3)="PDI", C210, IF(LEFT(C210,5)="PAS t", "PAST",C210)))</f>
        <v/>
      </c>
      <c r="AV210" s="252" t="str">
        <f t="shared" si="69"/>
        <v/>
      </c>
      <c r="AW210" s="242">
        <f>IF(B210="",0,IF(BR210="S",COUNTIF($AV$17:AV210,AV210),0))</f>
        <v>0</v>
      </c>
      <c r="AX210" s="44" t="str">
        <f t="shared" ref="AX210:AX273" si="80">IF(I210&lt;&gt;"",CONCATENATE(LEFT(I210,5),IF(J210="Linux",".L",".W")),"")</f>
        <v/>
      </c>
      <c r="AY210" s="45">
        <f xml:space="preserve"> IF(AX210&lt;&gt;"",VLOOKUP(AX210,Calculs!$B$2:$C$34,2,FALSE),0)</f>
        <v>0</v>
      </c>
      <c r="AZ210" s="45">
        <f>IF(K210&lt;&gt;"",IF(LEFT(K210,1)="S", Calculs!$C$55,0),0)</f>
        <v>0</v>
      </c>
      <c r="BA210" s="45">
        <f>IF(L210&lt;&gt;"",IF(LEFT(L210,1)="S", Calculs!$C$51,0),0)</f>
        <v>0</v>
      </c>
      <c r="BB210" s="45">
        <f>IF(M210&lt;&gt;"",IF(LEFT(M210,1)="S", Calculs!$C$52,0),0)</f>
        <v>0</v>
      </c>
      <c r="BC210" s="46" t="str">
        <f t="shared" ref="BC210:BC273" si="81">IF(N210&lt;&gt;"",CONCATENATE(LEFT(N210,3),IF(O210="Linux",".L",".W")),"")</f>
        <v/>
      </c>
      <c r="BD210" s="46" t="str">
        <f t="shared" si="66"/>
        <v/>
      </c>
      <c r="BE210" s="46">
        <f>SUMIF(Calculs!$B$2:$B$34,BC210,Calculs!$C$2:$C$34)</f>
        <v>0</v>
      </c>
      <c r="BF210" s="45">
        <f>IF(Q210&lt;&gt;"",IF(LEFT(Q210,1)="S", Calculs!$C$52,0),0)</f>
        <v>0</v>
      </c>
      <c r="BG210" s="45">
        <f>IF(R210&lt;&gt;"",IF(LEFT(R210,1)="S", Calculs!$C$51,0),0)</f>
        <v>0</v>
      </c>
      <c r="BH210" s="252" t="str">
        <f t="shared" si="70"/>
        <v/>
      </c>
      <c r="BI210" s="242">
        <f>IF(B210="",0, IF(BS210="S",COUNTIF($BH$17:BH210,BH210),0))</f>
        <v>0</v>
      </c>
      <c r="BJ210" s="45">
        <f xml:space="preserve"> IF(S210&lt;&gt;"",IF(S210&lt;&gt;"Sense monitor",VLOOKUP(LEFT(S210,2),Calculs!$B$41:$C$46,2,FALSE),0),0)</f>
        <v>0</v>
      </c>
      <c r="BK210" s="45">
        <f>IF(T210&lt;&gt;"",IF(LEFT(T210,1)="S", Calculs!$C$48,0),0)</f>
        <v>0</v>
      </c>
      <c r="BL210" s="45">
        <f>IF(W210&lt;&gt;"",IF(LEFT(W210,3)="ETT", Calculs!$C$37,0),0)</f>
        <v>0</v>
      </c>
      <c r="BM210" s="45">
        <f>IF(X210&lt;&gt;"",IF(LEFT(X210,1)="S", Calculs!$C$51,0),0)</f>
        <v>0</v>
      </c>
      <c r="BN210" s="45">
        <f>IF(Y210&lt;&gt;"",IF(LEFT(Y210,1)="S", Calculs!$C$52,0),0)</f>
        <v>0</v>
      </c>
      <c r="BO210" s="46" t="str">
        <f t="shared" ref="BO210:BO273" si="82">IF(U210&lt;&gt;"",IF(LEFT(U210,1)="A","Air",IF(LEFT(U210,1)="i","iMac", IF(LEFT(U210,1)="M","Mini", IF(LEFT(U210,5)="Pro13","Pro13", IF(LEFT(U210,5)="Pro14","Pro14"))))),"")</f>
        <v/>
      </c>
      <c r="BP210" s="45">
        <f>SUMIF(Calculs!$B$32:$B$36,TRIM(BO210),Calculs!$C$32:$C$36)</f>
        <v>0</v>
      </c>
      <c r="BQ210" s="45">
        <f>IF(V210&lt;&gt;"",IF(LEFT(V210,1)="S", SUMIF(Calculs!$B$57:$B$61, TRIM(BO210), Calculs!$C$57:$C$61),0),0)</f>
        <v>0</v>
      </c>
      <c r="BR210" s="43" t="str">
        <f t="shared" si="71"/>
        <v>N</v>
      </c>
      <c r="BS210" s="241" t="str">
        <f t="shared" si="72"/>
        <v>N</v>
      </c>
      <c r="BT210" s="45">
        <f t="shared" si="73"/>
        <v>0</v>
      </c>
      <c r="BU210" s="45"/>
      <c r="BV210" s="45"/>
      <c r="BW210" s="45">
        <f>IF(C210="",0,IF(AND(BR210="S",AW210=1), VLOOKUP(C210,Calculs!$B$85:$D$90,3), 0) + IF(AND(BS210="S",BI210=1), VLOOKUP(C210,Calculs!$B$85:$F$90,5), 0))</f>
        <v>0</v>
      </c>
      <c r="BX210" s="43" t="str">
        <f t="shared" si="74"/>
        <v/>
      </c>
      <c r="BY210" s="241" t="str">
        <f t="shared" si="75"/>
        <v/>
      </c>
      <c r="BZ210" s="301" t="str">
        <f t="shared" si="76"/>
        <v/>
      </c>
      <c r="CA210" s="301" t="str">
        <f t="shared" si="77"/>
        <v/>
      </c>
    </row>
    <row r="211" spans="1:79" ht="12.75" customHeight="1">
      <c r="A211" s="273"/>
      <c r="B211" s="239" t="str">
        <f>IF(' Peticions ET'!B210="", "",' Peticions ET'!B210)</f>
        <v/>
      </c>
      <c r="C211" s="186" t="str">
        <f>IF(' Peticions ET'!C210="", "",' Peticions ET'!C210)</f>
        <v/>
      </c>
      <c r="D211" s="186" t="str">
        <f>IF(' Peticions ET'!D210="", "",' Peticions ET'!D210)</f>
        <v/>
      </c>
      <c r="E211" s="186" t="str">
        <f>IF(' Peticions ET'!E210="", "",' Peticions ET'!E210)</f>
        <v/>
      </c>
      <c r="F211" s="186" t="str">
        <f>IF(' Peticions ET'!F210="", "",' Peticions ET'!F210)</f>
        <v/>
      </c>
      <c r="G211" s="186" t="str">
        <f>IF(' Peticions ET'!G210="", "",' Peticions ET'!G210)</f>
        <v/>
      </c>
      <c r="H211" s="185" t="str">
        <f>IF(' Peticions ET'!H210="", "",' Peticions ET'!H210)</f>
        <v/>
      </c>
      <c r="I211" s="185" t="str">
        <f>IF(' Peticions ET'!I210="", "",' Peticions ET'!I210)</f>
        <v/>
      </c>
      <c r="J211" s="33" t="str">
        <f>IF(' Peticions ET'!J210="", "",' Peticions ET'!J210)</f>
        <v/>
      </c>
      <c r="K211" s="33" t="str">
        <f>IF(' Peticions ET'!K210="", "",' Peticions ET'!K210)</f>
        <v/>
      </c>
      <c r="L211" s="33" t="str">
        <f>IF(' Peticions ET'!L210="", "",' Peticions ET'!L210)</f>
        <v/>
      </c>
      <c r="M211" s="33" t="str">
        <f>IF(' Peticions ET'!M210="", "",' Peticions ET'!M210)</f>
        <v/>
      </c>
      <c r="N211" s="33" t="str">
        <f>IF(' Peticions ET'!N210="", "",' Peticions ET'!N210)</f>
        <v/>
      </c>
      <c r="O211" s="33" t="str">
        <f>IF(' Peticions ET'!O210="", "",' Peticions ET'!O210)</f>
        <v/>
      </c>
      <c r="P211" s="33" t="str">
        <f>IF(' Peticions ET'!P210="", "",' Peticions ET'!P210)</f>
        <v/>
      </c>
      <c r="Q211" s="33" t="str">
        <f>IF(' Peticions ET'!R210="", "",' Peticions ET'!R210)</f>
        <v/>
      </c>
      <c r="R211" s="1" t="str">
        <f>IF(' Peticions ET'!Q210="", "",' Peticions ET'!Q210)</f>
        <v/>
      </c>
      <c r="S211" s="34" t="str">
        <f>IF(' Peticions ET'!U210="", "",' Peticions ET'!U210)</f>
        <v/>
      </c>
      <c r="T211" s="34" t="str">
        <f>IF(' Peticions ET'!V210="", "",' Peticions ET'!V210)</f>
        <v/>
      </c>
      <c r="U211" t="str">
        <f>IF(' Peticions ET'!S210="", "",' Peticions ET'!S210)</f>
        <v/>
      </c>
      <c r="V211" t="str">
        <f>IF(' Peticions ET'!T210="", "",' Peticions ET'!T210)</f>
        <v/>
      </c>
      <c r="W211" s="33" t="str">
        <f>IF(' Peticions ET'!W210="", "",' Peticions ET'!W210)</f>
        <v/>
      </c>
      <c r="X211" s="33" t="str">
        <f>IF(' Peticions ET'!X210="", "",' Peticions ET'!X210)</f>
        <v/>
      </c>
      <c r="Y211" s="33" t="str">
        <f>IF(' Peticions ET'!Y210="", "",' Peticions ET'!Y210)</f>
        <v/>
      </c>
      <c r="Z211" s="1"/>
      <c r="AA211" s="1"/>
      <c r="AB211" s="3"/>
      <c r="AC211" s="34"/>
      <c r="AD211" s="34"/>
      <c r="AE211" s="34"/>
      <c r="AF211" s="35"/>
      <c r="AG211" s="36"/>
      <c r="AH211" s="36"/>
      <c r="AI211" s="36"/>
      <c r="AJ211" s="36"/>
      <c r="AK211" s="37"/>
      <c r="AL211" s="37"/>
      <c r="AM211" s="37"/>
      <c r="AN211" s="37"/>
      <c r="AO211" s="38" t="str">
        <f>IF(' Peticions ET'!AO210="", "",' Peticions ET'!AO210)</f>
        <v/>
      </c>
      <c r="AP211" s="154"/>
      <c r="AQ211" s="39"/>
      <c r="AR211" s="40" t="str">
        <f t="shared" si="67"/>
        <v/>
      </c>
      <c r="AS211" s="41" t="str">
        <f t="shared" si="68"/>
        <v/>
      </c>
      <c r="AT211" s="42" t="str">
        <f t="shared" si="78"/>
        <v/>
      </c>
      <c r="AU211" s="43" t="str">
        <f t="shared" si="79"/>
        <v/>
      </c>
      <c r="AV211" s="252" t="str">
        <f t="shared" si="69"/>
        <v/>
      </c>
      <c r="AW211" s="242">
        <f>IF(B211="",0,IF(BR211="S",COUNTIF($AV$17:AV211,AV211),0))</f>
        <v>0</v>
      </c>
      <c r="AX211" s="44" t="str">
        <f t="shared" si="80"/>
        <v/>
      </c>
      <c r="AY211" s="45">
        <f xml:space="preserve"> IF(AX211&lt;&gt;"",VLOOKUP(AX211,Calculs!$B$2:$C$34,2,FALSE),0)</f>
        <v>0</v>
      </c>
      <c r="AZ211" s="45">
        <f>IF(K211&lt;&gt;"",IF(LEFT(K211,1)="S", Calculs!$C$55,0),0)</f>
        <v>0</v>
      </c>
      <c r="BA211" s="45">
        <f>IF(L211&lt;&gt;"",IF(LEFT(L211,1)="S", Calculs!$C$51,0),0)</f>
        <v>0</v>
      </c>
      <c r="BB211" s="45">
        <f>IF(M211&lt;&gt;"",IF(LEFT(M211,1)="S", Calculs!$C$52,0),0)</f>
        <v>0</v>
      </c>
      <c r="BC211" s="46" t="str">
        <f t="shared" si="81"/>
        <v/>
      </c>
      <c r="BD211" s="46" t="str">
        <f t="shared" si="66"/>
        <v/>
      </c>
      <c r="BE211" s="46">
        <f>SUMIF(Calculs!$B$2:$B$34,BC211,Calculs!$C$2:$C$34)</f>
        <v>0</v>
      </c>
      <c r="BF211" s="45">
        <f>IF(Q211&lt;&gt;"",IF(LEFT(Q211,1)="S", Calculs!$C$52,0),0)</f>
        <v>0</v>
      </c>
      <c r="BG211" s="45">
        <f>IF(R211&lt;&gt;"",IF(LEFT(R211,1)="S", Calculs!$C$51,0),0)</f>
        <v>0</v>
      </c>
      <c r="BH211" s="252" t="str">
        <f t="shared" si="70"/>
        <v/>
      </c>
      <c r="BI211" s="242">
        <f>IF(B211="",0, IF(BS211="S",COUNTIF($BH$17:BH211,BH211),0))</f>
        <v>0</v>
      </c>
      <c r="BJ211" s="45">
        <f xml:space="preserve"> IF(S211&lt;&gt;"",IF(S211&lt;&gt;"Sense monitor",VLOOKUP(LEFT(S211,2),Calculs!$B$41:$C$46,2,FALSE),0),0)</f>
        <v>0</v>
      </c>
      <c r="BK211" s="45">
        <f>IF(T211&lt;&gt;"",IF(LEFT(T211,1)="S", Calculs!$C$48,0),0)</f>
        <v>0</v>
      </c>
      <c r="BL211" s="45">
        <f>IF(W211&lt;&gt;"",IF(LEFT(W211,3)="ETT", Calculs!$C$37,0),0)</f>
        <v>0</v>
      </c>
      <c r="BM211" s="45">
        <f>IF(X211&lt;&gt;"",IF(LEFT(X211,1)="S", Calculs!$C$51,0),0)</f>
        <v>0</v>
      </c>
      <c r="BN211" s="45">
        <f>IF(Y211&lt;&gt;"",IF(LEFT(Y211,1)="S", Calculs!$C$52,0),0)</f>
        <v>0</v>
      </c>
      <c r="BO211" s="46" t="str">
        <f t="shared" si="82"/>
        <v/>
      </c>
      <c r="BP211" s="45">
        <f>SUMIF(Calculs!$B$32:$B$36,TRIM(BO211),Calculs!$C$32:$C$36)</f>
        <v>0</v>
      </c>
      <c r="BQ211" s="45">
        <f>IF(V211&lt;&gt;"",IF(LEFT(V211,1)="S", SUMIF(Calculs!$B$57:$B$61, TRIM(BO211), Calculs!$C$57:$C$61),0),0)</f>
        <v>0</v>
      </c>
      <c r="BR211" s="43" t="str">
        <f t="shared" si="71"/>
        <v>N</v>
      </c>
      <c r="BS211" s="241" t="str">
        <f t="shared" si="72"/>
        <v>N</v>
      </c>
      <c r="BT211" s="45">
        <f t="shared" si="73"/>
        <v>0</v>
      </c>
      <c r="BU211" s="45"/>
      <c r="BV211" s="45"/>
      <c r="BW211" s="45">
        <f>IF(C211="",0,IF(AND(BR211="S",AW211=1), VLOOKUP(C211,Calculs!$B$85:$D$90,3), 0) + IF(AND(BS211="S",BI211=1), VLOOKUP(C211,Calculs!$B$85:$F$90,5), 0))</f>
        <v>0</v>
      </c>
      <c r="BX211" s="43" t="str">
        <f t="shared" si="74"/>
        <v/>
      </c>
      <c r="BY211" s="241" t="str">
        <f t="shared" si="75"/>
        <v/>
      </c>
      <c r="BZ211" s="301" t="str">
        <f t="shared" si="76"/>
        <v/>
      </c>
      <c r="CA211" s="301" t="str">
        <f t="shared" si="77"/>
        <v/>
      </c>
    </row>
    <row r="212" spans="1:79" ht="12.75" customHeight="1">
      <c r="A212" s="273"/>
      <c r="B212" s="239" t="str">
        <f>IF(' Peticions ET'!B211="", "",' Peticions ET'!B211)</f>
        <v/>
      </c>
      <c r="C212" s="186" t="str">
        <f>IF(' Peticions ET'!C211="", "",' Peticions ET'!C211)</f>
        <v/>
      </c>
      <c r="D212" s="186" t="str">
        <f>IF(' Peticions ET'!D211="", "",' Peticions ET'!D211)</f>
        <v/>
      </c>
      <c r="E212" s="186" t="str">
        <f>IF(' Peticions ET'!E211="", "",' Peticions ET'!E211)</f>
        <v/>
      </c>
      <c r="F212" s="186" t="str">
        <f>IF(' Peticions ET'!F211="", "",' Peticions ET'!F211)</f>
        <v/>
      </c>
      <c r="G212" s="186" t="str">
        <f>IF(' Peticions ET'!G211="", "",' Peticions ET'!G211)</f>
        <v/>
      </c>
      <c r="H212" s="185" t="str">
        <f>IF(' Peticions ET'!H211="", "",' Peticions ET'!H211)</f>
        <v/>
      </c>
      <c r="I212" s="185" t="str">
        <f>IF(' Peticions ET'!I211="", "",' Peticions ET'!I211)</f>
        <v/>
      </c>
      <c r="J212" s="33" t="str">
        <f>IF(' Peticions ET'!J211="", "",' Peticions ET'!J211)</f>
        <v/>
      </c>
      <c r="K212" s="33" t="str">
        <f>IF(' Peticions ET'!K211="", "",' Peticions ET'!K211)</f>
        <v/>
      </c>
      <c r="L212" s="33" t="str">
        <f>IF(' Peticions ET'!L211="", "",' Peticions ET'!L211)</f>
        <v/>
      </c>
      <c r="M212" s="33" t="str">
        <f>IF(' Peticions ET'!M211="", "",' Peticions ET'!M211)</f>
        <v/>
      </c>
      <c r="N212" s="33" t="str">
        <f>IF(' Peticions ET'!N211="", "",' Peticions ET'!N211)</f>
        <v/>
      </c>
      <c r="O212" s="33" t="str">
        <f>IF(' Peticions ET'!O211="", "",' Peticions ET'!O211)</f>
        <v/>
      </c>
      <c r="P212" s="33" t="str">
        <f>IF(' Peticions ET'!P211="", "",' Peticions ET'!P211)</f>
        <v/>
      </c>
      <c r="Q212" s="33" t="str">
        <f>IF(' Peticions ET'!R211="", "",' Peticions ET'!R211)</f>
        <v/>
      </c>
      <c r="R212" s="1" t="str">
        <f>IF(' Peticions ET'!Q211="", "",' Peticions ET'!Q211)</f>
        <v/>
      </c>
      <c r="S212" s="34" t="str">
        <f>IF(' Peticions ET'!U211="", "",' Peticions ET'!U211)</f>
        <v/>
      </c>
      <c r="T212" s="34" t="str">
        <f>IF(' Peticions ET'!V211="", "",' Peticions ET'!V211)</f>
        <v/>
      </c>
      <c r="U212" t="str">
        <f>IF(' Peticions ET'!S211="", "",' Peticions ET'!S211)</f>
        <v/>
      </c>
      <c r="V212" t="str">
        <f>IF(' Peticions ET'!T211="", "",' Peticions ET'!T211)</f>
        <v/>
      </c>
      <c r="W212" s="33" t="str">
        <f>IF(' Peticions ET'!W211="", "",' Peticions ET'!W211)</f>
        <v/>
      </c>
      <c r="X212" s="33" t="str">
        <f>IF(' Peticions ET'!X211="", "",' Peticions ET'!X211)</f>
        <v/>
      </c>
      <c r="Y212" s="33" t="str">
        <f>IF(' Peticions ET'!Y211="", "",' Peticions ET'!Y211)</f>
        <v/>
      </c>
      <c r="Z212" s="1"/>
      <c r="AA212" s="1"/>
      <c r="AB212" s="3"/>
      <c r="AC212" s="34"/>
      <c r="AD212" s="34"/>
      <c r="AE212" s="34"/>
      <c r="AF212" s="35"/>
      <c r="AG212" s="36"/>
      <c r="AH212" s="36"/>
      <c r="AI212" s="36"/>
      <c r="AJ212" s="36"/>
      <c r="AK212" s="37"/>
      <c r="AL212" s="37"/>
      <c r="AM212" s="37"/>
      <c r="AN212" s="37"/>
      <c r="AO212" s="38" t="str">
        <f>IF(' Peticions ET'!AO211="", "",' Peticions ET'!AO211)</f>
        <v/>
      </c>
      <c r="AP212" s="154"/>
      <c r="AQ212" s="39"/>
      <c r="AR212" s="40" t="str">
        <f t="shared" si="67"/>
        <v/>
      </c>
      <c r="AS212" s="41" t="str">
        <f t="shared" si="68"/>
        <v/>
      </c>
      <c r="AT212" s="42" t="str">
        <f t="shared" si="78"/>
        <v/>
      </c>
      <c r="AU212" s="43" t="str">
        <f t="shared" si="79"/>
        <v/>
      </c>
      <c r="AV212" s="252" t="str">
        <f t="shared" si="69"/>
        <v/>
      </c>
      <c r="AW212" s="242">
        <f>IF(B212="",0,IF(BR212="S",COUNTIF($AV$17:AV212,AV212),0))</f>
        <v>0</v>
      </c>
      <c r="AX212" s="44" t="str">
        <f t="shared" si="80"/>
        <v/>
      </c>
      <c r="AY212" s="45">
        <f xml:space="preserve"> IF(AX212&lt;&gt;"",VLOOKUP(AX212,Calculs!$B$2:$C$34,2,FALSE),0)</f>
        <v>0</v>
      </c>
      <c r="AZ212" s="45">
        <f>IF(K212&lt;&gt;"",IF(LEFT(K212,1)="S", Calculs!$C$55,0),0)</f>
        <v>0</v>
      </c>
      <c r="BA212" s="45">
        <f>IF(L212&lt;&gt;"",IF(LEFT(L212,1)="S", Calculs!$C$51,0),0)</f>
        <v>0</v>
      </c>
      <c r="BB212" s="45">
        <f>IF(M212&lt;&gt;"",IF(LEFT(M212,1)="S", Calculs!$C$52,0),0)</f>
        <v>0</v>
      </c>
      <c r="BC212" s="46" t="str">
        <f t="shared" si="81"/>
        <v/>
      </c>
      <c r="BD212" s="46" t="str">
        <f t="shared" si="66"/>
        <v/>
      </c>
      <c r="BE212" s="46">
        <f>SUMIF(Calculs!$B$2:$B$34,BC212,Calculs!$C$2:$C$34)</f>
        <v>0</v>
      </c>
      <c r="BF212" s="45">
        <f>IF(Q212&lt;&gt;"",IF(LEFT(Q212,1)="S", Calculs!$C$52,0),0)</f>
        <v>0</v>
      </c>
      <c r="BG212" s="45">
        <f>IF(R212&lt;&gt;"",IF(LEFT(R212,1)="S", Calculs!$C$51,0),0)</f>
        <v>0</v>
      </c>
      <c r="BH212" s="252" t="str">
        <f t="shared" si="70"/>
        <v/>
      </c>
      <c r="BI212" s="242">
        <f>IF(B212="",0, IF(BS212="S",COUNTIF($BH$17:BH212,BH212),0))</f>
        <v>0</v>
      </c>
      <c r="BJ212" s="45">
        <f xml:space="preserve"> IF(S212&lt;&gt;"",IF(S212&lt;&gt;"Sense monitor",VLOOKUP(LEFT(S212,2),Calculs!$B$41:$C$46,2,FALSE),0),0)</f>
        <v>0</v>
      </c>
      <c r="BK212" s="45">
        <f>IF(T212&lt;&gt;"",IF(LEFT(T212,1)="S", Calculs!$C$48,0),0)</f>
        <v>0</v>
      </c>
      <c r="BL212" s="45">
        <f>IF(W212&lt;&gt;"",IF(LEFT(W212,3)="ETT", Calculs!$C$37,0),0)</f>
        <v>0</v>
      </c>
      <c r="BM212" s="45">
        <f>IF(X212&lt;&gt;"",IF(LEFT(X212,1)="S", Calculs!$C$51,0),0)</f>
        <v>0</v>
      </c>
      <c r="BN212" s="45">
        <f>IF(Y212&lt;&gt;"",IF(LEFT(Y212,1)="S", Calculs!$C$52,0),0)</f>
        <v>0</v>
      </c>
      <c r="BO212" s="46" t="str">
        <f t="shared" si="82"/>
        <v/>
      </c>
      <c r="BP212" s="45">
        <f>SUMIF(Calculs!$B$32:$B$36,TRIM(BO212),Calculs!$C$32:$C$36)</f>
        <v>0</v>
      </c>
      <c r="BQ212" s="45">
        <f>IF(V212&lt;&gt;"",IF(LEFT(V212,1)="S", SUMIF(Calculs!$B$57:$B$61, TRIM(BO212), Calculs!$C$57:$C$61),0),0)</f>
        <v>0</v>
      </c>
      <c r="BR212" s="43" t="str">
        <f t="shared" si="71"/>
        <v>N</v>
      </c>
      <c r="BS212" s="241" t="str">
        <f t="shared" si="72"/>
        <v>N</v>
      </c>
      <c r="BT212" s="45">
        <f t="shared" si="73"/>
        <v>0</v>
      </c>
      <c r="BU212" s="45"/>
      <c r="BV212" s="45"/>
      <c r="BW212" s="45">
        <f>IF(C212="",0,IF(AND(BR212="S",AW212=1), VLOOKUP(C212,Calculs!$B$85:$D$90,3), 0) + IF(AND(BS212="S",BI212=1), VLOOKUP(C212,Calculs!$B$85:$F$90,5), 0))</f>
        <v>0</v>
      </c>
      <c r="BX212" s="43" t="str">
        <f t="shared" si="74"/>
        <v/>
      </c>
      <c r="BY212" s="241" t="str">
        <f t="shared" si="75"/>
        <v/>
      </c>
      <c r="BZ212" s="301" t="str">
        <f t="shared" si="76"/>
        <v/>
      </c>
      <c r="CA212" s="301" t="str">
        <f t="shared" si="77"/>
        <v/>
      </c>
    </row>
    <row r="213" spans="1:79" ht="12.75" customHeight="1">
      <c r="A213" s="273"/>
      <c r="B213" s="239" t="str">
        <f>IF(' Peticions ET'!B212="", "",' Peticions ET'!B212)</f>
        <v/>
      </c>
      <c r="C213" s="186" t="str">
        <f>IF(' Peticions ET'!C212="", "",' Peticions ET'!C212)</f>
        <v/>
      </c>
      <c r="D213" s="186" t="str">
        <f>IF(' Peticions ET'!D212="", "",' Peticions ET'!D212)</f>
        <v/>
      </c>
      <c r="E213" s="186" t="str">
        <f>IF(' Peticions ET'!E212="", "",' Peticions ET'!E212)</f>
        <v/>
      </c>
      <c r="F213" s="186" t="str">
        <f>IF(' Peticions ET'!F212="", "",' Peticions ET'!F212)</f>
        <v/>
      </c>
      <c r="G213" s="186" t="str">
        <f>IF(' Peticions ET'!G212="", "",' Peticions ET'!G212)</f>
        <v/>
      </c>
      <c r="H213" s="185" t="str">
        <f>IF(' Peticions ET'!H212="", "",' Peticions ET'!H212)</f>
        <v/>
      </c>
      <c r="I213" s="185" t="str">
        <f>IF(' Peticions ET'!I212="", "",' Peticions ET'!I212)</f>
        <v/>
      </c>
      <c r="J213" s="33" t="str">
        <f>IF(' Peticions ET'!J212="", "",' Peticions ET'!J212)</f>
        <v/>
      </c>
      <c r="K213" s="33" t="str">
        <f>IF(' Peticions ET'!K212="", "",' Peticions ET'!K212)</f>
        <v/>
      </c>
      <c r="L213" s="33" t="str">
        <f>IF(' Peticions ET'!L212="", "",' Peticions ET'!L212)</f>
        <v/>
      </c>
      <c r="M213" s="33" t="str">
        <f>IF(' Peticions ET'!M212="", "",' Peticions ET'!M212)</f>
        <v/>
      </c>
      <c r="N213" s="33" t="str">
        <f>IF(' Peticions ET'!N212="", "",' Peticions ET'!N212)</f>
        <v/>
      </c>
      <c r="O213" s="33" t="str">
        <f>IF(' Peticions ET'!O212="", "",' Peticions ET'!O212)</f>
        <v/>
      </c>
      <c r="P213" s="33" t="str">
        <f>IF(' Peticions ET'!P212="", "",' Peticions ET'!P212)</f>
        <v/>
      </c>
      <c r="Q213" s="33" t="str">
        <f>IF(' Peticions ET'!R212="", "",' Peticions ET'!R212)</f>
        <v/>
      </c>
      <c r="R213" s="1" t="str">
        <f>IF(' Peticions ET'!Q212="", "",' Peticions ET'!Q212)</f>
        <v/>
      </c>
      <c r="S213" s="34" t="str">
        <f>IF(' Peticions ET'!U212="", "",' Peticions ET'!U212)</f>
        <v/>
      </c>
      <c r="T213" s="34" t="str">
        <f>IF(' Peticions ET'!V212="", "",' Peticions ET'!V212)</f>
        <v/>
      </c>
      <c r="U213" t="str">
        <f>IF(' Peticions ET'!S212="", "",' Peticions ET'!S212)</f>
        <v/>
      </c>
      <c r="V213" t="str">
        <f>IF(' Peticions ET'!T212="", "",' Peticions ET'!T212)</f>
        <v/>
      </c>
      <c r="W213" s="33" t="str">
        <f>IF(' Peticions ET'!W212="", "",' Peticions ET'!W212)</f>
        <v/>
      </c>
      <c r="X213" s="33" t="str">
        <f>IF(' Peticions ET'!X212="", "",' Peticions ET'!X212)</f>
        <v/>
      </c>
      <c r="Y213" s="33" t="str">
        <f>IF(' Peticions ET'!Y212="", "",' Peticions ET'!Y212)</f>
        <v/>
      </c>
      <c r="Z213" s="1"/>
      <c r="AA213" s="1"/>
      <c r="AB213" s="3"/>
      <c r="AC213" s="34"/>
      <c r="AD213" s="34"/>
      <c r="AE213" s="34"/>
      <c r="AF213" s="35"/>
      <c r="AG213" s="36"/>
      <c r="AH213" s="36"/>
      <c r="AI213" s="36"/>
      <c r="AJ213" s="36"/>
      <c r="AK213" s="37"/>
      <c r="AL213" s="37"/>
      <c r="AM213" s="37"/>
      <c r="AN213" s="37"/>
      <c r="AO213" s="38" t="str">
        <f>IF(' Peticions ET'!AO212="", "",' Peticions ET'!AO212)</f>
        <v/>
      </c>
      <c r="AP213" s="154"/>
      <c r="AQ213" s="39"/>
      <c r="AR213" s="40" t="str">
        <f t="shared" si="67"/>
        <v/>
      </c>
      <c r="AS213" s="41" t="str">
        <f t="shared" si="68"/>
        <v/>
      </c>
      <c r="AT213" s="42" t="str">
        <f t="shared" si="78"/>
        <v/>
      </c>
      <c r="AU213" s="43" t="str">
        <f t="shared" si="79"/>
        <v/>
      </c>
      <c r="AV213" s="252" t="str">
        <f t="shared" si="69"/>
        <v/>
      </c>
      <c r="AW213" s="242">
        <f>IF(B213="",0,IF(BR213="S",COUNTIF($AV$17:AV213,AV213),0))</f>
        <v>0</v>
      </c>
      <c r="AX213" s="44" t="str">
        <f t="shared" si="80"/>
        <v/>
      </c>
      <c r="AY213" s="45">
        <f xml:space="preserve"> IF(AX213&lt;&gt;"",VLOOKUP(AX213,Calculs!$B$2:$C$34,2,FALSE),0)</f>
        <v>0</v>
      </c>
      <c r="AZ213" s="45">
        <f>IF(K213&lt;&gt;"",IF(LEFT(K213,1)="S", Calculs!$C$55,0),0)</f>
        <v>0</v>
      </c>
      <c r="BA213" s="45">
        <f>IF(L213&lt;&gt;"",IF(LEFT(L213,1)="S", Calculs!$C$51,0),0)</f>
        <v>0</v>
      </c>
      <c r="BB213" s="45">
        <f>IF(M213&lt;&gt;"",IF(LEFT(M213,1)="S", Calculs!$C$52,0),0)</f>
        <v>0</v>
      </c>
      <c r="BC213" s="46" t="str">
        <f t="shared" si="81"/>
        <v/>
      </c>
      <c r="BD213" s="46" t="str">
        <f t="shared" si="66"/>
        <v/>
      </c>
      <c r="BE213" s="46">
        <f>SUMIF(Calculs!$B$2:$B$34,BC213,Calculs!$C$2:$C$34)</f>
        <v>0</v>
      </c>
      <c r="BF213" s="45">
        <f>IF(Q213&lt;&gt;"",IF(LEFT(Q213,1)="S", Calculs!$C$52,0),0)</f>
        <v>0</v>
      </c>
      <c r="BG213" s="45">
        <f>IF(R213&lt;&gt;"",IF(LEFT(R213,1)="S", Calculs!$C$51,0),0)</f>
        <v>0</v>
      </c>
      <c r="BH213" s="252" t="str">
        <f t="shared" si="70"/>
        <v/>
      </c>
      <c r="BI213" s="242">
        <f>IF(B213="",0, IF(BS213="S",COUNTIF($BH$17:BH213,BH213),0))</f>
        <v>0</v>
      </c>
      <c r="BJ213" s="45">
        <f xml:space="preserve"> IF(S213&lt;&gt;"",IF(S213&lt;&gt;"Sense monitor",VLOOKUP(LEFT(S213,2),Calculs!$B$41:$C$46,2,FALSE),0),0)</f>
        <v>0</v>
      </c>
      <c r="BK213" s="45">
        <f>IF(T213&lt;&gt;"",IF(LEFT(T213,1)="S", Calculs!$C$48,0),0)</f>
        <v>0</v>
      </c>
      <c r="BL213" s="45">
        <f>IF(W213&lt;&gt;"",IF(LEFT(W213,3)="ETT", Calculs!$C$37,0),0)</f>
        <v>0</v>
      </c>
      <c r="BM213" s="45">
        <f>IF(X213&lt;&gt;"",IF(LEFT(X213,1)="S", Calculs!$C$51,0),0)</f>
        <v>0</v>
      </c>
      <c r="BN213" s="45">
        <f>IF(Y213&lt;&gt;"",IF(LEFT(Y213,1)="S", Calculs!$C$52,0),0)</f>
        <v>0</v>
      </c>
      <c r="BO213" s="46" t="str">
        <f t="shared" si="82"/>
        <v/>
      </c>
      <c r="BP213" s="45">
        <f>SUMIF(Calculs!$B$32:$B$36,TRIM(BO213),Calculs!$C$32:$C$36)</f>
        <v>0</v>
      </c>
      <c r="BQ213" s="45">
        <f>IF(V213&lt;&gt;"",IF(LEFT(V213,1)="S", SUMIF(Calculs!$B$57:$B$61, TRIM(BO213), Calculs!$C$57:$C$61),0),0)</f>
        <v>0</v>
      </c>
      <c r="BR213" s="43" t="str">
        <f t="shared" si="71"/>
        <v>N</v>
      </c>
      <c r="BS213" s="241" t="str">
        <f t="shared" si="72"/>
        <v>N</v>
      </c>
      <c r="BT213" s="45">
        <f t="shared" si="73"/>
        <v>0</v>
      </c>
      <c r="BU213" s="45"/>
      <c r="BV213" s="45"/>
      <c r="BW213" s="45">
        <f>IF(C213="",0,IF(AND(BR213="S",AW213=1), VLOOKUP(C213,Calculs!$B$85:$D$90,3), 0) + IF(AND(BS213="S",BI213=1), VLOOKUP(C213,Calculs!$B$85:$F$90,5), 0))</f>
        <v>0</v>
      </c>
      <c r="BX213" s="43" t="str">
        <f t="shared" si="74"/>
        <v/>
      </c>
      <c r="BY213" s="241" t="str">
        <f t="shared" si="75"/>
        <v/>
      </c>
      <c r="BZ213" s="301" t="str">
        <f t="shared" si="76"/>
        <v/>
      </c>
      <c r="CA213" s="301" t="str">
        <f t="shared" si="77"/>
        <v/>
      </c>
    </row>
    <row r="214" spans="1:79" ht="12.75" customHeight="1">
      <c r="A214" s="273"/>
      <c r="B214" s="239" t="str">
        <f>IF(' Peticions ET'!B213="", "",' Peticions ET'!B213)</f>
        <v/>
      </c>
      <c r="C214" s="186" t="str">
        <f>IF(' Peticions ET'!C213="", "",' Peticions ET'!C213)</f>
        <v/>
      </c>
      <c r="D214" s="186" t="str">
        <f>IF(' Peticions ET'!D213="", "",' Peticions ET'!D213)</f>
        <v/>
      </c>
      <c r="E214" s="186" t="str">
        <f>IF(' Peticions ET'!E213="", "",' Peticions ET'!E213)</f>
        <v/>
      </c>
      <c r="F214" s="186" t="str">
        <f>IF(' Peticions ET'!F213="", "",' Peticions ET'!F213)</f>
        <v/>
      </c>
      <c r="G214" s="186" t="str">
        <f>IF(' Peticions ET'!G213="", "",' Peticions ET'!G213)</f>
        <v/>
      </c>
      <c r="H214" s="185" t="str">
        <f>IF(' Peticions ET'!H213="", "",' Peticions ET'!H213)</f>
        <v/>
      </c>
      <c r="I214" s="185" t="str">
        <f>IF(' Peticions ET'!I213="", "",' Peticions ET'!I213)</f>
        <v/>
      </c>
      <c r="J214" s="33" t="str">
        <f>IF(' Peticions ET'!J213="", "",' Peticions ET'!J213)</f>
        <v/>
      </c>
      <c r="K214" s="33" t="str">
        <f>IF(' Peticions ET'!K213="", "",' Peticions ET'!K213)</f>
        <v/>
      </c>
      <c r="L214" s="33" t="str">
        <f>IF(' Peticions ET'!L213="", "",' Peticions ET'!L213)</f>
        <v/>
      </c>
      <c r="M214" s="33" t="str">
        <f>IF(' Peticions ET'!M213="", "",' Peticions ET'!M213)</f>
        <v/>
      </c>
      <c r="N214" s="33" t="str">
        <f>IF(' Peticions ET'!N213="", "",' Peticions ET'!N213)</f>
        <v/>
      </c>
      <c r="O214" s="33" t="str">
        <f>IF(' Peticions ET'!O213="", "",' Peticions ET'!O213)</f>
        <v/>
      </c>
      <c r="P214" s="33" t="str">
        <f>IF(' Peticions ET'!P213="", "",' Peticions ET'!P213)</f>
        <v/>
      </c>
      <c r="Q214" s="33" t="str">
        <f>IF(' Peticions ET'!R213="", "",' Peticions ET'!R213)</f>
        <v/>
      </c>
      <c r="R214" s="1" t="str">
        <f>IF(' Peticions ET'!Q213="", "",' Peticions ET'!Q213)</f>
        <v/>
      </c>
      <c r="S214" s="34" t="str">
        <f>IF(' Peticions ET'!U213="", "",' Peticions ET'!U213)</f>
        <v/>
      </c>
      <c r="T214" s="34" t="str">
        <f>IF(' Peticions ET'!V213="", "",' Peticions ET'!V213)</f>
        <v/>
      </c>
      <c r="U214" t="str">
        <f>IF(' Peticions ET'!S213="", "",' Peticions ET'!S213)</f>
        <v/>
      </c>
      <c r="V214" t="str">
        <f>IF(' Peticions ET'!T213="", "",' Peticions ET'!T213)</f>
        <v/>
      </c>
      <c r="W214" s="33" t="str">
        <f>IF(' Peticions ET'!W213="", "",' Peticions ET'!W213)</f>
        <v/>
      </c>
      <c r="X214" s="33" t="str">
        <f>IF(' Peticions ET'!X213="", "",' Peticions ET'!X213)</f>
        <v/>
      </c>
      <c r="Y214" s="33" t="str">
        <f>IF(' Peticions ET'!Y213="", "",' Peticions ET'!Y213)</f>
        <v/>
      </c>
      <c r="Z214" s="1"/>
      <c r="AA214" s="1"/>
      <c r="AB214" s="3"/>
      <c r="AC214" s="34"/>
      <c r="AD214" s="34"/>
      <c r="AE214" s="34"/>
      <c r="AF214" s="35"/>
      <c r="AG214" s="36"/>
      <c r="AH214" s="36"/>
      <c r="AI214" s="36"/>
      <c r="AJ214" s="36"/>
      <c r="AK214" s="37"/>
      <c r="AL214" s="37"/>
      <c r="AM214" s="37"/>
      <c r="AN214" s="37"/>
      <c r="AO214" s="38" t="str">
        <f>IF(' Peticions ET'!AO213="", "",' Peticions ET'!AO213)</f>
        <v/>
      </c>
      <c r="AP214" s="154"/>
      <c r="AQ214" s="39"/>
      <c r="AR214" s="40" t="str">
        <f t="shared" si="67"/>
        <v/>
      </c>
      <c r="AS214" s="41" t="str">
        <f t="shared" si="68"/>
        <v/>
      </c>
      <c r="AT214" s="42" t="str">
        <f t="shared" si="78"/>
        <v/>
      </c>
      <c r="AU214" s="43" t="str">
        <f t="shared" si="79"/>
        <v/>
      </c>
      <c r="AV214" s="252" t="str">
        <f t="shared" si="69"/>
        <v/>
      </c>
      <c r="AW214" s="242">
        <f>IF(B214="",0,IF(BR214="S",COUNTIF($AV$17:AV214,AV214),0))</f>
        <v>0</v>
      </c>
      <c r="AX214" s="44" t="str">
        <f t="shared" si="80"/>
        <v/>
      </c>
      <c r="AY214" s="45">
        <f xml:space="preserve"> IF(AX214&lt;&gt;"",VLOOKUP(AX214,Calculs!$B$2:$C$34,2,FALSE),0)</f>
        <v>0</v>
      </c>
      <c r="AZ214" s="45">
        <f>IF(K214&lt;&gt;"",IF(LEFT(K214,1)="S", Calculs!$C$55,0),0)</f>
        <v>0</v>
      </c>
      <c r="BA214" s="45">
        <f>IF(L214&lt;&gt;"",IF(LEFT(L214,1)="S", Calculs!$C$51,0),0)</f>
        <v>0</v>
      </c>
      <c r="BB214" s="45">
        <f>IF(M214&lt;&gt;"",IF(LEFT(M214,1)="S", Calculs!$C$52,0),0)</f>
        <v>0</v>
      </c>
      <c r="BC214" s="46" t="str">
        <f t="shared" si="81"/>
        <v/>
      </c>
      <c r="BD214" s="46" t="str">
        <f t="shared" si="66"/>
        <v/>
      </c>
      <c r="BE214" s="46">
        <f>SUMIF(Calculs!$B$2:$B$34,BC214,Calculs!$C$2:$C$34)</f>
        <v>0</v>
      </c>
      <c r="BF214" s="45">
        <f>IF(Q214&lt;&gt;"",IF(LEFT(Q214,1)="S", Calculs!$C$52,0),0)</f>
        <v>0</v>
      </c>
      <c r="BG214" s="45">
        <f>IF(R214&lt;&gt;"",IF(LEFT(R214,1)="S", Calculs!$C$51,0),0)</f>
        <v>0</v>
      </c>
      <c r="BH214" s="252" t="str">
        <f t="shared" si="70"/>
        <v/>
      </c>
      <c r="BI214" s="242">
        <f>IF(B214="",0, IF(BS214="S",COUNTIF($BH$17:BH214,BH214),0))</f>
        <v>0</v>
      </c>
      <c r="BJ214" s="45">
        <f xml:space="preserve"> IF(S214&lt;&gt;"",IF(S214&lt;&gt;"Sense monitor",VLOOKUP(LEFT(S214,2),Calculs!$B$41:$C$46,2,FALSE),0),0)</f>
        <v>0</v>
      </c>
      <c r="BK214" s="45">
        <f>IF(T214&lt;&gt;"",IF(LEFT(T214,1)="S", Calculs!$C$48,0),0)</f>
        <v>0</v>
      </c>
      <c r="BL214" s="45">
        <f>IF(W214&lt;&gt;"",IF(LEFT(W214,3)="ETT", Calculs!$C$37,0),0)</f>
        <v>0</v>
      </c>
      <c r="BM214" s="45">
        <f>IF(X214&lt;&gt;"",IF(LEFT(X214,1)="S", Calculs!$C$51,0),0)</f>
        <v>0</v>
      </c>
      <c r="BN214" s="45">
        <f>IF(Y214&lt;&gt;"",IF(LEFT(Y214,1)="S", Calculs!$C$52,0),0)</f>
        <v>0</v>
      </c>
      <c r="BO214" s="46" t="str">
        <f t="shared" si="82"/>
        <v/>
      </c>
      <c r="BP214" s="45">
        <f>SUMIF(Calculs!$B$32:$B$36,TRIM(BO214),Calculs!$C$32:$C$36)</f>
        <v>0</v>
      </c>
      <c r="BQ214" s="45">
        <f>IF(V214&lt;&gt;"",IF(LEFT(V214,1)="S", SUMIF(Calculs!$B$57:$B$61, TRIM(BO214), Calculs!$C$57:$C$61),0),0)</f>
        <v>0</v>
      </c>
      <c r="BR214" s="43" t="str">
        <f t="shared" si="71"/>
        <v>N</v>
      </c>
      <c r="BS214" s="241" t="str">
        <f t="shared" si="72"/>
        <v>N</v>
      </c>
      <c r="BT214" s="45">
        <f t="shared" si="73"/>
        <v>0</v>
      </c>
      <c r="BU214" s="45"/>
      <c r="BV214" s="45"/>
      <c r="BW214" s="45">
        <f>IF(C214="",0,IF(AND(BR214="S",AW214=1), VLOOKUP(C214,Calculs!$B$85:$D$90,3), 0) + IF(AND(BS214="S",BI214=1), VLOOKUP(C214,Calculs!$B$85:$F$90,5), 0))</f>
        <v>0</v>
      </c>
      <c r="BX214" s="43" t="str">
        <f t="shared" si="74"/>
        <v/>
      </c>
      <c r="BY214" s="241" t="str">
        <f t="shared" si="75"/>
        <v/>
      </c>
      <c r="BZ214" s="301" t="str">
        <f t="shared" si="76"/>
        <v/>
      </c>
      <c r="CA214" s="301" t="str">
        <f t="shared" si="77"/>
        <v/>
      </c>
    </row>
    <row r="215" spans="1:79" ht="12.75" customHeight="1">
      <c r="A215" s="273"/>
      <c r="B215" s="239" t="str">
        <f>IF(' Peticions ET'!B214="", "",' Peticions ET'!B214)</f>
        <v/>
      </c>
      <c r="C215" s="186" t="str">
        <f>IF(' Peticions ET'!C214="", "",' Peticions ET'!C214)</f>
        <v/>
      </c>
      <c r="D215" s="186" t="str">
        <f>IF(' Peticions ET'!D214="", "",' Peticions ET'!D214)</f>
        <v/>
      </c>
      <c r="E215" s="186" t="str">
        <f>IF(' Peticions ET'!E214="", "",' Peticions ET'!E214)</f>
        <v/>
      </c>
      <c r="F215" s="186" t="str">
        <f>IF(' Peticions ET'!F214="", "",' Peticions ET'!F214)</f>
        <v/>
      </c>
      <c r="G215" s="186" t="str">
        <f>IF(' Peticions ET'!G214="", "",' Peticions ET'!G214)</f>
        <v/>
      </c>
      <c r="H215" s="185" t="str">
        <f>IF(' Peticions ET'!H214="", "",' Peticions ET'!H214)</f>
        <v/>
      </c>
      <c r="I215" s="185" t="str">
        <f>IF(' Peticions ET'!I214="", "",' Peticions ET'!I214)</f>
        <v/>
      </c>
      <c r="J215" s="33" t="str">
        <f>IF(' Peticions ET'!J214="", "",' Peticions ET'!J214)</f>
        <v/>
      </c>
      <c r="K215" s="33" t="str">
        <f>IF(' Peticions ET'!K214="", "",' Peticions ET'!K214)</f>
        <v/>
      </c>
      <c r="L215" s="33" t="str">
        <f>IF(' Peticions ET'!L214="", "",' Peticions ET'!L214)</f>
        <v/>
      </c>
      <c r="M215" s="33" t="str">
        <f>IF(' Peticions ET'!M214="", "",' Peticions ET'!M214)</f>
        <v/>
      </c>
      <c r="N215" s="33" t="str">
        <f>IF(' Peticions ET'!N214="", "",' Peticions ET'!N214)</f>
        <v/>
      </c>
      <c r="O215" s="33" t="str">
        <f>IF(' Peticions ET'!O214="", "",' Peticions ET'!O214)</f>
        <v/>
      </c>
      <c r="P215" s="33" t="str">
        <f>IF(' Peticions ET'!P214="", "",' Peticions ET'!P214)</f>
        <v/>
      </c>
      <c r="Q215" s="33" t="str">
        <f>IF(' Peticions ET'!R214="", "",' Peticions ET'!R214)</f>
        <v/>
      </c>
      <c r="R215" s="1" t="str">
        <f>IF(' Peticions ET'!Q214="", "",' Peticions ET'!Q214)</f>
        <v/>
      </c>
      <c r="S215" s="34" t="str">
        <f>IF(' Peticions ET'!U214="", "",' Peticions ET'!U214)</f>
        <v/>
      </c>
      <c r="T215" s="34" t="str">
        <f>IF(' Peticions ET'!V214="", "",' Peticions ET'!V214)</f>
        <v/>
      </c>
      <c r="U215" t="str">
        <f>IF(' Peticions ET'!S214="", "",' Peticions ET'!S214)</f>
        <v/>
      </c>
      <c r="V215" t="str">
        <f>IF(' Peticions ET'!T214="", "",' Peticions ET'!T214)</f>
        <v/>
      </c>
      <c r="W215" s="33" t="str">
        <f>IF(' Peticions ET'!W214="", "",' Peticions ET'!W214)</f>
        <v/>
      </c>
      <c r="X215" s="33" t="str">
        <f>IF(' Peticions ET'!X214="", "",' Peticions ET'!X214)</f>
        <v/>
      </c>
      <c r="Y215" s="33" t="str">
        <f>IF(' Peticions ET'!Y214="", "",' Peticions ET'!Y214)</f>
        <v/>
      </c>
      <c r="Z215" s="1"/>
      <c r="AA215" s="1"/>
      <c r="AB215" s="3"/>
      <c r="AC215" s="34"/>
      <c r="AD215" s="34"/>
      <c r="AE215" s="34"/>
      <c r="AF215" s="35"/>
      <c r="AG215" s="36"/>
      <c r="AH215" s="36"/>
      <c r="AI215" s="36"/>
      <c r="AJ215" s="36"/>
      <c r="AK215" s="37"/>
      <c r="AL215" s="37"/>
      <c r="AM215" s="37"/>
      <c r="AN215" s="37"/>
      <c r="AO215" s="38" t="str">
        <f>IF(' Peticions ET'!AO214="", "",' Peticions ET'!AO214)</f>
        <v/>
      </c>
      <c r="AP215" s="154"/>
      <c r="AQ215" s="39"/>
      <c r="AR215" s="40" t="str">
        <f t="shared" si="67"/>
        <v/>
      </c>
      <c r="AS215" s="41" t="str">
        <f t="shared" si="68"/>
        <v/>
      </c>
      <c r="AT215" s="42" t="str">
        <f t="shared" si="78"/>
        <v/>
      </c>
      <c r="AU215" s="43" t="str">
        <f t="shared" si="79"/>
        <v/>
      </c>
      <c r="AV215" s="252" t="str">
        <f t="shared" si="69"/>
        <v/>
      </c>
      <c r="AW215" s="242">
        <f>IF(B215="",0,IF(BR215="S",COUNTIF($AV$17:AV215,AV215),0))</f>
        <v>0</v>
      </c>
      <c r="AX215" s="44" t="str">
        <f t="shared" si="80"/>
        <v/>
      </c>
      <c r="AY215" s="45">
        <f xml:space="preserve"> IF(AX215&lt;&gt;"",VLOOKUP(AX215,Calculs!$B$2:$C$34,2,FALSE),0)</f>
        <v>0</v>
      </c>
      <c r="AZ215" s="45">
        <f>IF(K215&lt;&gt;"",IF(LEFT(K215,1)="S", Calculs!$C$55,0),0)</f>
        <v>0</v>
      </c>
      <c r="BA215" s="45">
        <f>IF(L215&lt;&gt;"",IF(LEFT(L215,1)="S", Calculs!$C$51,0),0)</f>
        <v>0</v>
      </c>
      <c r="BB215" s="45">
        <f>IF(M215&lt;&gt;"",IF(LEFT(M215,1)="S", Calculs!$C$52,0),0)</f>
        <v>0</v>
      </c>
      <c r="BC215" s="46" t="str">
        <f t="shared" si="81"/>
        <v/>
      </c>
      <c r="BD215" s="46" t="str">
        <f t="shared" si="66"/>
        <v/>
      </c>
      <c r="BE215" s="46">
        <f>SUMIF(Calculs!$B$2:$B$34,BC215,Calculs!$C$2:$C$34)</f>
        <v>0</v>
      </c>
      <c r="BF215" s="45">
        <f>IF(Q215&lt;&gt;"",IF(LEFT(Q215,1)="S", Calculs!$C$52,0),0)</f>
        <v>0</v>
      </c>
      <c r="BG215" s="45">
        <f>IF(R215&lt;&gt;"",IF(LEFT(R215,1)="S", Calculs!$C$51,0),0)</f>
        <v>0</v>
      </c>
      <c r="BH215" s="252" t="str">
        <f t="shared" si="70"/>
        <v/>
      </c>
      <c r="BI215" s="242">
        <f>IF(B215="",0, IF(BS215="S",COUNTIF($BH$17:BH215,BH215),0))</f>
        <v>0</v>
      </c>
      <c r="BJ215" s="45">
        <f xml:space="preserve"> IF(S215&lt;&gt;"",IF(S215&lt;&gt;"Sense monitor",VLOOKUP(LEFT(S215,2),Calculs!$B$41:$C$46,2,FALSE),0),0)</f>
        <v>0</v>
      </c>
      <c r="BK215" s="45">
        <f>IF(T215&lt;&gt;"",IF(LEFT(T215,1)="S", Calculs!$C$48,0),0)</f>
        <v>0</v>
      </c>
      <c r="BL215" s="45">
        <f>IF(W215&lt;&gt;"",IF(LEFT(W215,3)="ETT", Calculs!$C$37,0),0)</f>
        <v>0</v>
      </c>
      <c r="BM215" s="45">
        <f>IF(X215&lt;&gt;"",IF(LEFT(X215,1)="S", Calculs!$C$51,0),0)</f>
        <v>0</v>
      </c>
      <c r="BN215" s="45">
        <f>IF(Y215&lt;&gt;"",IF(LEFT(Y215,1)="S", Calculs!$C$52,0),0)</f>
        <v>0</v>
      </c>
      <c r="BO215" s="46" t="str">
        <f t="shared" si="82"/>
        <v/>
      </c>
      <c r="BP215" s="45">
        <f>SUMIF(Calculs!$B$32:$B$36,TRIM(BO215),Calculs!$C$32:$C$36)</f>
        <v>0</v>
      </c>
      <c r="BQ215" s="45">
        <f>IF(V215&lt;&gt;"",IF(LEFT(V215,1)="S", SUMIF(Calculs!$B$57:$B$61, TRIM(BO215), Calculs!$C$57:$C$61),0),0)</f>
        <v>0</v>
      </c>
      <c r="BR215" s="43" t="str">
        <f t="shared" si="71"/>
        <v>N</v>
      </c>
      <c r="BS215" s="241" t="str">
        <f t="shared" si="72"/>
        <v>N</v>
      </c>
      <c r="BT215" s="45">
        <f t="shared" si="73"/>
        <v>0</v>
      </c>
      <c r="BU215" s="45"/>
      <c r="BV215" s="45"/>
      <c r="BW215" s="45">
        <f>IF(C215="",0,IF(AND(BR215="S",AW215=1), VLOOKUP(C215,Calculs!$B$85:$D$90,3), 0) + IF(AND(BS215="S",BI215=1), VLOOKUP(C215,Calculs!$B$85:$F$90,5), 0))</f>
        <v>0</v>
      </c>
      <c r="BX215" s="43" t="str">
        <f t="shared" si="74"/>
        <v/>
      </c>
      <c r="BY215" s="241" t="str">
        <f t="shared" si="75"/>
        <v/>
      </c>
      <c r="BZ215" s="301" t="str">
        <f t="shared" si="76"/>
        <v/>
      </c>
      <c r="CA215" s="301" t="str">
        <f t="shared" si="77"/>
        <v/>
      </c>
    </row>
    <row r="216" spans="1:79" ht="12.75" customHeight="1">
      <c r="A216" s="273"/>
      <c r="B216" s="239" t="str">
        <f>IF(' Peticions ET'!B215="", "",' Peticions ET'!B215)</f>
        <v/>
      </c>
      <c r="C216" s="186" t="str">
        <f>IF(' Peticions ET'!C215="", "",' Peticions ET'!C215)</f>
        <v/>
      </c>
      <c r="D216" s="186" t="str">
        <f>IF(' Peticions ET'!D215="", "",' Peticions ET'!D215)</f>
        <v/>
      </c>
      <c r="E216" s="186" t="str">
        <f>IF(' Peticions ET'!E215="", "",' Peticions ET'!E215)</f>
        <v/>
      </c>
      <c r="F216" s="186" t="str">
        <f>IF(' Peticions ET'!F215="", "",' Peticions ET'!F215)</f>
        <v/>
      </c>
      <c r="G216" s="186" t="str">
        <f>IF(' Peticions ET'!G215="", "",' Peticions ET'!G215)</f>
        <v/>
      </c>
      <c r="H216" s="185" t="str">
        <f>IF(' Peticions ET'!H215="", "",' Peticions ET'!H215)</f>
        <v/>
      </c>
      <c r="I216" s="185" t="str">
        <f>IF(' Peticions ET'!I215="", "",' Peticions ET'!I215)</f>
        <v/>
      </c>
      <c r="J216" s="33" t="str">
        <f>IF(' Peticions ET'!J215="", "",' Peticions ET'!J215)</f>
        <v/>
      </c>
      <c r="K216" s="33" t="str">
        <f>IF(' Peticions ET'!K215="", "",' Peticions ET'!K215)</f>
        <v/>
      </c>
      <c r="L216" s="33" t="str">
        <f>IF(' Peticions ET'!L215="", "",' Peticions ET'!L215)</f>
        <v/>
      </c>
      <c r="M216" s="33" t="str">
        <f>IF(' Peticions ET'!M215="", "",' Peticions ET'!M215)</f>
        <v/>
      </c>
      <c r="N216" s="33" t="str">
        <f>IF(' Peticions ET'!N215="", "",' Peticions ET'!N215)</f>
        <v/>
      </c>
      <c r="O216" s="33" t="str">
        <f>IF(' Peticions ET'!O215="", "",' Peticions ET'!O215)</f>
        <v/>
      </c>
      <c r="P216" s="33" t="str">
        <f>IF(' Peticions ET'!P215="", "",' Peticions ET'!P215)</f>
        <v/>
      </c>
      <c r="Q216" s="33" t="str">
        <f>IF(' Peticions ET'!R215="", "",' Peticions ET'!R215)</f>
        <v/>
      </c>
      <c r="R216" s="1" t="str">
        <f>IF(' Peticions ET'!Q215="", "",' Peticions ET'!Q215)</f>
        <v/>
      </c>
      <c r="S216" s="34" t="str">
        <f>IF(' Peticions ET'!U215="", "",' Peticions ET'!U215)</f>
        <v/>
      </c>
      <c r="T216" s="34" t="str">
        <f>IF(' Peticions ET'!V215="", "",' Peticions ET'!V215)</f>
        <v/>
      </c>
      <c r="U216" t="str">
        <f>IF(' Peticions ET'!S215="", "",' Peticions ET'!S215)</f>
        <v/>
      </c>
      <c r="V216" t="str">
        <f>IF(' Peticions ET'!T215="", "",' Peticions ET'!T215)</f>
        <v/>
      </c>
      <c r="W216" s="33" t="str">
        <f>IF(' Peticions ET'!W215="", "",' Peticions ET'!W215)</f>
        <v/>
      </c>
      <c r="X216" s="33" t="str">
        <f>IF(' Peticions ET'!X215="", "",' Peticions ET'!X215)</f>
        <v/>
      </c>
      <c r="Y216" s="33" t="str">
        <f>IF(' Peticions ET'!Y215="", "",' Peticions ET'!Y215)</f>
        <v/>
      </c>
      <c r="Z216" s="1"/>
      <c r="AA216" s="1"/>
      <c r="AB216" s="3"/>
      <c r="AC216" s="34"/>
      <c r="AD216" s="34"/>
      <c r="AE216" s="34"/>
      <c r="AF216" s="35"/>
      <c r="AG216" s="36"/>
      <c r="AH216" s="36"/>
      <c r="AI216" s="36"/>
      <c r="AJ216" s="36"/>
      <c r="AK216" s="37"/>
      <c r="AL216" s="37"/>
      <c r="AM216" s="37"/>
      <c r="AN216" s="37"/>
      <c r="AO216" s="38" t="str">
        <f>IF(' Peticions ET'!AO215="", "",' Peticions ET'!AO215)</f>
        <v/>
      </c>
      <c r="AP216" s="154"/>
      <c r="AQ216" s="39"/>
      <c r="AR216" s="40" t="str">
        <f t="shared" si="67"/>
        <v/>
      </c>
      <c r="AS216" s="41" t="str">
        <f t="shared" si="68"/>
        <v/>
      </c>
      <c r="AT216" s="42" t="str">
        <f t="shared" si="78"/>
        <v/>
      </c>
      <c r="AU216" s="43" t="str">
        <f t="shared" si="79"/>
        <v/>
      </c>
      <c r="AV216" s="252" t="str">
        <f t="shared" si="69"/>
        <v/>
      </c>
      <c r="AW216" s="242">
        <f>IF(B216="",0,IF(BR216="S",COUNTIF($AV$17:AV216,AV216),0))</f>
        <v>0</v>
      </c>
      <c r="AX216" s="44" t="str">
        <f t="shared" si="80"/>
        <v/>
      </c>
      <c r="AY216" s="45">
        <f xml:space="preserve"> IF(AX216&lt;&gt;"",VLOOKUP(AX216,Calculs!$B$2:$C$34,2,FALSE),0)</f>
        <v>0</v>
      </c>
      <c r="AZ216" s="45">
        <f>IF(K216&lt;&gt;"",IF(LEFT(K216,1)="S", Calculs!$C$55,0),0)</f>
        <v>0</v>
      </c>
      <c r="BA216" s="45">
        <f>IF(L216&lt;&gt;"",IF(LEFT(L216,1)="S", Calculs!$C$51,0),0)</f>
        <v>0</v>
      </c>
      <c r="BB216" s="45">
        <f>IF(M216&lt;&gt;"",IF(LEFT(M216,1)="S", Calculs!$C$52,0),0)</f>
        <v>0</v>
      </c>
      <c r="BC216" s="46" t="str">
        <f t="shared" si="81"/>
        <v/>
      </c>
      <c r="BD216" s="46" t="str">
        <f t="shared" ref="BD216:BD279" si="83">IF(BC216&lt;&gt;"",IF(LEFT(P216,3)="Com","Compacte",IF(LEFT(P216,3)="Min","Minitorre","?")),"")</f>
        <v/>
      </c>
      <c r="BE216" s="46">
        <f>SUMIF(Calculs!$B$2:$B$34,BC216,Calculs!$C$2:$C$34)</f>
        <v>0</v>
      </c>
      <c r="BF216" s="45">
        <f>IF(Q216&lt;&gt;"",IF(LEFT(Q216,1)="S", Calculs!$C$52,0),0)</f>
        <v>0</v>
      </c>
      <c r="BG216" s="45">
        <f>IF(R216&lt;&gt;"",IF(LEFT(R216,1)="S", Calculs!$C$51,0),0)</f>
        <v>0</v>
      </c>
      <c r="BH216" s="252" t="str">
        <f t="shared" si="70"/>
        <v/>
      </c>
      <c r="BI216" s="242">
        <f>IF(B216="",0, IF(BS216="S",COUNTIF($BH$17:BH216,BH216),0))</f>
        <v>0</v>
      </c>
      <c r="BJ216" s="45">
        <f xml:space="preserve"> IF(S216&lt;&gt;"",IF(S216&lt;&gt;"Sense monitor",VLOOKUP(LEFT(S216,2),Calculs!$B$41:$C$46,2,FALSE),0),0)</f>
        <v>0</v>
      </c>
      <c r="BK216" s="45">
        <f>IF(T216&lt;&gt;"",IF(LEFT(T216,1)="S", Calculs!$C$48,0),0)</f>
        <v>0</v>
      </c>
      <c r="BL216" s="45">
        <f>IF(W216&lt;&gt;"",IF(LEFT(W216,3)="ETT", Calculs!$C$37,0),0)</f>
        <v>0</v>
      </c>
      <c r="BM216" s="45">
        <f>IF(X216&lt;&gt;"",IF(LEFT(X216,1)="S", Calculs!$C$51,0),0)</f>
        <v>0</v>
      </c>
      <c r="BN216" s="45">
        <f>IF(Y216&lt;&gt;"",IF(LEFT(Y216,1)="S", Calculs!$C$52,0),0)</f>
        <v>0</v>
      </c>
      <c r="BO216" s="46" t="str">
        <f t="shared" si="82"/>
        <v/>
      </c>
      <c r="BP216" s="45">
        <f>SUMIF(Calculs!$B$32:$B$36,TRIM(BO216),Calculs!$C$32:$C$36)</f>
        <v>0</v>
      </c>
      <c r="BQ216" s="45">
        <f>IF(V216&lt;&gt;"",IF(LEFT(V216,1)="S", SUMIF(Calculs!$B$57:$B$61, TRIM(BO216), Calculs!$C$57:$C$61),0),0)</f>
        <v>0</v>
      </c>
      <c r="BR216" s="43" t="str">
        <f t="shared" si="71"/>
        <v>N</v>
      </c>
      <c r="BS216" s="241" t="str">
        <f t="shared" si="72"/>
        <v>N</v>
      </c>
      <c r="BT216" s="45">
        <f t="shared" si="73"/>
        <v>0</v>
      </c>
      <c r="BU216" s="45"/>
      <c r="BV216" s="45"/>
      <c r="BW216" s="45">
        <f>IF(C216="",0,IF(AND(BR216="S",AW216=1), VLOOKUP(C216,Calculs!$B$85:$D$90,3), 0) + IF(AND(BS216="S",BI216=1), VLOOKUP(C216,Calculs!$B$85:$F$90,5), 0))</f>
        <v>0</v>
      </c>
      <c r="BX216" s="43" t="str">
        <f t="shared" si="74"/>
        <v/>
      </c>
      <c r="BY216" s="241" t="str">
        <f t="shared" si="75"/>
        <v/>
      </c>
      <c r="BZ216" s="301" t="str">
        <f t="shared" si="76"/>
        <v/>
      </c>
      <c r="CA216" s="301" t="str">
        <f t="shared" si="77"/>
        <v/>
      </c>
    </row>
    <row r="217" spans="1:79" ht="12.75" customHeight="1">
      <c r="A217" s="273"/>
      <c r="B217" s="239" t="str">
        <f>IF(' Peticions ET'!B216="", "",' Peticions ET'!B216)</f>
        <v/>
      </c>
      <c r="C217" s="186" t="str">
        <f>IF(' Peticions ET'!C216="", "",' Peticions ET'!C216)</f>
        <v/>
      </c>
      <c r="D217" s="186" t="str">
        <f>IF(' Peticions ET'!D216="", "",' Peticions ET'!D216)</f>
        <v/>
      </c>
      <c r="E217" s="186" t="str">
        <f>IF(' Peticions ET'!E216="", "",' Peticions ET'!E216)</f>
        <v/>
      </c>
      <c r="F217" s="186" t="str">
        <f>IF(' Peticions ET'!F216="", "",' Peticions ET'!F216)</f>
        <v/>
      </c>
      <c r="G217" s="186" t="str">
        <f>IF(' Peticions ET'!G216="", "",' Peticions ET'!G216)</f>
        <v/>
      </c>
      <c r="H217" s="185" t="str">
        <f>IF(' Peticions ET'!H216="", "",' Peticions ET'!H216)</f>
        <v/>
      </c>
      <c r="I217" s="185" t="str">
        <f>IF(' Peticions ET'!I216="", "",' Peticions ET'!I216)</f>
        <v/>
      </c>
      <c r="J217" s="33" t="str">
        <f>IF(' Peticions ET'!J216="", "",' Peticions ET'!J216)</f>
        <v/>
      </c>
      <c r="K217" s="33" t="str">
        <f>IF(' Peticions ET'!K216="", "",' Peticions ET'!K216)</f>
        <v/>
      </c>
      <c r="L217" s="33" t="str">
        <f>IF(' Peticions ET'!L216="", "",' Peticions ET'!L216)</f>
        <v/>
      </c>
      <c r="M217" s="33" t="str">
        <f>IF(' Peticions ET'!M216="", "",' Peticions ET'!M216)</f>
        <v/>
      </c>
      <c r="N217" s="33" t="str">
        <f>IF(' Peticions ET'!N216="", "",' Peticions ET'!N216)</f>
        <v/>
      </c>
      <c r="O217" s="33" t="str">
        <f>IF(' Peticions ET'!O216="", "",' Peticions ET'!O216)</f>
        <v/>
      </c>
      <c r="P217" s="33" t="str">
        <f>IF(' Peticions ET'!P216="", "",' Peticions ET'!P216)</f>
        <v/>
      </c>
      <c r="Q217" s="33" t="str">
        <f>IF(' Peticions ET'!R216="", "",' Peticions ET'!R216)</f>
        <v/>
      </c>
      <c r="R217" s="1" t="str">
        <f>IF(' Peticions ET'!Q216="", "",' Peticions ET'!Q216)</f>
        <v/>
      </c>
      <c r="S217" s="34" t="str">
        <f>IF(' Peticions ET'!U216="", "",' Peticions ET'!U216)</f>
        <v/>
      </c>
      <c r="T217" s="34" t="str">
        <f>IF(' Peticions ET'!V216="", "",' Peticions ET'!V216)</f>
        <v/>
      </c>
      <c r="U217" t="str">
        <f>IF(' Peticions ET'!S216="", "",' Peticions ET'!S216)</f>
        <v/>
      </c>
      <c r="V217" t="str">
        <f>IF(' Peticions ET'!T216="", "",' Peticions ET'!T216)</f>
        <v/>
      </c>
      <c r="W217" s="33" t="str">
        <f>IF(' Peticions ET'!W216="", "",' Peticions ET'!W216)</f>
        <v/>
      </c>
      <c r="X217" s="33" t="str">
        <f>IF(' Peticions ET'!X216="", "",' Peticions ET'!X216)</f>
        <v/>
      </c>
      <c r="Y217" s="33" t="str">
        <f>IF(' Peticions ET'!Y216="", "",' Peticions ET'!Y216)</f>
        <v/>
      </c>
      <c r="Z217" s="1"/>
      <c r="AA217" s="1"/>
      <c r="AB217" s="3"/>
      <c r="AC217" s="34"/>
      <c r="AD217" s="34"/>
      <c r="AE217" s="34"/>
      <c r="AF217" s="35"/>
      <c r="AG217" s="36"/>
      <c r="AH217" s="36"/>
      <c r="AI217" s="36"/>
      <c r="AJ217" s="36"/>
      <c r="AK217" s="37"/>
      <c r="AL217" s="37"/>
      <c r="AM217" s="37"/>
      <c r="AN217" s="37"/>
      <c r="AO217" s="38" t="str">
        <f>IF(' Peticions ET'!AO216="", "",' Peticions ET'!AO216)</f>
        <v/>
      </c>
      <c r="AP217" s="154"/>
      <c r="AQ217" s="39"/>
      <c r="AR217" s="40" t="str">
        <f t="shared" si="67"/>
        <v/>
      </c>
      <c r="AS217" s="41" t="str">
        <f t="shared" si="68"/>
        <v/>
      </c>
      <c r="AT217" s="42" t="str">
        <f t="shared" si="78"/>
        <v/>
      </c>
      <c r="AU217" s="43" t="str">
        <f t="shared" si="79"/>
        <v/>
      </c>
      <c r="AV217" s="252" t="str">
        <f t="shared" si="69"/>
        <v/>
      </c>
      <c r="AW217" s="242">
        <f>IF(B217="",0,IF(BR217="S",COUNTIF($AV$17:AV217,AV217),0))</f>
        <v>0</v>
      </c>
      <c r="AX217" s="44" t="str">
        <f t="shared" si="80"/>
        <v/>
      </c>
      <c r="AY217" s="45">
        <f xml:space="preserve"> IF(AX217&lt;&gt;"",VLOOKUP(AX217,Calculs!$B$2:$C$34,2,FALSE),0)</f>
        <v>0</v>
      </c>
      <c r="AZ217" s="45">
        <f>IF(K217&lt;&gt;"",IF(LEFT(K217,1)="S", Calculs!$C$55,0),0)</f>
        <v>0</v>
      </c>
      <c r="BA217" s="45">
        <f>IF(L217&lt;&gt;"",IF(LEFT(L217,1)="S", Calculs!$C$51,0),0)</f>
        <v>0</v>
      </c>
      <c r="BB217" s="45">
        <f>IF(M217&lt;&gt;"",IF(LEFT(M217,1)="S", Calculs!$C$52,0),0)</f>
        <v>0</v>
      </c>
      <c r="BC217" s="46" t="str">
        <f t="shared" si="81"/>
        <v/>
      </c>
      <c r="BD217" s="46" t="str">
        <f t="shared" si="83"/>
        <v/>
      </c>
      <c r="BE217" s="46">
        <f>SUMIF(Calculs!$B$2:$B$34,BC217,Calculs!$C$2:$C$34)</f>
        <v>0</v>
      </c>
      <c r="BF217" s="45">
        <f>IF(Q217&lt;&gt;"",IF(LEFT(Q217,1)="S", Calculs!$C$52,0),0)</f>
        <v>0</v>
      </c>
      <c r="BG217" s="45">
        <f>IF(R217&lt;&gt;"",IF(LEFT(R217,1)="S", Calculs!$C$51,0),0)</f>
        <v>0</v>
      </c>
      <c r="BH217" s="252" t="str">
        <f t="shared" si="70"/>
        <v/>
      </c>
      <c r="BI217" s="242">
        <f>IF(B217="",0, IF(BS217="S",COUNTIF($BH$17:BH217,BH217),0))</f>
        <v>0</v>
      </c>
      <c r="BJ217" s="45">
        <f xml:space="preserve"> IF(S217&lt;&gt;"",IF(S217&lt;&gt;"Sense monitor",VLOOKUP(LEFT(S217,2),Calculs!$B$41:$C$46,2,FALSE),0),0)</f>
        <v>0</v>
      </c>
      <c r="BK217" s="45">
        <f>IF(T217&lt;&gt;"",IF(LEFT(T217,1)="S", Calculs!$C$48,0),0)</f>
        <v>0</v>
      </c>
      <c r="BL217" s="45">
        <f>IF(W217&lt;&gt;"",IF(LEFT(W217,3)="ETT", Calculs!$C$37,0),0)</f>
        <v>0</v>
      </c>
      <c r="BM217" s="45">
        <f>IF(X217&lt;&gt;"",IF(LEFT(X217,1)="S", Calculs!$C$51,0),0)</f>
        <v>0</v>
      </c>
      <c r="BN217" s="45">
        <f>IF(Y217&lt;&gt;"",IF(LEFT(Y217,1)="S", Calculs!$C$52,0),0)</f>
        <v>0</v>
      </c>
      <c r="BO217" s="46" t="str">
        <f t="shared" si="82"/>
        <v/>
      </c>
      <c r="BP217" s="45">
        <f>SUMIF(Calculs!$B$32:$B$36,TRIM(BO217),Calculs!$C$32:$C$36)</f>
        <v>0</v>
      </c>
      <c r="BQ217" s="45">
        <f>IF(V217&lt;&gt;"",IF(LEFT(V217,1)="S", SUMIF(Calculs!$B$57:$B$61, TRIM(BO217), Calculs!$C$57:$C$61),0),0)</f>
        <v>0</v>
      </c>
      <c r="BR217" s="43" t="str">
        <f t="shared" si="71"/>
        <v>N</v>
      </c>
      <c r="BS217" s="241" t="str">
        <f t="shared" si="72"/>
        <v>N</v>
      </c>
      <c r="BT217" s="45">
        <f t="shared" si="73"/>
        <v>0</v>
      </c>
      <c r="BU217" s="45"/>
      <c r="BV217" s="45"/>
      <c r="BW217" s="45">
        <f>IF(C217="",0,IF(AND(BR217="S",AW217=1), VLOOKUP(C217,Calculs!$B$85:$D$90,3), 0) + IF(AND(BS217="S",BI217=1), VLOOKUP(C217,Calculs!$B$85:$F$90,5), 0))</f>
        <v>0</v>
      </c>
      <c r="BX217" s="43" t="str">
        <f t="shared" si="74"/>
        <v/>
      </c>
      <c r="BY217" s="241" t="str">
        <f t="shared" si="75"/>
        <v/>
      </c>
      <c r="BZ217" s="301" t="str">
        <f t="shared" si="76"/>
        <v/>
      </c>
      <c r="CA217" s="301" t="str">
        <f t="shared" si="77"/>
        <v/>
      </c>
    </row>
    <row r="218" spans="1:79" ht="12.75" customHeight="1">
      <c r="A218" s="273"/>
      <c r="B218" s="239" t="str">
        <f>IF(' Peticions ET'!B217="", "",' Peticions ET'!B217)</f>
        <v/>
      </c>
      <c r="C218" s="186" t="str">
        <f>IF(' Peticions ET'!C217="", "",' Peticions ET'!C217)</f>
        <v/>
      </c>
      <c r="D218" s="186" t="str">
        <f>IF(' Peticions ET'!D217="", "",' Peticions ET'!D217)</f>
        <v/>
      </c>
      <c r="E218" s="186" t="str">
        <f>IF(' Peticions ET'!E217="", "",' Peticions ET'!E217)</f>
        <v/>
      </c>
      <c r="F218" s="186" t="str">
        <f>IF(' Peticions ET'!F217="", "",' Peticions ET'!F217)</f>
        <v/>
      </c>
      <c r="G218" s="186" t="str">
        <f>IF(' Peticions ET'!G217="", "",' Peticions ET'!G217)</f>
        <v/>
      </c>
      <c r="H218" s="185" t="str">
        <f>IF(' Peticions ET'!H217="", "",' Peticions ET'!H217)</f>
        <v/>
      </c>
      <c r="I218" s="185" t="str">
        <f>IF(' Peticions ET'!I217="", "",' Peticions ET'!I217)</f>
        <v/>
      </c>
      <c r="J218" s="33" t="str">
        <f>IF(' Peticions ET'!J217="", "",' Peticions ET'!J217)</f>
        <v/>
      </c>
      <c r="K218" s="33" t="str">
        <f>IF(' Peticions ET'!K217="", "",' Peticions ET'!K217)</f>
        <v/>
      </c>
      <c r="L218" s="33" t="str">
        <f>IF(' Peticions ET'!L217="", "",' Peticions ET'!L217)</f>
        <v/>
      </c>
      <c r="M218" s="33" t="str">
        <f>IF(' Peticions ET'!M217="", "",' Peticions ET'!M217)</f>
        <v/>
      </c>
      <c r="N218" s="33" t="str">
        <f>IF(' Peticions ET'!N217="", "",' Peticions ET'!N217)</f>
        <v/>
      </c>
      <c r="O218" s="33" t="str">
        <f>IF(' Peticions ET'!O217="", "",' Peticions ET'!O217)</f>
        <v/>
      </c>
      <c r="P218" s="33" t="str">
        <f>IF(' Peticions ET'!P217="", "",' Peticions ET'!P217)</f>
        <v/>
      </c>
      <c r="Q218" s="33" t="str">
        <f>IF(' Peticions ET'!R217="", "",' Peticions ET'!R217)</f>
        <v/>
      </c>
      <c r="R218" s="1" t="str">
        <f>IF(' Peticions ET'!Q217="", "",' Peticions ET'!Q217)</f>
        <v/>
      </c>
      <c r="S218" s="34" t="str">
        <f>IF(' Peticions ET'!U217="", "",' Peticions ET'!U217)</f>
        <v/>
      </c>
      <c r="T218" s="34" t="str">
        <f>IF(' Peticions ET'!V217="", "",' Peticions ET'!V217)</f>
        <v/>
      </c>
      <c r="U218" t="str">
        <f>IF(' Peticions ET'!S217="", "",' Peticions ET'!S217)</f>
        <v/>
      </c>
      <c r="V218" t="str">
        <f>IF(' Peticions ET'!T217="", "",' Peticions ET'!T217)</f>
        <v/>
      </c>
      <c r="W218" s="33" t="str">
        <f>IF(' Peticions ET'!W217="", "",' Peticions ET'!W217)</f>
        <v/>
      </c>
      <c r="X218" s="33" t="str">
        <f>IF(' Peticions ET'!X217="", "",' Peticions ET'!X217)</f>
        <v/>
      </c>
      <c r="Y218" s="33" t="str">
        <f>IF(' Peticions ET'!Y217="", "",' Peticions ET'!Y217)</f>
        <v/>
      </c>
      <c r="Z218" s="1"/>
      <c r="AA218" s="1"/>
      <c r="AB218" s="3"/>
      <c r="AC218" s="34"/>
      <c r="AD218" s="34"/>
      <c r="AE218" s="34"/>
      <c r="AF218" s="35"/>
      <c r="AG218" s="36"/>
      <c r="AH218" s="36"/>
      <c r="AI218" s="36"/>
      <c r="AJ218" s="36"/>
      <c r="AK218" s="37"/>
      <c r="AL218" s="37"/>
      <c r="AM218" s="37"/>
      <c r="AN218" s="37"/>
      <c r="AO218" s="38" t="str">
        <f>IF(' Peticions ET'!AO217="", "",' Peticions ET'!AO217)</f>
        <v/>
      </c>
      <c r="AP218" s="154"/>
      <c r="AQ218" s="39"/>
      <c r="AR218" s="40" t="str">
        <f t="shared" si="67"/>
        <v/>
      </c>
      <c r="AS218" s="41" t="str">
        <f t="shared" si="68"/>
        <v/>
      </c>
      <c r="AT218" s="42" t="str">
        <f t="shared" si="78"/>
        <v/>
      </c>
      <c r="AU218" s="43" t="str">
        <f t="shared" si="79"/>
        <v/>
      </c>
      <c r="AV218" s="252" t="str">
        <f t="shared" si="69"/>
        <v/>
      </c>
      <c r="AW218" s="242">
        <f>IF(B218="",0,IF(BR218="S",COUNTIF($AV$17:AV218,AV218),0))</f>
        <v>0</v>
      </c>
      <c r="AX218" s="44" t="str">
        <f t="shared" si="80"/>
        <v/>
      </c>
      <c r="AY218" s="45">
        <f xml:space="preserve"> IF(AX218&lt;&gt;"",VLOOKUP(AX218,Calculs!$B$2:$C$34,2,FALSE),0)</f>
        <v>0</v>
      </c>
      <c r="AZ218" s="45">
        <f>IF(K218&lt;&gt;"",IF(LEFT(K218,1)="S", Calculs!$C$55,0),0)</f>
        <v>0</v>
      </c>
      <c r="BA218" s="45">
        <f>IF(L218&lt;&gt;"",IF(LEFT(L218,1)="S", Calculs!$C$51,0),0)</f>
        <v>0</v>
      </c>
      <c r="BB218" s="45">
        <f>IF(M218&lt;&gt;"",IF(LEFT(M218,1)="S", Calculs!$C$52,0),0)</f>
        <v>0</v>
      </c>
      <c r="BC218" s="46" t="str">
        <f t="shared" si="81"/>
        <v/>
      </c>
      <c r="BD218" s="46" t="str">
        <f t="shared" si="83"/>
        <v/>
      </c>
      <c r="BE218" s="46">
        <f>SUMIF(Calculs!$B$2:$B$34,BC218,Calculs!$C$2:$C$34)</f>
        <v>0</v>
      </c>
      <c r="BF218" s="45">
        <f>IF(Q218&lt;&gt;"",IF(LEFT(Q218,1)="S", Calculs!$C$52,0),0)</f>
        <v>0</v>
      </c>
      <c r="BG218" s="45">
        <f>IF(R218&lt;&gt;"",IF(LEFT(R218,1)="S", Calculs!$C$51,0),0)</f>
        <v>0</v>
      </c>
      <c r="BH218" s="252" t="str">
        <f t="shared" si="70"/>
        <v/>
      </c>
      <c r="BI218" s="242">
        <f>IF(B218="",0, IF(BS218="S",COUNTIF($BH$17:BH218,BH218),0))</f>
        <v>0</v>
      </c>
      <c r="BJ218" s="45">
        <f xml:space="preserve"> IF(S218&lt;&gt;"",IF(S218&lt;&gt;"Sense monitor",VLOOKUP(LEFT(S218,2),Calculs!$B$41:$C$46,2,FALSE),0),0)</f>
        <v>0</v>
      </c>
      <c r="BK218" s="45">
        <f>IF(T218&lt;&gt;"",IF(LEFT(T218,1)="S", Calculs!$C$48,0),0)</f>
        <v>0</v>
      </c>
      <c r="BL218" s="45">
        <f>IF(W218&lt;&gt;"",IF(LEFT(W218,3)="ETT", Calculs!$C$37,0),0)</f>
        <v>0</v>
      </c>
      <c r="BM218" s="45">
        <f>IF(X218&lt;&gt;"",IF(LEFT(X218,1)="S", Calculs!$C$51,0),0)</f>
        <v>0</v>
      </c>
      <c r="BN218" s="45">
        <f>IF(Y218&lt;&gt;"",IF(LEFT(Y218,1)="S", Calculs!$C$52,0),0)</f>
        <v>0</v>
      </c>
      <c r="BO218" s="46" t="str">
        <f t="shared" si="82"/>
        <v/>
      </c>
      <c r="BP218" s="45">
        <f>SUMIF(Calculs!$B$32:$B$36,TRIM(BO218),Calculs!$C$32:$C$36)</f>
        <v>0</v>
      </c>
      <c r="BQ218" s="45">
        <f>IF(V218&lt;&gt;"",IF(LEFT(V218,1)="S", SUMIF(Calculs!$B$57:$B$61, TRIM(BO218), Calculs!$C$57:$C$61),0),0)</f>
        <v>0</v>
      </c>
      <c r="BR218" s="43" t="str">
        <f t="shared" si="71"/>
        <v>N</v>
      </c>
      <c r="BS218" s="241" t="str">
        <f t="shared" si="72"/>
        <v>N</v>
      </c>
      <c r="BT218" s="45">
        <f t="shared" si="73"/>
        <v>0</v>
      </c>
      <c r="BU218" s="45"/>
      <c r="BV218" s="45"/>
      <c r="BW218" s="45">
        <f>IF(C218="",0,IF(AND(BR218="S",AW218=1), VLOOKUP(C218,Calculs!$B$85:$D$90,3), 0) + IF(AND(BS218="S",BI218=1), VLOOKUP(C218,Calculs!$B$85:$F$90,5), 0))</f>
        <v>0</v>
      </c>
      <c r="BX218" s="43" t="str">
        <f t="shared" si="74"/>
        <v/>
      </c>
      <c r="BY218" s="241" t="str">
        <f t="shared" si="75"/>
        <v/>
      </c>
      <c r="BZ218" s="301" t="str">
        <f t="shared" si="76"/>
        <v/>
      </c>
      <c r="CA218" s="301" t="str">
        <f t="shared" si="77"/>
        <v/>
      </c>
    </row>
    <row r="219" spans="1:79" ht="12.75" customHeight="1">
      <c r="A219" s="273"/>
      <c r="B219" s="239" t="str">
        <f>IF(' Peticions ET'!B218="", "",' Peticions ET'!B218)</f>
        <v/>
      </c>
      <c r="C219" s="186" t="str">
        <f>IF(' Peticions ET'!C218="", "",' Peticions ET'!C218)</f>
        <v/>
      </c>
      <c r="D219" s="186" t="str">
        <f>IF(' Peticions ET'!D218="", "",' Peticions ET'!D218)</f>
        <v/>
      </c>
      <c r="E219" s="186" t="str">
        <f>IF(' Peticions ET'!E218="", "",' Peticions ET'!E218)</f>
        <v/>
      </c>
      <c r="F219" s="186" t="str">
        <f>IF(' Peticions ET'!F218="", "",' Peticions ET'!F218)</f>
        <v/>
      </c>
      <c r="G219" s="186" t="str">
        <f>IF(' Peticions ET'!G218="", "",' Peticions ET'!G218)</f>
        <v/>
      </c>
      <c r="H219" s="185" t="str">
        <f>IF(' Peticions ET'!H218="", "",' Peticions ET'!H218)</f>
        <v/>
      </c>
      <c r="I219" s="185" t="str">
        <f>IF(' Peticions ET'!I218="", "",' Peticions ET'!I218)</f>
        <v/>
      </c>
      <c r="J219" s="33" t="str">
        <f>IF(' Peticions ET'!J218="", "",' Peticions ET'!J218)</f>
        <v/>
      </c>
      <c r="K219" s="33" t="str">
        <f>IF(' Peticions ET'!K218="", "",' Peticions ET'!K218)</f>
        <v/>
      </c>
      <c r="L219" s="33" t="str">
        <f>IF(' Peticions ET'!L218="", "",' Peticions ET'!L218)</f>
        <v/>
      </c>
      <c r="M219" s="33" t="str">
        <f>IF(' Peticions ET'!M218="", "",' Peticions ET'!M218)</f>
        <v/>
      </c>
      <c r="N219" s="33" t="str">
        <f>IF(' Peticions ET'!N218="", "",' Peticions ET'!N218)</f>
        <v/>
      </c>
      <c r="O219" s="33" t="str">
        <f>IF(' Peticions ET'!O218="", "",' Peticions ET'!O218)</f>
        <v/>
      </c>
      <c r="P219" s="33" t="str">
        <f>IF(' Peticions ET'!P218="", "",' Peticions ET'!P218)</f>
        <v/>
      </c>
      <c r="Q219" s="33" t="str">
        <f>IF(' Peticions ET'!R218="", "",' Peticions ET'!R218)</f>
        <v/>
      </c>
      <c r="R219" s="1" t="str">
        <f>IF(' Peticions ET'!Q218="", "",' Peticions ET'!Q218)</f>
        <v/>
      </c>
      <c r="S219" s="34" t="str">
        <f>IF(' Peticions ET'!U218="", "",' Peticions ET'!U218)</f>
        <v/>
      </c>
      <c r="T219" s="34" t="str">
        <f>IF(' Peticions ET'!V218="", "",' Peticions ET'!V218)</f>
        <v/>
      </c>
      <c r="U219" t="str">
        <f>IF(' Peticions ET'!S218="", "",' Peticions ET'!S218)</f>
        <v/>
      </c>
      <c r="V219" t="str">
        <f>IF(' Peticions ET'!T218="", "",' Peticions ET'!T218)</f>
        <v/>
      </c>
      <c r="W219" s="33" t="str">
        <f>IF(' Peticions ET'!W218="", "",' Peticions ET'!W218)</f>
        <v/>
      </c>
      <c r="X219" s="33" t="str">
        <f>IF(' Peticions ET'!X218="", "",' Peticions ET'!X218)</f>
        <v/>
      </c>
      <c r="Y219" s="33" t="str">
        <f>IF(' Peticions ET'!Y218="", "",' Peticions ET'!Y218)</f>
        <v/>
      </c>
      <c r="Z219" s="1"/>
      <c r="AA219" s="1"/>
      <c r="AB219" s="3"/>
      <c r="AC219" s="34"/>
      <c r="AD219" s="34"/>
      <c r="AE219" s="34"/>
      <c r="AF219" s="35"/>
      <c r="AG219" s="36"/>
      <c r="AH219" s="36"/>
      <c r="AI219" s="36"/>
      <c r="AJ219" s="36"/>
      <c r="AK219" s="37"/>
      <c r="AL219" s="37"/>
      <c r="AM219" s="37"/>
      <c r="AN219" s="37"/>
      <c r="AO219" s="38" t="str">
        <f>IF(' Peticions ET'!AO218="", "",' Peticions ET'!AO218)</f>
        <v/>
      </c>
      <c r="AP219" s="154"/>
      <c r="AQ219" s="39"/>
      <c r="AR219" s="40" t="str">
        <f t="shared" si="67"/>
        <v/>
      </c>
      <c r="AS219" s="41" t="str">
        <f t="shared" si="68"/>
        <v/>
      </c>
      <c r="AT219" s="42" t="str">
        <f t="shared" si="78"/>
        <v/>
      </c>
      <c r="AU219" s="43" t="str">
        <f t="shared" si="79"/>
        <v/>
      </c>
      <c r="AV219" s="252" t="str">
        <f t="shared" si="69"/>
        <v/>
      </c>
      <c r="AW219" s="242">
        <f>IF(B219="",0,IF(BR219="S",COUNTIF($AV$17:AV219,AV219),0))</f>
        <v>0</v>
      </c>
      <c r="AX219" s="44" t="str">
        <f t="shared" si="80"/>
        <v/>
      </c>
      <c r="AY219" s="45">
        <f xml:space="preserve"> IF(AX219&lt;&gt;"",VLOOKUP(AX219,Calculs!$B$2:$C$34,2,FALSE),0)</f>
        <v>0</v>
      </c>
      <c r="AZ219" s="45">
        <f>IF(K219&lt;&gt;"",IF(LEFT(K219,1)="S", Calculs!$C$55,0),0)</f>
        <v>0</v>
      </c>
      <c r="BA219" s="45">
        <f>IF(L219&lt;&gt;"",IF(LEFT(L219,1)="S", Calculs!$C$51,0),0)</f>
        <v>0</v>
      </c>
      <c r="BB219" s="45">
        <f>IF(M219&lt;&gt;"",IF(LEFT(M219,1)="S", Calculs!$C$52,0),0)</f>
        <v>0</v>
      </c>
      <c r="BC219" s="46" t="str">
        <f t="shared" si="81"/>
        <v/>
      </c>
      <c r="BD219" s="46" t="str">
        <f t="shared" si="83"/>
        <v/>
      </c>
      <c r="BE219" s="46">
        <f>SUMIF(Calculs!$B$2:$B$34,BC219,Calculs!$C$2:$C$34)</f>
        <v>0</v>
      </c>
      <c r="BF219" s="45">
        <f>IF(Q219&lt;&gt;"",IF(LEFT(Q219,1)="S", Calculs!$C$52,0),0)</f>
        <v>0</v>
      </c>
      <c r="BG219" s="45">
        <f>IF(R219&lt;&gt;"",IF(LEFT(R219,1)="S", Calculs!$C$51,0),0)</f>
        <v>0</v>
      </c>
      <c r="BH219" s="252" t="str">
        <f t="shared" si="70"/>
        <v/>
      </c>
      <c r="BI219" s="242">
        <f>IF(B219="",0, IF(BS219="S",COUNTIF($BH$17:BH219,BH219),0))</f>
        <v>0</v>
      </c>
      <c r="BJ219" s="45">
        <f xml:space="preserve"> IF(S219&lt;&gt;"",IF(S219&lt;&gt;"Sense monitor",VLOOKUP(LEFT(S219,2),Calculs!$B$41:$C$46,2,FALSE),0),0)</f>
        <v>0</v>
      </c>
      <c r="BK219" s="45">
        <f>IF(T219&lt;&gt;"",IF(LEFT(T219,1)="S", Calculs!$C$48,0),0)</f>
        <v>0</v>
      </c>
      <c r="BL219" s="45">
        <f>IF(W219&lt;&gt;"",IF(LEFT(W219,3)="ETT", Calculs!$C$37,0),0)</f>
        <v>0</v>
      </c>
      <c r="BM219" s="45">
        <f>IF(X219&lt;&gt;"",IF(LEFT(X219,1)="S", Calculs!$C$51,0),0)</f>
        <v>0</v>
      </c>
      <c r="BN219" s="45">
        <f>IF(Y219&lt;&gt;"",IF(LEFT(Y219,1)="S", Calculs!$C$52,0),0)</f>
        <v>0</v>
      </c>
      <c r="BO219" s="46" t="str">
        <f t="shared" si="82"/>
        <v/>
      </c>
      <c r="BP219" s="45">
        <f>SUMIF(Calculs!$B$32:$B$36,TRIM(BO219),Calculs!$C$32:$C$36)</f>
        <v>0</v>
      </c>
      <c r="BQ219" s="45">
        <f>IF(V219&lt;&gt;"",IF(LEFT(V219,1)="S", SUMIF(Calculs!$B$57:$B$61, TRIM(BO219), Calculs!$C$57:$C$61),0),0)</f>
        <v>0</v>
      </c>
      <c r="BR219" s="43" t="str">
        <f t="shared" si="71"/>
        <v>N</v>
      </c>
      <c r="BS219" s="241" t="str">
        <f t="shared" si="72"/>
        <v>N</v>
      </c>
      <c r="BT219" s="45">
        <f t="shared" si="73"/>
        <v>0</v>
      </c>
      <c r="BU219" s="45"/>
      <c r="BV219" s="45"/>
      <c r="BW219" s="45">
        <f>IF(C219="",0,IF(AND(BR219="S",AW219=1), VLOOKUP(C219,Calculs!$B$85:$D$90,3), 0) + IF(AND(BS219="S",BI219=1), VLOOKUP(C219,Calculs!$B$85:$F$90,5), 0))</f>
        <v>0</v>
      </c>
      <c r="BX219" s="43" t="str">
        <f t="shared" si="74"/>
        <v/>
      </c>
      <c r="BY219" s="241" t="str">
        <f t="shared" si="75"/>
        <v/>
      </c>
      <c r="BZ219" s="301" t="str">
        <f t="shared" si="76"/>
        <v/>
      </c>
      <c r="CA219" s="301" t="str">
        <f t="shared" si="77"/>
        <v/>
      </c>
    </row>
    <row r="220" spans="1:79" ht="12.75" customHeight="1">
      <c r="A220" s="273"/>
      <c r="B220" s="239" t="str">
        <f>IF(' Peticions ET'!B219="", "",' Peticions ET'!B219)</f>
        <v/>
      </c>
      <c r="C220" s="186" t="str">
        <f>IF(' Peticions ET'!C219="", "",' Peticions ET'!C219)</f>
        <v/>
      </c>
      <c r="D220" s="186" t="str">
        <f>IF(' Peticions ET'!D219="", "",' Peticions ET'!D219)</f>
        <v/>
      </c>
      <c r="E220" s="186" t="str">
        <f>IF(' Peticions ET'!E219="", "",' Peticions ET'!E219)</f>
        <v/>
      </c>
      <c r="F220" s="186" t="str">
        <f>IF(' Peticions ET'!F219="", "",' Peticions ET'!F219)</f>
        <v/>
      </c>
      <c r="G220" s="186" t="str">
        <f>IF(' Peticions ET'!G219="", "",' Peticions ET'!G219)</f>
        <v/>
      </c>
      <c r="H220" s="185" t="str">
        <f>IF(' Peticions ET'!H219="", "",' Peticions ET'!H219)</f>
        <v/>
      </c>
      <c r="I220" s="185" t="str">
        <f>IF(' Peticions ET'!I219="", "",' Peticions ET'!I219)</f>
        <v/>
      </c>
      <c r="J220" s="33" t="str">
        <f>IF(' Peticions ET'!J219="", "",' Peticions ET'!J219)</f>
        <v/>
      </c>
      <c r="K220" s="33" t="str">
        <f>IF(' Peticions ET'!K219="", "",' Peticions ET'!K219)</f>
        <v/>
      </c>
      <c r="L220" s="33" t="str">
        <f>IF(' Peticions ET'!L219="", "",' Peticions ET'!L219)</f>
        <v/>
      </c>
      <c r="M220" s="33" t="str">
        <f>IF(' Peticions ET'!M219="", "",' Peticions ET'!M219)</f>
        <v/>
      </c>
      <c r="N220" s="33" t="str">
        <f>IF(' Peticions ET'!N219="", "",' Peticions ET'!N219)</f>
        <v/>
      </c>
      <c r="O220" s="33" t="str">
        <f>IF(' Peticions ET'!O219="", "",' Peticions ET'!O219)</f>
        <v/>
      </c>
      <c r="P220" s="33" t="str">
        <f>IF(' Peticions ET'!P219="", "",' Peticions ET'!P219)</f>
        <v/>
      </c>
      <c r="Q220" s="33" t="str">
        <f>IF(' Peticions ET'!R219="", "",' Peticions ET'!R219)</f>
        <v/>
      </c>
      <c r="R220" s="1" t="str">
        <f>IF(' Peticions ET'!Q219="", "",' Peticions ET'!Q219)</f>
        <v/>
      </c>
      <c r="S220" s="34" t="str">
        <f>IF(' Peticions ET'!U219="", "",' Peticions ET'!U219)</f>
        <v/>
      </c>
      <c r="T220" s="34" t="str">
        <f>IF(' Peticions ET'!V219="", "",' Peticions ET'!V219)</f>
        <v/>
      </c>
      <c r="U220" t="str">
        <f>IF(' Peticions ET'!S219="", "",' Peticions ET'!S219)</f>
        <v/>
      </c>
      <c r="V220" t="str">
        <f>IF(' Peticions ET'!T219="", "",' Peticions ET'!T219)</f>
        <v/>
      </c>
      <c r="W220" s="33" t="str">
        <f>IF(' Peticions ET'!W219="", "",' Peticions ET'!W219)</f>
        <v/>
      </c>
      <c r="X220" s="33" t="str">
        <f>IF(' Peticions ET'!X219="", "",' Peticions ET'!X219)</f>
        <v/>
      </c>
      <c r="Y220" s="33" t="str">
        <f>IF(' Peticions ET'!Y219="", "",' Peticions ET'!Y219)</f>
        <v/>
      </c>
      <c r="Z220" s="1"/>
      <c r="AA220" s="1"/>
      <c r="AB220" s="3"/>
      <c r="AC220" s="34"/>
      <c r="AD220" s="34"/>
      <c r="AE220" s="34"/>
      <c r="AF220" s="35"/>
      <c r="AG220" s="36"/>
      <c r="AH220" s="36"/>
      <c r="AI220" s="36"/>
      <c r="AJ220" s="36"/>
      <c r="AK220" s="37"/>
      <c r="AL220" s="37"/>
      <c r="AM220" s="37"/>
      <c r="AN220" s="37"/>
      <c r="AO220" s="38" t="str">
        <f>IF(' Peticions ET'!AO219="", "",' Peticions ET'!AO219)</f>
        <v/>
      </c>
      <c r="AP220" s="154"/>
      <c r="AQ220" s="39"/>
      <c r="AR220" s="40" t="str">
        <f t="shared" si="67"/>
        <v/>
      </c>
      <c r="AS220" s="41" t="str">
        <f t="shared" si="68"/>
        <v/>
      </c>
      <c r="AT220" s="42" t="str">
        <f t="shared" si="78"/>
        <v/>
      </c>
      <c r="AU220" s="43" t="str">
        <f t="shared" si="79"/>
        <v/>
      </c>
      <c r="AV220" s="252" t="str">
        <f t="shared" si="69"/>
        <v/>
      </c>
      <c r="AW220" s="242">
        <f>IF(B220="",0,IF(BR220="S",COUNTIF($AV$17:AV220,AV220),0))</f>
        <v>0</v>
      </c>
      <c r="AX220" s="44" t="str">
        <f t="shared" si="80"/>
        <v/>
      </c>
      <c r="AY220" s="45">
        <f xml:space="preserve"> IF(AX220&lt;&gt;"",VLOOKUP(AX220,Calculs!$B$2:$C$34,2,FALSE),0)</f>
        <v>0</v>
      </c>
      <c r="AZ220" s="45">
        <f>IF(K220&lt;&gt;"",IF(LEFT(K220,1)="S", Calculs!$C$55,0),0)</f>
        <v>0</v>
      </c>
      <c r="BA220" s="45">
        <f>IF(L220&lt;&gt;"",IF(LEFT(L220,1)="S", Calculs!$C$51,0),0)</f>
        <v>0</v>
      </c>
      <c r="BB220" s="45">
        <f>IF(M220&lt;&gt;"",IF(LEFT(M220,1)="S", Calculs!$C$52,0),0)</f>
        <v>0</v>
      </c>
      <c r="BC220" s="46" t="str">
        <f t="shared" si="81"/>
        <v/>
      </c>
      <c r="BD220" s="46" t="str">
        <f t="shared" si="83"/>
        <v/>
      </c>
      <c r="BE220" s="46">
        <f>SUMIF(Calculs!$B$2:$B$34,BC220,Calculs!$C$2:$C$34)</f>
        <v>0</v>
      </c>
      <c r="BF220" s="45">
        <f>IF(Q220&lt;&gt;"",IF(LEFT(Q220,1)="S", Calculs!$C$52,0),0)</f>
        <v>0</v>
      </c>
      <c r="BG220" s="45">
        <f>IF(R220&lt;&gt;"",IF(LEFT(R220,1)="S", Calculs!$C$51,0),0)</f>
        <v>0</v>
      </c>
      <c r="BH220" s="252" t="str">
        <f t="shared" si="70"/>
        <v/>
      </c>
      <c r="BI220" s="242">
        <f>IF(B220="",0, IF(BS220="S",COUNTIF($BH$17:BH220,BH220),0))</f>
        <v>0</v>
      </c>
      <c r="BJ220" s="45">
        <f xml:space="preserve"> IF(S220&lt;&gt;"",IF(S220&lt;&gt;"Sense monitor",VLOOKUP(LEFT(S220,2),Calculs!$B$41:$C$46,2,FALSE),0),0)</f>
        <v>0</v>
      </c>
      <c r="BK220" s="45">
        <f>IF(T220&lt;&gt;"",IF(LEFT(T220,1)="S", Calculs!$C$48,0),0)</f>
        <v>0</v>
      </c>
      <c r="BL220" s="45">
        <f>IF(W220&lt;&gt;"",IF(LEFT(W220,3)="ETT", Calculs!$C$37,0),0)</f>
        <v>0</v>
      </c>
      <c r="BM220" s="45">
        <f>IF(X220&lt;&gt;"",IF(LEFT(X220,1)="S", Calculs!$C$51,0),0)</f>
        <v>0</v>
      </c>
      <c r="BN220" s="45">
        <f>IF(Y220&lt;&gt;"",IF(LEFT(Y220,1)="S", Calculs!$C$52,0),0)</f>
        <v>0</v>
      </c>
      <c r="BO220" s="46" t="str">
        <f t="shared" si="82"/>
        <v/>
      </c>
      <c r="BP220" s="45">
        <f>SUMIF(Calculs!$B$32:$B$36,TRIM(BO220),Calculs!$C$32:$C$36)</f>
        <v>0</v>
      </c>
      <c r="BQ220" s="45">
        <f>IF(V220&lt;&gt;"",IF(LEFT(V220,1)="S", SUMIF(Calculs!$B$57:$B$61, TRIM(BO220), Calculs!$C$57:$C$61),0),0)</f>
        <v>0</v>
      </c>
      <c r="BR220" s="43" t="str">
        <f t="shared" si="71"/>
        <v>N</v>
      </c>
      <c r="BS220" s="241" t="str">
        <f t="shared" si="72"/>
        <v>N</v>
      </c>
      <c r="BT220" s="45">
        <f t="shared" si="73"/>
        <v>0</v>
      </c>
      <c r="BU220" s="45"/>
      <c r="BV220" s="45"/>
      <c r="BW220" s="45">
        <f>IF(C220="",0,IF(AND(BR220="S",AW220=1), VLOOKUP(C220,Calculs!$B$85:$D$90,3), 0) + IF(AND(BS220="S",BI220=1), VLOOKUP(C220,Calculs!$B$85:$F$90,5), 0))</f>
        <v>0</v>
      </c>
      <c r="BX220" s="43" t="str">
        <f t="shared" si="74"/>
        <v/>
      </c>
      <c r="BY220" s="241" t="str">
        <f t="shared" si="75"/>
        <v/>
      </c>
      <c r="BZ220" s="301" t="str">
        <f t="shared" si="76"/>
        <v/>
      </c>
      <c r="CA220" s="301" t="str">
        <f t="shared" si="77"/>
        <v/>
      </c>
    </row>
    <row r="221" spans="1:79" ht="12.75" customHeight="1">
      <c r="A221" s="273"/>
      <c r="B221" s="239" t="str">
        <f>IF(' Peticions ET'!B220="", "",' Peticions ET'!B220)</f>
        <v/>
      </c>
      <c r="C221" s="186" t="str">
        <f>IF(' Peticions ET'!C220="", "",' Peticions ET'!C220)</f>
        <v/>
      </c>
      <c r="D221" s="186" t="str">
        <f>IF(' Peticions ET'!D220="", "",' Peticions ET'!D220)</f>
        <v/>
      </c>
      <c r="E221" s="186" t="str">
        <f>IF(' Peticions ET'!E220="", "",' Peticions ET'!E220)</f>
        <v/>
      </c>
      <c r="F221" s="186" t="str">
        <f>IF(' Peticions ET'!F220="", "",' Peticions ET'!F220)</f>
        <v/>
      </c>
      <c r="G221" s="186" t="str">
        <f>IF(' Peticions ET'!G220="", "",' Peticions ET'!G220)</f>
        <v/>
      </c>
      <c r="H221" s="185" t="str">
        <f>IF(' Peticions ET'!H220="", "",' Peticions ET'!H220)</f>
        <v/>
      </c>
      <c r="I221" s="185" t="str">
        <f>IF(' Peticions ET'!I220="", "",' Peticions ET'!I220)</f>
        <v/>
      </c>
      <c r="J221" s="33" t="str">
        <f>IF(' Peticions ET'!J220="", "",' Peticions ET'!J220)</f>
        <v/>
      </c>
      <c r="K221" s="33" t="str">
        <f>IF(' Peticions ET'!K220="", "",' Peticions ET'!K220)</f>
        <v/>
      </c>
      <c r="L221" s="33" t="str">
        <f>IF(' Peticions ET'!L220="", "",' Peticions ET'!L220)</f>
        <v/>
      </c>
      <c r="M221" s="33" t="str">
        <f>IF(' Peticions ET'!M220="", "",' Peticions ET'!M220)</f>
        <v/>
      </c>
      <c r="N221" s="33" t="str">
        <f>IF(' Peticions ET'!N220="", "",' Peticions ET'!N220)</f>
        <v/>
      </c>
      <c r="O221" s="33" t="str">
        <f>IF(' Peticions ET'!O220="", "",' Peticions ET'!O220)</f>
        <v/>
      </c>
      <c r="P221" s="33" t="str">
        <f>IF(' Peticions ET'!P220="", "",' Peticions ET'!P220)</f>
        <v/>
      </c>
      <c r="Q221" s="33" t="str">
        <f>IF(' Peticions ET'!R220="", "",' Peticions ET'!R220)</f>
        <v/>
      </c>
      <c r="R221" s="1" t="str">
        <f>IF(' Peticions ET'!Q220="", "",' Peticions ET'!Q220)</f>
        <v/>
      </c>
      <c r="S221" s="34" t="str">
        <f>IF(' Peticions ET'!U220="", "",' Peticions ET'!U220)</f>
        <v/>
      </c>
      <c r="T221" s="34" t="str">
        <f>IF(' Peticions ET'!V220="", "",' Peticions ET'!V220)</f>
        <v/>
      </c>
      <c r="U221" t="str">
        <f>IF(' Peticions ET'!S220="", "",' Peticions ET'!S220)</f>
        <v/>
      </c>
      <c r="V221" t="str">
        <f>IF(' Peticions ET'!T220="", "",' Peticions ET'!T220)</f>
        <v/>
      </c>
      <c r="W221" s="33" t="str">
        <f>IF(' Peticions ET'!W220="", "",' Peticions ET'!W220)</f>
        <v/>
      </c>
      <c r="X221" s="33" t="str">
        <f>IF(' Peticions ET'!X220="", "",' Peticions ET'!X220)</f>
        <v/>
      </c>
      <c r="Y221" s="33" t="str">
        <f>IF(' Peticions ET'!Y220="", "",' Peticions ET'!Y220)</f>
        <v/>
      </c>
      <c r="Z221" s="1"/>
      <c r="AA221" s="1"/>
      <c r="AB221" s="3"/>
      <c r="AC221" s="34"/>
      <c r="AD221" s="34"/>
      <c r="AE221" s="34"/>
      <c r="AF221" s="35"/>
      <c r="AG221" s="36"/>
      <c r="AH221" s="36"/>
      <c r="AI221" s="36"/>
      <c r="AJ221" s="36"/>
      <c r="AK221" s="37"/>
      <c r="AL221" s="37"/>
      <c r="AM221" s="37"/>
      <c r="AN221" s="37"/>
      <c r="AO221" s="38" t="str">
        <f>IF(' Peticions ET'!AO220="", "",' Peticions ET'!AO220)</f>
        <v/>
      </c>
      <c r="AP221" s="154"/>
      <c r="AQ221" s="39"/>
      <c r="AR221" s="40" t="str">
        <f t="shared" si="67"/>
        <v/>
      </c>
      <c r="AS221" s="41" t="str">
        <f t="shared" si="68"/>
        <v/>
      </c>
      <c r="AT221" s="42" t="str">
        <f t="shared" si="78"/>
        <v/>
      </c>
      <c r="AU221" s="43" t="str">
        <f t="shared" si="79"/>
        <v/>
      </c>
      <c r="AV221" s="252" t="str">
        <f t="shared" si="69"/>
        <v/>
      </c>
      <c r="AW221" s="242">
        <f>IF(B221="",0,IF(BR221="S",COUNTIF($AV$17:AV221,AV221),0))</f>
        <v>0</v>
      </c>
      <c r="AX221" s="44" t="str">
        <f t="shared" si="80"/>
        <v/>
      </c>
      <c r="AY221" s="45">
        <f xml:space="preserve"> IF(AX221&lt;&gt;"",VLOOKUP(AX221,Calculs!$B$2:$C$34,2,FALSE),0)</f>
        <v>0</v>
      </c>
      <c r="AZ221" s="45">
        <f>IF(K221&lt;&gt;"",IF(LEFT(K221,1)="S", Calculs!$C$55,0),0)</f>
        <v>0</v>
      </c>
      <c r="BA221" s="45">
        <f>IF(L221&lt;&gt;"",IF(LEFT(L221,1)="S", Calculs!$C$51,0),0)</f>
        <v>0</v>
      </c>
      <c r="BB221" s="45">
        <f>IF(M221&lt;&gt;"",IF(LEFT(M221,1)="S", Calculs!$C$52,0),0)</f>
        <v>0</v>
      </c>
      <c r="BC221" s="46" t="str">
        <f t="shared" si="81"/>
        <v/>
      </c>
      <c r="BD221" s="46" t="str">
        <f t="shared" si="83"/>
        <v/>
      </c>
      <c r="BE221" s="46">
        <f>SUMIF(Calculs!$B$2:$B$34,BC221,Calculs!$C$2:$C$34)</f>
        <v>0</v>
      </c>
      <c r="BF221" s="45">
        <f>IF(Q221&lt;&gt;"",IF(LEFT(Q221,1)="S", Calculs!$C$52,0),0)</f>
        <v>0</v>
      </c>
      <c r="BG221" s="45">
        <f>IF(R221&lt;&gt;"",IF(LEFT(R221,1)="S", Calculs!$C$51,0),0)</f>
        <v>0</v>
      </c>
      <c r="BH221" s="252" t="str">
        <f t="shared" si="70"/>
        <v/>
      </c>
      <c r="BI221" s="242">
        <f>IF(B221="",0, IF(BS221="S",COUNTIF($BH$17:BH221,BH221),0))</f>
        <v>0</v>
      </c>
      <c r="BJ221" s="45">
        <f xml:space="preserve"> IF(S221&lt;&gt;"",IF(S221&lt;&gt;"Sense monitor",VLOOKUP(LEFT(S221,2),Calculs!$B$41:$C$46,2,FALSE),0),0)</f>
        <v>0</v>
      </c>
      <c r="BK221" s="45">
        <f>IF(T221&lt;&gt;"",IF(LEFT(T221,1)="S", Calculs!$C$48,0),0)</f>
        <v>0</v>
      </c>
      <c r="BL221" s="45">
        <f>IF(W221&lt;&gt;"",IF(LEFT(W221,3)="ETT", Calculs!$C$37,0),0)</f>
        <v>0</v>
      </c>
      <c r="BM221" s="45">
        <f>IF(X221&lt;&gt;"",IF(LEFT(X221,1)="S", Calculs!$C$51,0),0)</f>
        <v>0</v>
      </c>
      <c r="BN221" s="45">
        <f>IF(Y221&lt;&gt;"",IF(LEFT(Y221,1)="S", Calculs!$C$52,0),0)</f>
        <v>0</v>
      </c>
      <c r="BO221" s="46" t="str">
        <f t="shared" si="82"/>
        <v/>
      </c>
      <c r="BP221" s="45">
        <f>SUMIF(Calculs!$B$32:$B$36,TRIM(BO221),Calculs!$C$32:$C$36)</f>
        <v>0</v>
      </c>
      <c r="BQ221" s="45">
        <f>IF(V221&lt;&gt;"",IF(LEFT(V221,1)="S", SUMIF(Calculs!$B$57:$B$61, TRIM(BO221), Calculs!$C$57:$C$61),0),0)</f>
        <v>0</v>
      </c>
      <c r="BR221" s="43" t="str">
        <f t="shared" si="71"/>
        <v>N</v>
      </c>
      <c r="BS221" s="241" t="str">
        <f t="shared" si="72"/>
        <v>N</v>
      </c>
      <c r="BT221" s="45">
        <f t="shared" si="73"/>
        <v>0</v>
      </c>
      <c r="BU221" s="45"/>
      <c r="BV221" s="45"/>
      <c r="BW221" s="45">
        <f>IF(C221="",0,IF(AND(BR221="S",AW221=1), VLOOKUP(C221,Calculs!$B$85:$D$90,3), 0) + IF(AND(BS221="S",BI221=1), VLOOKUP(C221,Calculs!$B$85:$F$90,5), 0))</f>
        <v>0</v>
      </c>
      <c r="BX221" s="43" t="str">
        <f t="shared" si="74"/>
        <v/>
      </c>
      <c r="BY221" s="241" t="str">
        <f t="shared" si="75"/>
        <v/>
      </c>
      <c r="BZ221" s="301" t="str">
        <f t="shared" si="76"/>
        <v/>
      </c>
      <c r="CA221" s="301" t="str">
        <f t="shared" si="77"/>
        <v/>
      </c>
    </row>
    <row r="222" spans="1:79" ht="12.75" customHeight="1">
      <c r="A222" s="273"/>
      <c r="B222" s="239" t="str">
        <f>IF(' Peticions ET'!B221="", "",' Peticions ET'!B221)</f>
        <v/>
      </c>
      <c r="C222" s="186" t="str">
        <f>IF(' Peticions ET'!C221="", "",' Peticions ET'!C221)</f>
        <v/>
      </c>
      <c r="D222" s="186" t="str">
        <f>IF(' Peticions ET'!D221="", "",' Peticions ET'!D221)</f>
        <v/>
      </c>
      <c r="E222" s="186" t="str">
        <f>IF(' Peticions ET'!E221="", "",' Peticions ET'!E221)</f>
        <v/>
      </c>
      <c r="F222" s="186" t="str">
        <f>IF(' Peticions ET'!F221="", "",' Peticions ET'!F221)</f>
        <v/>
      </c>
      <c r="G222" s="186" t="str">
        <f>IF(' Peticions ET'!G221="", "",' Peticions ET'!G221)</f>
        <v/>
      </c>
      <c r="H222" s="185" t="str">
        <f>IF(' Peticions ET'!H221="", "",' Peticions ET'!H221)</f>
        <v/>
      </c>
      <c r="I222" s="185" t="str">
        <f>IF(' Peticions ET'!I221="", "",' Peticions ET'!I221)</f>
        <v/>
      </c>
      <c r="J222" s="33" t="str">
        <f>IF(' Peticions ET'!J221="", "",' Peticions ET'!J221)</f>
        <v/>
      </c>
      <c r="K222" s="33" t="str">
        <f>IF(' Peticions ET'!K221="", "",' Peticions ET'!K221)</f>
        <v/>
      </c>
      <c r="L222" s="33" t="str">
        <f>IF(' Peticions ET'!L221="", "",' Peticions ET'!L221)</f>
        <v/>
      </c>
      <c r="M222" s="33" t="str">
        <f>IF(' Peticions ET'!M221="", "",' Peticions ET'!M221)</f>
        <v/>
      </c>
      <c r="N222" s="33" t="str">
        <f>IF(' Peticions ET'!N221="", "",' Peticions ET'!N221)</f>
        <v/>
      </c>
      <c r="O222" s="33" t="str">
        <f>IF(' Peticions ET'!O221="", "",' Peticions ET'!O221)</f>
        <v/>
      </c>
      <c r="P222" s="33" t="str">
        <f>IF(' Peticions ET'!P221="", "",' Peticions ET'!P221)</f>
        <v/>
      </c>
      <c r="Q222" s="33" t="str">
        <f>IF(' Peticions ET'!R221="", "",' Peticions ET'!R221)</f>
        <v/>
      </c>
      <c r="R222" s="1" t="str">
        <f>IF(' Peticions ET'!Q221="", "",' Peticions ET'!Q221)</f>
        <v/>
      </c>
      <c r="S222" s="34" t="str">
        <f>IF(' Peticions ET'!U221="", "",' Peticions ET'!U221)</f>
        <v/>
      </c>
      <c r="T222" s="34" t="str">
        <f>IF(' Peticions ET'!V221="", "",' Peticions ET'!V221)</f>
        <v/>
      </c>
      <c r="U222" t="str">
        <f>IF(' Peticions ET'!S221="", "",' Peticions ET'!S221)</f>
        <v/>
      </c>
      <c r="V222" t="str">
        <f>IF(' Peticions ET'!T221="", "",' Peticions ET'!T221)</f>
        <v/>
      </c>
      <c r="W222" s="33" t="str">
        <f>IF(' Peticions ET'!W221="", "",' Peticions ET'!W221)</f>
        <v/>
      </c>
      <c r="X222" s="33" t="str">
        <f>IF(' Peticions ET'!X221="", "",' Peticions ET'!X221)</f>
        <v/>
      </c>
      <c r="Y222" s="33" t="str">
        <f>IF(' Peticions ET'!Y221="", "",' Peticions ET'!Y221)</f>
        <v/>
      </c>
      <c r="Z222" s="1"/>
      <c r="AA222" s="1"/>
      <c r="AB222" s="3"/>
      <c r="AC222" s="34"/>
      <c r="AD222" s="34"/>
      <c r="AE222" s="34"/>
      <c r="AF222" s="35"/>
      <c r="AG222" s="36"/>
      <c r="AH222" s="36"/>
      <c r="AI222" s="36"/>
      <c r="AJ222" s="36"/>
      <c r="AK222" s="37"/>
      <c r="AL222" s="37"/>
      <c r="AM222" s="37"/>
      <c r="AN222" s="37"/>
      <c r="AO222" s="38" t="str">
        <f>IF(' Peticions ET'!AO221="", "",' Peticions ET'!AO221)</f>
        <v/>
      </c>
      <c r="AP222" s="154"/>
      <c r="AQ222" s="39"/>
      <c r="AR222" s="40" t="str">
        <f t="shared" si="67"/>
        <v/>
      </c>
      <c r="AS222" s="41" t="str">
        <f t="shared" si="68"/>
        <v/>
      </c>
      <c r="AT222" s="42" t="str">
        <f t="shared" si="78"/>
        <v/>
      </c>
      <c r="AU222" s="43" t="str">
        <f t="shared" si="79"/>
        <v/>
      </c>
      <c r="AV222" s="252" t="str">
        <f t="shared" si="69"/>
        <v/>
      </c>
      <c r="AW222" s="242">
        <f>IF(B222="",0,IF(BR222="S",COUNTIF($AV$17:AV222,AV222),0))</f>
        <v>0</v>
      </c>
      <c r="AX222" s="44" t="str">
        <f t="shared" si="80"/>
        <v/>
      </c>
      <c r="AY222" s="45">
        <f xml:space="preserve"> IF(AX222&lt;&gt;"",VLOOKUP(AX222,Calculs!$B$2:$C$34,2,FALSE),0)</f>
        <v>0</v>
      </c>
      <c r="AZ222" s="45">
        <f>IF(K222&lt;&gt;"",IF(LEFT(K222,1)="S", Calculs!$C$55,0),0)</f>
        <v>0</v>
      </c>
      <c r="BA222" s="45">
        <f>IF(L222&lt;&gt;"",IF(LEFT(L222,1)="S", Calculs!$C$51,0),0)</f>
        <v>0</v>
      </c>
      <c r="BB222" s="45">
        <f>IF(M222&lt;&gt;"",IF(LEFT(M222,1)="S", Calculs!$C$52,0),0)</f>
        <v>0</v>
      </c>
      <c r="BC222" s="46" t="str">
        <f t="shared" si="81"/>
        <v/>
      </c>
      <c r="BD222" s="46" t="str">
        <f t="shared" si="83"/>
        <v/>
      </c>
      <c r="BE222" s="46">
        <f>SUMIF(Calculs!$B$2:$B$34,BC222,Calculs!$C$2:$C$34)</f>
        <v>0</v>
      </c>
      <c r="BF222" s="45">
        <f>IF(Q222&lt;&gt;"",IF(LEFT(Q222,1)="S", Calculs!$C$52,0),0)</f>
        <v>0</v>
      </c>
      <c r="BG222" s="45">
        <f>IF(R222&lt;&gt;"",IF(LEFT(R222,1)="S", Calculs!$C$51,0),0)</f>
        <v>0</v>
      </c>
      <c r="BH222" s="252" t="str">
        <f t="shared" si="70"/>
        <v/>
      </c>
      <c r="BI222" s="242">
        <f>IF(B222="",0, IF(BS222="S",COUNTIF($BH$17:BH222,BH222),0))</f>
        <v>0</v>
      </c>
      <c r="BJ222" s="45">
        <f xml:space="preserve"> IF(S222&lt;&gt;"",IF(S222&lt;&gt;"Sense monitor",VLOOKUP(LEFT(S222,2),Calculs!$B$41:$C$46,2,FALSE),0),0)</f>
        <v>0</v>
      </c>
      <c r="BK222" s="45">
        <f>IF(T222&lt;&gt;"",IF(LEFT(T222,1)="S", Calculs!$C$48,0),0)</f>
        <v>0</v>
      </c>
      <c r="BL222" s="45">
        <f>IF(W222&lt;&gt;"",IF(LEFT(W222,3)="ETT", Calculs!$C$37,0),0)</f>
        <v>0</v>
      </c>
      <c r="BM222" s="45">
        <f>IF(X222&lt;&gt;"",IF(LEFT(X222,1)="S", Calculs!$C$51,0),0)</f>
        <v>0</v>
      </c>
      <c r="BN222" s="45">
        <f>IF(Y222&lt;&gt;"",IF(LEFT(Y222,1)="S", Calculs!$C$52,0),0)</f>
        <v>0</v>
      </c>
      <c r="BO222" s="46" t="str">
        <f t="shared" si="82"/>
        <v/>
      </c>
      <c r="BP222" s="45">
        <f>SUMIF(Calculs!$B$32:$B$36,TRIM(BO222),Calculs!$C$32:$C$36)</f>
        <v>0</v>
      </c>
      <c r="BQ222" s="45">
        <f>IF(V222&lt;&gt;"",IF(LEFT(V222,1)="S", SUMIF(Calculs!$B$57:$B$61, TRIM(BO222), Calculs!$C$57:$C$61),0),0)</f>
        <v>0</v>
      </c>
      <c r="BR222" s="43" t="str">
        <f t="shared" si="71"/>
        <v>N</v>
      </c>
      <c r="BS222" s="241" t="str">
        <f t="shared" si="72"/>
        <v>N</v>
      </c>
      <c r="BT222" s="45">
        <f t="shared" si="73"/>
        <v>0</v>
      </c>
      <c r="BU222" s="45"/>
      <c r="BV222" s="45"/>
      <c r="BW222" s="45">
        <f>IF(C222="",0,IF(AND(BR222="S",AW222=1), VLOOKUP(C222,Calculs!$B$85:$D$90,3), 0) + IF(AND(BS222="S",BI222=1), VLOOKUP(C222,Calculs!$B$85:$F$90,5), 0))</f>
        <v>0</v>
      </c>
      <c r="BX222" s="43" t="str">
        <f t="shared" si="74"/>
        <v/>
      </c>
      <c r="BY222" s="241" t="str">
        <f t="shared" si="75"/>
        <v/>
      </c>
      <c r="BZ222" s="301" t="str">
        <f t="shared" si="76"/>
        <v/>
      </c>
      <c r="CA222" s="301" t="str">
        <f t="shared" si="77"/>
        <v/>
      </c>
    </row>
    <row r="223" spans="1:79" ht="12.75" customHeight="1">
      <c r="A223" s="273"/>
      <c r="B223" s="239" t="str">
        <f>IF(' Peticions ET'!B222="", "",' Peticions ET'!B222)</f>
        <v/>
      </c>
      <c r="C223" s="186" t="str">
        <f>IF(' Peticions ET'!C222="", "",' Peticions ET'!C222)</f>
        <v/>
      </c>
      <c r="D223" s="186" t="str">
        <f>IF(' Peticions ET'!D222="", "",' Peticions ET'!D222)</f>
        <v/>
      </c>
      <c r="E223" s="186" t="str">
        <f>IF(' Peticions ET'!E222="", "",' Peticions ET'!E222)</f>
        <v/>
      </c>
      <c r="F223" s="186" t="str">
        <f>IF(' Peticions ET'!F222="", "",' Peticions ET'!F222)</f>
        <v/>
      </c>
      <c r="G223" s="186" t="str">
        <f>IF(' Peticions ET'!G222="", "",' Peticions ET'!G222)</f>
        <v/>
      </c>
      <c r="H223" s="185" t="str">
        <f>IF(' Peticions ET'!H222="", "",' Peticions ET'!H222)</f>
        <v/>
      </c>
      <c r="I223" s="185" t="str">
        <f>IF(' Peticions ET'!I222="", "",' Peticions ET'!I222)</f>
        <v/>
      </c>
      <c r="J223" s="33" t="str">
        <f>IF(' Peticions ET'!J222="", "",' Peticions ET'!J222)</f>
        <v/>
      </c>
      <c r="K223" s="33" t="str">
        <f>IF(' Peticions ET'!K222="", "",' Peticions ET'!K222)</f>
        <v/>
      </c>
      <c r="L223" s="33" t="str">
        <f>IF(' Peticions ET'!L222="", "",' Peticions ET'!L222)</f>
        <v/>
      </c>
      <c r="M223" s="33" t="str">
        <f>IF(' Peticions ET'!M222="", "",' Peticions ET'!M222)</f>
        <v/>
      </c>
      <c r="N223" s="33" t="str">
        <f>IF(' Peticions ET'!N222="", "",' Peticions ET'!N222)</f>
        <v/>
      </c>
      <c r="O223" s="33" t="str">
        <f>IF(' Peticions ET'!O222="", "",' Peticions ET'!O222)</f>
        <v/>
      </c>
      <c r="P223" s="33" t="str">
        <f>IF(' Peticions ET'!P222="", "",' Peticions ET'!P222)</f>
        <v/>
      </c>
      <c r="Q223" s="33" t="str">
        <f>IF(' Peticions ET'!R222="", "",' Peticions ET'!R222)</f>
        <v/>
      </c>
      <c r="R223" s="1" t="str">
        <f>IF(' Peticions ET'!Q222="", "",' Peticions ET'!Q222)</f>
        <v/>
      </c>
      <c r="S223" s="34" t="str">
        <f>IF(' Peticions ET'!U222="", "",' Peticions ET'!U222)</f>
        <v/>
      </c>
      <c r="T223" s="34" t="str">
        <f>IF(' Peticions ET'!V222="", "",' Peticions ET'!V222)</f>
        <v/>
      </c>
      <c r="U223" t="str">
        <f>IF(' Peticions ET'!S222="", "",' Peticions ET'!S222)</f>
        <v/>
      </c>
      <c r="V223" t="str">
        <f>IF(' Peticions ET'!T222="", "",' Peticions ET'!T222)</f>
        <v/>
      </c>
      <c r="W223" s="33" t="str">
        <f>IF(' Peticions ET'!W222="", "",' Peticions ET'!W222)</f>
        <v/>
      </c>
      <c r="X223" s="33" t="str">
        <f>IF(' Peticions ET'!X222="", "",' Peticions ET'!X222)</f>
        <v/>
      </c>
      <c r="Y223" s="33" t="str">
        <f>IF(' Peticions ET'!Y222="", "",' Peticions ET'!Y222)</f>
        <v/>
      </c>
      <c r="Z223" s="1"/>
      <c r="AA223" s="1"/>
      <c r="AB223" s="3"/>
      <c r="AC223" s="34"/>
      <c r="AD223" s="34"/>
      <c r="AE223" s="34"/>
      <c r="AF223" s="35"/>
      <c r="AG223" s="36"/>
      <c r="AH223" s="36"/>
      <c r="AI223" s="36"/>
      <c r="AJ223" s="36"/>
      <c r="AK223" s="37"/>
      <c r="AL223" s="37"/>
      <c r="AM223" s="37"/>
      <c r="AN223" s="37"/>
      <c r="AO223" s="38" t="str">
        <f>IF(' Peticions ET'!AO222="", "",' Peticions ET'!AO222)</f>
        <v/>
      </c>
      <c r="AP223" s="154"/>
      <c r="AQ223" s="39"/>
      <c r="AR223" s="40" t="str">
        <f t="shared" si="67"/>
        <v/>
      </c>
      <c r="AS223" s="41" t="str">
        <f t="shared" si="68"/>
        <v/>
      </c>
      <c r="AT223" s="42" t="str">
        <f t="shared" si="78"/>
        <v/>
      </c>
      <c r="AU223" s="43" t="str">
        <f t="shared" si="79"/>
        <v/>
      </c>
      <c r="AV223" s="252" t="str">
        <f t="shared" si="69"/>
        <v/>
      </c>
      <c r="AW223" s="242">
        <f>IF(B223="",0,IF(BR223="S",COUNTIF($AV$17:AV223,AV223),0))</f>
        <v>0</v>
      </c>
      <c r="AX223" s="44" t="str">
        <f t="shared" si="80"/>
        <v/>
      </c>
      <c r="AY223" s="45">
        <f xml:space="preserve"> IF(AX223&lt;&gt;"",VLOOKUP(AX223,Calculs!$B$2:$C$34,2,FALSE),0)</f>
        <v>0</v>
      </c>
      <c r="AZ223" s="45">
        <f>IF(K223&lt;&gt;"",IF(LEFT(K223,1)="S", Calculs!$C$55,0),0)</f>
        <v>0</v>
      </c>
      <c r="BA223" s="45">
        <f>IF(L223&lt;&gt;"",IF(LEFT(L223,1)="S", Calculs!$C$51,0),0)</f>
        <v>0</v>
      </c>
      <c r="BB223" s="45">
        <f>IF(M223&lt;&gt;"",IF(LEFT(M223,1)="S", Calculs!$C$52,0),0)</f>
        <v>0</v>
      </c>
      <c r="BC223" s="46" t="str">
        <f t="shared" si="81"/>
        <v/>
      </c>
      <c r="BD223" s="46" t="str">
        <f t="shared" si="83"/>
        <v/>
      </c>
      <c r="BE223" s="46">
        <f>SUMIF(Calculs!$B$2:$B$34,BC223,Calculs!$C$2:$C$34)</f>
        <v>0</v>
      </c>
      <c r="BF223" s="45">
        <f>IF(Q223&lt;&gt;"",IF(LEFT(Q223,1)="S", Calculs!$C$52,0),0)</f>
        <v>0</v>
      </c>
      <c r="BG223" s="45">
        <f>IF(R223&lt;&gt;"",IF(LEFT(R223,1)="S", Calculs!$C$51,0),0)</f>
        <v>0</v>
      </c>
      <c r="BH223" s="252" t="str">
        <f t="shared" si="70"/>
        <v/>
      </c>
      <c r="BI223" s="242">
        <f>IF(B223="",0, IF(BS223="S",COUNTIF($BH$17:BH223,BH223),0))</f>
        <v>0</v>
      </c>
      <c r="BJ223" s="45">
        <f xml:space="preserve"> IF(S223&lt;&gt;"",IF(S223&lt;&gt;"Sense monitor",VLOOKUP(LEFT(S223,2),Calculs!$B$41:$C$46,2,FALSE),0),0)</f>
        <v>0</v>
      </c>
      <c r="BK223" s="45">
        <f>IF(T223&lt;&gt;"",IF(LEFT(T223,1)="S", Calculs!$C$48,0),0)</f>
        <v>0</v>
      </c>
      <c r="BL223" s="45">
        <f>IF(W223&lt;&gt;"",IF(LEFT(W223,3)="ETT", Calculs!$C$37,0),0)</f>
        <v>0</v>
      </c>
      <c r="BM223" s="45">
        <f>IF(X223&lt;&gt;"",IF(LEFT(X223,1)="S", Calculs!$C$51,0),0)</f>
        <v>0</v>
      </c>
      <c r="BN223" s="45">
        <f>IF(Y223&lt;&gt;"",IF(LEFT(Y223,1)="S", Calculs!$C$52,0),0)</f>
        <v>0</v>
      </c>
      <c r="BO223" s="46" t="str">
        <f t="shared" si="82"/>
        <v/>
      </c>
      <c r="BP223" s="45">
        <f>SUMIF(Calculs!$B$32:$B$36,TRIM(BO223),Calculs!$C$32:$C$36)</f>
        <v>0</v>
      </c>
      <c r="BQ223" s="45">
        <f>IF(V223&lt;&gt;"",IF(LEFT(V223,1)="S", SUMIF(Calculs!$B$57:$B$61, TRIM(BO223), Calculs!$C$57:$C$61),0),0)</f>
        <v>0</v>
      </c>
      <c r="BR223" s="43" t="str">
        <f t="shared" si="71"/>
        <v>N</v>
      </c>
      <c r="BS223" s="241" t="str">
        <f t="shared" si="72"/>
        <v>N</v>
      </c>
      <c r="BT223" s="45">
        <f t="shared" si="73"/>
        <v>0</v>
      </c>
      <c r="BU223" s="45"/>
      <c r="BV223" s="45"/>
      <c r="BW223" s="45">
        <f>IF(C223="",0,IF(AND(BR223="S",AW223=1), VLOOKUP(C223,Calculs!$B$85:$D$90,3), 0) + IF(AND(BS223="S",BI223=1), VLOOKUP(C223,Calculs!$B$85:$F$90,5), 0))</f>
        <v>0</v>
      </c>
      <c r="BX223" s="43" t="str">
        <f t="shared" si="74"/>
        <v/>
      </c>
      <c r="BY223" s="241" t="str">
        <f t="shared" si="75"/>
        <v/>
      </c>
      <c r="BZ223" s="301" t="str">
        <f t="shared" si="76"/>
        <v/>
      </c>
      <c r="CA223" s="301" t="str">
        <f t="shared" si="77"/>
        <v/>
      </c>
    </row>
    <row r="224" spans="1:79" ht="12.75" customHeight="1">
      <c r="A224" s="273"/>
      <c r="B224" s="239" t="str">
        <f>IF(' Peticions ET'!B223="", "",' Peticions ET'!B223)</f>
        <v/>
      </c>
      <c r="C224" s="186" t="str">
        <f>IF(' Peticions ET'!C223="", "",' Peticions ET'!C223)</f>
        <v/>
      </c>
      <c r="D224" s="186" t="str">
        <f>IF(' Peticions ET'!D223="", "",' Peticions ET'!D223)</f>
        <v/>
      </c>
      <c r="E224" s="186" t="str">
        <f>IF(' Peticions ET'!E223="", "",' Peticions ET'!E223)</f>
        <v/>
      </c>
      <c r="F224" s="186" t="str">
        <f>IF(' Peticions ET'!F223="", "",' Peticions ET'!F223)</f>
        <v/>
      </c>
      <c r="G224" s="186" t="str">
        <f>IF(' Peticions ET'!G223="", "",' Peticions ET'!G223)</f>
        <v/>
      </c>
      <c r="H224" s="185" t="str">
        <f>IF(' Peticions ET'!H223="", "",' Peticions ET'!H223)</f>
        <v/>
      </c>
      <c r="I224" s="185" t="str">
        <f>IF(' Peticions ET'!I223="", "",' Peticions ET'!I223)</f>
        <v/>
      </c>
      <c r="J224" s="33" t="str">
        <f>IF(' Peticions ET'!J223="", "",' Peticions ET'!J223)</f>
        <v/>
      </c>
      <c r="K224" s="33" t="str">
        <f>IF(' Peticions ET'!K223="", "",' Peticions ET'!K223)</f>
        <v/>
      </c>
      <c r="L224" s="33" t="str">
        <f>IF(' Peticions ET'!L223="", "",' Peticions ET'!L223)</f>
        <v/>
      </c>
      <c r="M224" s="33" t="str">
        <f>IF(' Peticions ET'!M223="", "",' Peticions ET'!M223)</f>
        <v/>
      </c>
      <c r="N224" s="33" t="str">
        <f>IF(' Peticions ET'!N223="", "",' Peticions ET'!N223)</f>
        <v/>
      </c>
      <c r="O224" s="33" t="str">
        <f>IF(' Peticions ET'!O223="", "",' Peticions ET'!O223)</f>
        <v/>
      </c>
      <c r="P224" s="33" t="str">
        <f>IF(' Peticions ET'!P223="", "",' Peticions ET'!P223)</f>
        <v/>
      </c>
      <c r="Q224" s="33" t="str">
        <f>IF(' Peticions ET'!R223="", "",' Peticions ET'!R223)</f>
        <v/>
      </c>
      <c r="R224" s="1" t="str">
        <f>IF(' Peticions ET'!Q223="", "",' Peticions ET'!Q223)</f>
        <v/>
      </c>
      <c r="S224" s="34" t="str">
        <f>IF(' Peticions ET'!U223="", "",' Peticions ET'!U223)</f>
        <v/>
      </c>
      <c r="T224" s="34" t="str">
        <f>IF(' Peticions ET'!V223="", "",' Peticions ET'!V223)</f>
        <v/>
      </c>
      <c r="U224" t="str">
        <f>IF(' Peticions ET'!S223="", "",' Peticions ET'!S223)</f>
        <v/>
      </c>
      <c r="V224" t="str">
        <f>IF(' Peticions ET'!T223="", "",' Peticions ET'!T223)</f>
        <v/>
      </c>
      <c r="W224" s="33" t="str">
        <f>IF(' Peticions ET'!W223="", "",' Peticions ET'!W223)</f>
        <v/>
      </c>
      <c r="X224" s="33" t="str">
        <f>IF(' Peticions ET'!X223="", "",' Peticions ET'!X223)</f>
        <v/>
      </c>
      <c r="Y224" s="33" t="str">
        <f>IF(' Peticions ET'!Y223="", "",' Peticions ET'!Y223)</f>
        <v/>
      </c>
      <c r="Z224" s="1"/>
      <c r="AA224" s="1"/>
      <c r="AB224" s="3"/>
      <c r="AC224" s="34"/>
      <c r="AD224" s="34"/>
      <c r="AE224" s="34"/>
      <c r="AF224" s="35"/>
      <c r="AG224" s="36"/>
      <c r="AH224" s="36"/>
      <c r="AI224" s="36"/>
      <c r="AJ224" s="36"/>
      <c r="AK224" s="37"/>
      <c r="AL224" s="37"/>
      <c r="AM224" s="37"/>
      <c r="AN224" s="37"/>
      <c r="AO224" s="38" t="str">
        <f>IF(' Peticions ET'!AO223="", "",' Peticions ET'!AO223)</f>
        <v/>
      </c>
      <c r="AP224" s="154"/>
      <c r="AQ224" s="39"/>
      <c r="AR224" s="40" t="str">
        <f t="shared" si="67"/>
        <v/>
      </c>
      <c r="AS224" s="41" t="str">
        <f t="shared" si="68"/>
        <v/>
      </c>
      <c r="AT224" s="42" t="str">
        <f t="shared" si="78"/>
        <v/>
      </c>
      <c r="AU224" s="43" t="str">
        <f t="shared" si="79"/>
        <v/>
      </c>
      <c r="AV224" s="252" t="str">
        <f t="shared" si="69"/>
        <v/>
      </c>
      <c r="AW224" s="242">
        <f>IF(B224="",0,IF(BR224="S",COUNTIF($AV$17:AV224,AV224),0))</f>
        <v>0</v>
      </c>
      <c r="AX224" s="44" t="str">
        <f t="shared" si="80"/>
        <v/>
      </c>
      <c r="AY224" s="45">
        <f xml:space="preserve"> IF(AX224&lt;&gt;"",VLOOKUP(AX224,Calculs!$B$2:$C$34,2,FALSE),0)</f>
        <v>0</v>
      </c>
      <c r="AZ224" s="45">
        <f>IF(K224&lt;&gt;"",IF(LEFT(K224,1)="S", Calculs!$C$55,0),0)</f>
        <v>0</v>
      </c>
      <c r="BA224" s="45">
        <f>IF(L224&lt;&gt;"",IF(LEFT(L224,1)="S", Calculs!$C$51,0),0)</f>
        <v>0</v>
      </c>
      <c r="BB224" s="45">
        <f>IF(M224&lt;&gt;"",IF(LEFT(M224,1)="S", Calculs!$C$52,0),0)</f>
        <v>0</v>
      </c>
      <c r="BC224" s="46" t="str">
        <f t="shared" si="81"/>
        <v/>
      </c>
      <c r="BD224" s="46" t="str">
        <f t="shared" si="83"/>
        <v/>
      </c>
      <c r="BE224" s="46">
        <f>SUMIF(Calculs!$B$2:$B$34,BC224,Calculs!$C$2:$C$34)</f>
        <v>0</v>
      </c>
      <c r="BF224" s="45">
        <f>IF(Q224&lt;&gt;"",IF(LEFT(Q224,1)="S", Calculs!$C$52,0),0)</f>
        <v>0</v>
      </c>
      <c r="BG224" s="45">
        <f>IF(R224&lt;&gt;"",IF(LEFT(R224,1)="S", Calculs!$C$51,0),0)</f>
        <v>0</v>
      </c>
      <c r="BH224" s="252" t="str">
        <f t="shared" si="70"/>
        <v/>
      </c>
      <c r="BI224" s="242">
        <f>IF(B224="",0, IF(BS224="S",COUNTIF($BH$17:BH224,BH224),0))</f>
        <v>0</v>
      </c>
      <c r="BJ224" s="45">
        <f xml:space="preserve"> IF(S224&lt;&gt;"",IF(S224&lt;&gt;"Sense monitor",VLOOKUP(LEFT(S224,2),Calculs!$B$41:$C$46,2,FALSE),0),0)</f>
        <v>0</v>
      </c>
      <c r="BK224" s="45">
        <f>IF(T224&lt;&gt;"",IF(LEFT(T224,1)="S", Calculs!$C$48,0),0)</f>
        <v>0</v>
      </c>
      <c r="BL224" s="45">
        <f>IF(W224&lt;&gt;"",IF(LEFT(W224,3)="ETT", Calculs!$C$37,0),0)</f>
        <v>0</v>
      </c>
      <c r="BM224" s="45">
        <f>IF(X224&lt;&gt;"",IF(LEFT(X224,1)="S", Calculs!$C$51,0),0)</f>
        <v>0</v>
      </c>
      <c r="BN224" s="45">
        <f>IF(Y224&lt;&gt;"",IF(LEFT(Y224,1)="S", Calculs!$C$52,0),0)</f>
        <v>0</v>
      </c>
      <c r="BO224" s="46" t="str">
        <f t="shared" si="82"/>
        <v/>
      </c>
      <c r="BP224" s="45">
        <f>SUMIF(Calculs!$B$32:$B$36,TRIM(BO224),Calculs!$C$32:$C$36)</f>
        <v>0</v>
      </c>
      <c r="BQ224" s="45">
        <f>IF(V224&lt;&gt;"",IF(LEFT(V224,1)="S", SUMIF(Calculs!$B$57:$B$61, TRIM(BO224), Calculs!$C$57:$C$61),0),0)</f>
        <v>0</v>
      </c>
      <c r="BR224" s="43" t="str">
        <f t="shared" si="71"/>
        <v>N</v>
      </c>
      <c r="BS224" s="241" t="str">
        <f t="shared" si="72"/>
        <v>N</v>
      </c>
      <c r="BT224" s="45">
        <f t="shared" si="73"/>
        <v>0</v>
      </c>
      <c r="BU224" s="45"/>
      <c r="BV224" s="45"/>
      <c r="BW224" s="45">
        <f>IF(C224="",0,IF(AND(BR224="S",AW224=1), VLOOKUP(C224,Calculs!$B$85:$D$90,3), 0) + IF(AND(BS224="S",BI224=1), VLOOKUP(C224,Calculs!$B$85:$F$90,5), 0))</f>
        <v>0</v>
      </c>
      <c r="BX224" s="43" t="str">
        <f t="shared" si="74"/>
        <v/>
      </c>
      <c r="BY224" s="241" t="str">
        <f t="shared" si="75"/>
        <v/>
      </c>
      <c r="BZ224" s="301" t="str">
        <f t="shared" si="76"/>
        <v/>
      </c>
      <c r="CA224" s="301" t="str">
        <f t="shared" si="77"/>
        <v/>
      </c>
    </row>
    <row r="225" spans="1:79" ht="12.75" customHeight="1">
      <c r="A225" s="273"/>
      <c r="B225" s="239" t="str">
        <f>IF(' Peticions ET'!B224="", "",' Peticions ET'!B224)</f>
        <v/>
      </c>
      <c r="C225" s="186" t="str">
        <f>IF(' Peticions ET'!C224="", "",' Peticions ET'!C224)</f>
        <v/>
      </c>
      <c r="D225" s="186" t="str">
        <f>IF(' Peticions ET'!D224="", "",' Peticions ET'!D224)</f>
        <v/>
      </c>
      <c r="E225" s="186" t="str">
        <f>IF(' Peticions ET'!E224="", "",' Peticions ET'!E224)</f>
        <v/>
      </c>
      <c r="F225" s="186" t="str">
        <f>IF(' Peticions ET'!F224="", "",' Peticions ET'!F224)</f>
        <v/>
      </c>
      <c r="G225" s="186" t="str">
        <f>IF(' Peticions ET'!G224="", "",' Peticions ET'!G224)</f>
        <v/>
      </c>
      <c r="H225" s="185" t="str">
        <f>IF(' Peticions ET'!H224="", "",' Peticions ET'!H224)</f>
        <v/>
      </c>
      <c r="I225" s="185" t="str">
        <f>IF(' Peticions ET'!I224="", "",' Peticions ET'!I224)</f>
        <v/>
      </c>
      <c r="J225" s="33" t="str">
        <f>IF(' Peticions ET'!J224="", "",' Peticions ET'!J224)</f>
        <v/>
      </c>
      <c r="K225" s="33" t="str">
        <f>IF(' Peticions ET'!K224="", "",' Peticions ET'!K224)</f>
        <v/>
      </c>
      <c r="L225" s="33" t="str">
        <f>IF(' Peticions ET'!L224="", "",' Peticions ET'!L224)</f>
        <v/>
      </c>
      <c r="M225" s="33" t="str">
        <f>IF(' Peticions ET'!M224="", "",' Peticions ET'!M224)</f>
        <v/>
      </c>
      <c r="N225" s="33" t="str">
        <f>IF(' Peticions ET'!N224="", "",' Peticions ET'!N224)</f>
        <v/>
      </c>
      <c r="O225" s="33" t="str">
        <f>IF(' Peticions ET'!O224="", "",' Peticions ET'!O224)</f>
        <v/>
      </c>
      <c r="P225" s="33" t="str">
        <f>IF(' Peticions ET'!P224="", "",' Peticions ET'!P224)</f>
        <v/>
      </c>
      <c r="Q225" s="33" t="str">
        <f>IF(' Peticions ET'!R224="", "",' Peticions ET'!R224)</f>
        <v/>
      </c>
      <c r="R225" s="1" t="str">
        <f>IF(' Peticions ET'!Q224="", "",' Peticions ET'!Q224)</f>
        <v/>
      </c>
      <c r="S225" s="34" t="str">
        <f>IF(' Peticions ET'!U224="", "",' Peticions ET'!U224)</f>
        <v/>
      </c>
      <c r="T225" s="34" t="str">
        <f>IF(' Peticions ET'!V224="", "",' Peticions ET'!V224)</f>
        <v/>
      </c>
      <c r="U225" t="str">
        <f>IF(' Peticions ET'!S224="", "",' Peticions ET'!S224)</f>
        <v/>
      </c>
      <c r="V225" t="str">
        <f>IF(' Peticions ET'!T224="", "",' Peticions ET'!T224)</f>
        <v/>
      </c>
      <c r="W225" s="33" t="str">
        <f>IF(' Peticions ET'!W224="", "",' Peticions ET'!W224)</f>
        <v/>
      </c>
      <c r="X225" s="33" t="str">
        <f>IF(' Peticions ET'!X224="", "",' Peticions ET'!X224)</f>
        <v/>
      </c>
      <c r="Y225" s="33" t="str">
        <f>IF(' Peticions ET'!Y224="", "",' Peticions ET'!Y224)</f>
        <v/>
      </c>
      <c r="Z225" s="1"/>
      <c r="AA225" s="1"/>
      <c r="AB225" s="3"/>
      <c r="AC225" s="34"/>
      <c r="AD225" s="34"/>
      <c r="AE225" s="34"/>
      <c r="AF225" s="35"/>
      <c r="AG225" s="36"/>
      <c r="AH225" s="36"/>
      <c r="AI225" s="36"/>
      <c r="AJ225" s="36"/>
      <c r="AK225" s="37"/>
      <c r="AL225" s="37"/>
      <c r="AM225" s="37"/>
      <c r="AN225" s="37"/>
      <c r="AO225" s="38" t="str">
        <f>IF(' Peticions ET'!AO224="", "",' Peticions ET'!AO224)</f>
        <v/>
      </c>
      <c r="AP225" s="154"/>
      <c r="AQ225" s="39"/>
      <c r="AR225" s="40" t="str">
        <f t="shared" si="67"/>
        <v/>
      </c>
      <c r="AS225" s="41" t="str">
        <f t="shared" si="68"/>
        <v/>
      </c>
      <c r="AT225" s="42" t="str">
        <f t="shared" si="78"/>
        <v/>
      </c>
      <c r="AU225" s="43" t="str">
        <f t="shared" si="79"/>
        <v/>
      </c>
      <c r="AV225" s="252" t="str">
        <f t="shared" si="69"/>
        <v/>
      </c>
      <c r="AW225" s="242">
        <f>IF(B225="",0,IF(BR225="S",COUNTIF($AV$17:AV225,AV225),0))</f>
        <v>0</v>
      </c>
      <c r="AX225" s="44" t="str">
        <f t="shared" si="80"/>
        <v/>
      </c>
      <c r="AY225" s="45">
        <f xml:space="preserve"> IF(AX225&lt;&gt;"",VLOOKUP(AX225,Calculs!$B$2:$C$34,2,FALSE),0)</f>
        <v>0</v>
      </c>
      <c r="AZ225" s="45">
        <f>IF(K225&lt;&gt;"",IF(LEFT(K225,1)="S", Calculs!$C$55,0),0)</f>
        <v>0</v>
      </c>
      <c r="BA225" s="45">
        <f>IF(L225&lt;&gt;"",IF(LEFT(L225,1)="S", Calculs!$C$51,0),0)</f>
        <v>0</v>
      </c>
      <c r="BB225" s="45">
        <f>IF(M225&lt;&gt;"",IF(LEFT(M225,1)="S", Calculs!$C$52,0),0)</f>
        <v>0</v>
      </c>
      <c r="BC225" s="46" t="str">
        <f t="shared" si="81"/>
        <v/>
      </c>
      <c r="BD225" s="46" t="str">
        <f t="shared" si="83"/>
        <v/>
      </c>
      <c r="BE225" s="46">
        <f>SUMIF(Calculs!$B$2:$B$34,BC225,Calculs!$C$2:$C$34)</f>
        <v>0</v>
      </c>
      <c r="BF225" s="45">
        <f>IF(Q225&lt;&gt;"",IF(LEFT(Q225,1)="S", Calculs!$C$52,0),0)</f>
        <v>0</v>
      </c>
      <c r="BG225" s="45">
        <f>IF(R225&lt;&gt;"",IF(LEFT(R225,1)="S", Calculs!$C$51,0),0)</f>
        <v>0</v>
      </c>
      <c r="BH225" s="252" t="str">
        <f t="shared" si="70"/>
        <v/>
      </c>
      <c r="BI225" s="242">
        <f>IF(B225="",0, IF(BS225="S",COUNTIF($BH$17:BH225,BH225),0))</f>
        <v>0</v>
      </c>
      <c r="BJ225" s="45">
        <f xml:space="preserve"> IF(S225&lt;&gt;"",IF(S225&lt;&gt;"Sense monitor",VLOOKUP(LEFT(S225,2),Calculs!$B$41:$C$46,2,FALSE),0),0)</f>
        <v>0</v>
      </c>
      <c r="BK225" s="45">
        <f>IF(T225&lt;&gt;"",IF(LEFT(T225,1)="S", Calculs!$C$48,0),0)</f>
        <v>0</v>
      </c>
      <c r="BL225" s="45">
        <f>IF(W225&lt;&gt;"",IF(LEFT(W225,3)="ETT", Calculs!$C$37,0),0)</f>
        <v>0</v>
      </c>
      <c r="BM225" s="45">
        <f>IF(X225&lt;&gt;"",IF(LEFT(X225,1)="S", Calculs!$C$51,0),0)</f>
        <v>0</v>
      </c>
      <c r="BN225" s="45">
        <f>IF(Y225&lt;&gt;"",IF(LEFT(Y225,1)="S", Calculs!$C$52,0),0)</f>
        <v>0</v>
      </c>
      <c r="BO225" s="46" t="str">
        <f t="shared" si="82"/>
        <v/>
      </c>
      <c r="BP225" s="45">
        <f>SUMIF(Calculs!$B$32:$B$36,TRIM(BO225),Calculs!$C$32:$C$36)</f>
        <v>0</v>
      </c>
      <c r="BQ225" s="45">
        <f>IF(V225&lt;&gt;"",IF(LEFT(V225,1)="S", SUMIF(Calculs!$B$57:$B$61, TRIM(BO225), Calculs!$C$57:$C$61),0),0)</f>
        <v>0</v>
      </c>
      <c r="BR225" s="43" t="str">
        <f t="shared" si="71"/>
        <v>N</v>
      </c>
      <c r="BS225" s="241" t="str">
        <f t="shared" si="72"/>
        <v>N</v>
      </c>
      <c r="BT225" s="45">
        <f t="shared" si="73"/>
        <v>0</v>
      </c>
      <c r="BU225" s="45"/>
      <c r="BV225" s="45"/>
      <c r="BW225" s="45">
        <f>IF(C225="",0,IF(AND(BR225="S",AW225=1), VLOOKUP(C225,Calculs!$B$85:$D$90,3), 0) + IF(AND(BS225="S",BI225=1), VLOOKUP(C225,Calculs!$B$85:$F$90,5), 0))</f>
        <v>0</v>
      </c>
      <c r="BX225" s="43" t="str">
        <f t="shared" si="74"/>
        <v/>
      </c>
      <c r="BY225" s="241" t="str">
        <f t="shared" si="75"/>
        <v/>
      </c>
      <c r="BZ225" s="301" t="str">
        <f t="shared" si="76"/>
        <v/>
      </c>
      <c r="CA225" s="301" t="str">
        <f t="shared" si="77"/>
        <v/>
      </c>
    </row>
    <row r="226" spans="1:79" ht="12.75" customHeight="1">
      <c r="A226" s="273"/>
      <c r="B226" s="239" t="str">
        <f>IF(' Peticions ET'!B225="", "",' Peticions ET'!B225)</f>
        <v/>
      </c>
      <c r="C226" s="186" t="str">
        <f>IF(' Peticions ET'!C225="", "",' Peticions ET'!C225)</f>
        <v/>
      </c>
      <c r="D226" s="186" t="str">
        <f>IF(' Peticions ET'!D225="", "",' Peticions ET'!D225)</f>
        <v/>
      </c>
      <c r="E226" s="186" t="str">
        <f>IF(' Peticions ET'!E225="", "",' Peticions ET'!E225)</f>
        <v/>
      </c>
      <c r="F226" s="186" t="str">
        <f>IF(' Peticions ET'!F225="", "",' Peticions ET'!F225)</f>
        <v/>
      </c>
      <c r="G226" s="186" t="str">
        <f>IF(' Peticions ET'!G225="", "",' Peticions ET'!G225)</f>
        <v/>
      </c>
      <c r="H226" s="185" t="str">
        <f>IF(' Peticions ET'!H225="", "",' Peticions ET'!H225)</f>
        <v/>
      </c>
      <c r="I226" s="185" t="str">
        <f>IF(' Peticions ET'!I225="", "",' Peticions ET'!I225)</f>
        <v/>
      </c>
      <c r="J226" s="33" t="str">
        <f>IF(' Peticions ET'!J225="", "",' Peticions ET'!J225)</f>
        <v/>
      </c>
      <c r="K226" s="33" t="str">
        <f>IF(' Peticions ET'!K225="", "",' Peticions ET'!K225)</f>
        <v/>
      </c>
      <c r="L226" s="33" t="str">
        <f>IF(' Peticions ET'!L225="", "",' Peticions ET'!L225)</f>
        <v/>
      </c>
      <c r="M226" s="33" t="str">
        <f>IF(' Peticions ET'!M225="", "",' Peticions ET'!M225)</f>
        <v/>
      </c>
      <c r="N226" s="33" t="str">
        <f>IF(' Peticions ET'!N225="", "",' Peticions ET'!N225)</f>
        <v/>
      </c>
      <c r="O226" s="33" t="str">
        <f>IF(' Peticions ET'!O225="", "",' Peticions ET'!O225)</f>
        <v/>
      </c>
      <c r="P226" s="33" t="str">
        <f>IF(' Peticions ET'!P225="", "",' Peticions ET'!P225)</f>
        <v/>
      </c>
      <c r="Q226" s="33" t="str">
        <f>IF(' Peticions ET'!R225="", "",' Peticions ET'!R225)</f>
        <v/>
      </c>
      <c r="R226" s="1" t="str">
        <f>IF(' Peticions ET'!Q225="", "",' Peticions ET'!Q225)</f>
        <v/>
      </c>
      <c r="S226" s="34" t="str">
        <f>IF(' Peticions ET'!U225="", "",' Peticions ET'!U225)</f>
        <v/>
      </c>
      <c r="T226" s="34" t="str">
        <f>IF(' Peticions ET'!V225="", "",' Peticions ET'!V225)</f>
        <v/>
      </c>
      <c r="U226" t="str">
        <f>IF(' Peticions ET'!S225="", "",' Peticions ET'!S225)</f>
        <v/>
      </c>
      <c r="V226" t="str">
        <f>IF(' Peticions ET'!T225="", "",' Peticions ET'!T225)</f>
        <v/>
      </c>
      <c r="W226" s="33" t="str">
        <f>IF(' Peticions ET'!W225="", "",' Peticions ET'!W225)</f>
        <v/>
      </c>
      <c r="X226" s="33" t="str">
        <f>IF(' Peticions ET'!X225="", "",' Peticions ET'!X225)</f>
        <v/>
      </c>
      <c r="Y226" s="33" t="str">
        <f>IF(' Peticions ET'!Y225="", "",' Peticions ET'!Y225)</f>
        <v/>
      </c>
      <c r="Z226" s="1"/>
      <c r="AA226" s="1"/>
      <c r="AB226" s="3"/>
      <c r="AC226" s="34"/>
      <c r="AD226" s="34"/>
      <c r="AE226" s="34"/>
      <c r="AF226" s="35"/>
      <c r="AG226" s="36"/>
      <c r="AH226" s="36"/>
      <c r="AI226" s="36"/>
      <c r="AJ226" s="36"/>
      <c r="AK226" s="37"/>
      <c r="AL226" s="37"/>
      <c r="AM226" s="37"/>
      <c r="AN226" s="37"/>
      <c r="AO226" s="38" t="str">
        <f>IF(' Peticions ET'!AO225="", "",' Peticions ET'!AO225)</f>
        <v/>
      </c>
      <c r="AP226" s="154"/>
      <c r="AQ226" s="39"/>
      <c r="AR226" s="40" t="str">
        <f t="shared" si="67"/>
        <v/>
      </c>
      <c r="AS226" s="41" t="str">
        <f t="shared" si="68"/>
        <v/>
      </c>
      <c r="AT226" s="42" t="str">
        <f t="shared" si="78"/>
        <v/>
      </c>
      <c r="AU226" s="43" t="str">
        <f t="shared" si="79"/>
        <v/>
      </c>
      <c r="AV226" s="252" t="str">
        <f t="shared" si="69"/>
        <v/>
      </c>
      <c r="AW226" s="242">
        <f>IF(B226="",0,IF(BR226="S",COUNTIF($AV$17:AV226,AV226),0))</f>
        <v>0</v>
      </c>
      <c r="AX226" s="44" t="str">
        <f t="shared" si="80"/>
        <v/>
      </c>
      <c r="AY226" s="45">
        <f xml:space="preserve"> IF(AX226&lt;&gt;"",VLOOKUP(AX226,Calculs!$B$2:$C$34,2,FALSE),0)</f>
        <v>0</v>
      </c>
      <c r="AZ226" s="45">
        <f>IF(K226&lt;&gt;"",IF(LEFT(K226,1)="S", Calculs!$C$55,0),0)</f>
        <v>0</v>
      </c>
      <c r="BA226" s="45">
        <f>IF(L226&lt;&gt;"",IF(LEFT(L226,1)="S", Calculs!$C$51,0),0)</f>
        <v>0</v>
      </c>
      <c r="BB226" s="45">
        <f>IF(M226&lt;&gt;"",IF(LEFT(M226,1)="S", Calculs!$C$52,0),0)</f>
        <v>0</v>
      </c>
      <c r="BC226" s="46" t="str">
        <f t="shared" si="81"/>
        <v/>
      </c>
      <c r="BD226" s="46" t="str">
        <f t="shared" si="83"/>
        <v/>
      </c>
      <c r="BE226" s="46">
        <f>SUMIF(Calculs!$B$2:$B$34,BC226,Calculs!$C$2:$C$34)</f>
        <v>0</v>
      </c>
      <c r="BF226" s="45">
        <f>IF(Q226&lt;&gt;"",IF(LEFT(Q226,1)="S", Calculs!$C$52,0),0)</f>
        <v>0</v>
      </c>
      <c r="BG226" s="45">
        <f>IF(R226&lt;&gt;"",IF(LEFT(R226,1)="S", Calculs!$C$51,0),0)</f>
        <v>0</v>
      </c>
      <c r="BH226" s="252" t="str">
        <f t="shared" si="70"/>
        <v/>
      </c>
      <c r="BI226" s="242">
        <f>IF(B226="",0, IF(BS226="S",COUNTIF($BH$17:BH226,BH226),0))</f>
        <v>0</v>
      </c>
      <c r="BJ226" s="45">
        <f xml:space="preserve"> IF(S226&lt;&gt;"",IF(S226&lt;&gt;"Sense monitor",VLOOKUP(LEFT(S226,2),Calculs!$B$41:$C$46,2,FALSE),0),0)</f>
        <v>0</v>
      </c>
      <c r="BK226" s="45">
        <f>IF(T226&lt;&gt;"",IF(LEFT(T226,1)="S", Calculs!$C$48,0),0)</f>
        <v>0</v>
      </c>
      <c r="BL226" s="45">
        <f>IF(W226&lt;&gt;"",IF(LEFT(W226,3)="ETT", Calculs!$C$37,0),0)</f>
        <v>0</v>
      </c>
      <c r="BM226" s="45">
        <f>IF(X226&lt;&gt;"",IF(LEFT(X226,1)="S", Calculs!$C$51,0),0)</f>
        <v>0</v>
      </c>
      <c r="BN226" s="45">
        <f>IF(Y226&lt;&gt;"",IF(LEFT(Y226,1)="S", Calculs!$C$52,0),0)</f>
        <v>0</v>
      </c>
      <c r="BO226" s="46" t="str">
        <f t="shared" si="82"/>
        <v/>
      </c>
      <c r="BP226" s="45">
        <f>SUMIF(Calculs!$B$32:$B$36,TRIM(BO226),Calculs!$C$32:$C$36)</f>
        <v>0</v>
      </c>
      <c r="BQ226" s="45">
        <f>IF(V226&lt;&gt;"",IF(LEFT(V226,1)="S", SUMIF(Calculs!$B$57:$B$61, TRIM(BO226), Calculs!$C$57:$C$61),0),0)</f>
        <v>0</v>
      </c>
      <c r="BR226" s="43" t="str">
        <f t="shared" si="71"/>
        <v>N</v>
      </c>
      <c r="BS226" s="241" t="str">
        <f t="shared" si="72"/>
        <v>N</v>
      </c>
      <c r="BT226" s="45">
        <f t="shared" si="73"/>
        <v>0</v>
      </c>
      <c r="BU226" s="45"/>
      <c r="BV226" s="45"/>
      <c r="BW226" s="45">
        <f>IF(C226="",0,IF(AND(BR226="S",AW226=1), VLOOKUP(C226,Calculs!$B$85:$D$90,3), 0) + IF(AND(BS226="S",BI226=1), VLOOKUP(C226,Calculs!$B$85:$F$90,5), 0))</f>
        <v>0</v>
      </c>
      <c r="BX226" s="43" t="str">
        <f t="shared" si="74"/>
        <v/>
      </c>
      <c r="BY226" s="241" t="str">
        <f t="shared" si="75"/>
        <v/>
      </c>
      <c r="BZ226" s="301" t="str">
        <f t="shared" si="76"/>
        <v/>
      </c>
      <c r="CA226" s="301" t="str">
        <f t="shared" si="77"/>
        <v/>
      </c>
    </row>
    <row r="227" spans="1:79" ht="12.75" customHeight="1">
      <c r="A227" s="273"/>
      <c r="B227" s="239" t="str">
        <f>IF(' Peticions ET'!B226="", "",' Peticions ET'!B226)</f>
        <v/>
      </c>
      <c r="C227" s="186" t="str">
        <f>IF(' Peticions ET'!C226="", "",' Peticions ET'!C226)</f>
        <v/>
      </c>
      <c r="D227" s="186" t="str">
        <f>IF(' Peticions ET'!D226="", "",' Peticions ET'!D226)</f>
        <v/>
      </c>
      <c r="E227" s="186" t="str">
        <f>IF(' Peticions ET'!E226="", "",' Peticions ET'!E226)</f>
        <v/>
      </c>
      <c r="F227" s="186" t="str">
        <f>IF(' Peticions ET'!F226="", "",' Peticions ET'!F226)</f>
        <v/>
      </c>
      <c r="G227" s="186" t="str">
        <f>IF(' Peticions ET'!G226="", "",' Peticions ET'!G226)</f>
        <v/>
      </c>
      <c r="H227" s="185" t="str">
        <f>IF(' Peticions ET'!H226="", "",' Peticions ET'!H226)</f>
        <v/>
      </c>
      <c r="I227" s="185" t="str">
        <f>IF(' Peticions ET'!I226="", "",' Peticions ET'!I226)</f>
        <v/>
      </c>
      <c r="J227" s="33" t="str">
        <f>IF(' Peticions ET'!J226="", "",' Peticions ET'!J226)</f>
        <v/>
      </c>
      <c r="K227" s="33" t="str">
        <f>IF(' Peticions ET'!K226="", "",' Peticions ET'!K226)</f>
        <v/>
      </c>
      <c r="L227" s="33" t="str">
        <f>IF(' Peticions ET'!L226="", "",' Peticions ET'!L226)</f>
        <v/>
      </c>
      <c r="M227" s="33" t="str">
        <f>IF(' Peticions ET'!M226="", "",' Peticions ET'!M226)</f>
        <v/>
      </c>
      <c r="N227" s="33" t="str">
        <f>IF(' Peticions ET'!N226="", "",' Peticions ET'!N226)</f>
        <v/>
      </c>
      <c r="O227" s="33" t="str">
        <f>IF(' Peticions ET'!O226="", "",' Peticions ET'!O226)</f>
        <v/>
      </c>
      <c r="P227" s="33" t="str">
        <f>IF(' Peticions ET'!P226="", "",' Peticions ET'!P226)</f>
        <v/>
      </c>
      <c r="Q227" s="33" t="str">
        <f>IF(' Peticions ET'!R226="", "",' Peticions ET'!R226)</f>
        <v/>
      </c>
      <c r="R227" s="1" t="str">
        <f>IF(' Peticions ET'!Q226="", "",' Peticions ET'!Q226)</f>
        <v/>
      </c>
      <c r="S227" s="34" t="str">
        <f>IF(' Peticions ET'!U226="", "",' Peticions ET'!U226)</f>
        <v/>
      </c>
      <c r="T227" s="34" t="str">
        <f>IF(' Peticions ET'!V226="", "",' Peticions ET'!V226)</f>
        <v/>
      </c>
      <c r="U227" t="str">
        <f>IF(' Peticions ET'!S226="", "",' Peticions ET'!S226)</f>
        <v/>
      </c>
      <c r="V227" t="str">
        <f>IF(' Peticions ET'!T226="", "",' Peticions ET'!T226)</f>
        <v/>
      </c>
      <c r="W227" s="33" t="str">
        <f>IF(' Peticions ET'!W226="", "",' Peticions ET'!W226)</f>
        <v/>
      </c>
      <c r="X227" s="33" t="str">
        <f>IF(' Peticions ET'!X226="", "",' Peticions ET'!X226)</f>
        <v/>
      </c>
      <c r="Y227" s="33" t="str">
        <f>IF(' Peticions ET'!Y226="", "",' Peticions ET'!Y226)</f>
        <v/>
      </c>
      <c r="Z227" s="1"/>
      <c r="AA227" s="1"/>
      <c r="AB227" s="3"/>
      <c r="AC227" s="34"/>
      <c r="AD227" s="34"/>
      <c r="AE227" s="34"/>
      <c r="AF227" s="35"/>
      <c r="AG227" s="36"/>
      <c r="AH227" s="36"/>
      <c r="AI227" s="36"/>
      <c r="AJ227" s="36"/>
      <c r="AK227" s="37"/>
      <c r="AL227" s="37"/>
      <c r="AM227" s="37"/>
      <c r="AN227" s="37"/>
      <c r="AO227" s="38" t="str">
        <f>IF(' Peticions ET'!AO226="", "",' Peticions ET'!AO226)</f>
        <v/>
      </c>
      <c r="AP227" s="154"/>
      <c r="AQ227" s="39"/>
      <c r="AR227" s="40" t="str">
        <f t="shared" si="67"/>
        <v/>
      </c>
      <c r="AS227" s="41" t="str">
        <f t="shared" si="68"/>
        <v/>
      </c>
      <c r="AT227" s="42" t="str">
        <f t="shared" si="78"/>
        <v/>
      </c>
      <c r="AU227" s="43" t="str">
        <f t="shared" si="79"/>
        <v/>
      </c>
      <c r="AV227" s="252" t="str">
        <f t="shared" si="69"/>
        <v/>
      </c>
      <c r="AW227" s="242">
        <f>IF(B227="",0,IF(BR227="S",COUNTIF($AV$17:AV227,AV227),0))</f>
        <v>0</v>
      </c>
      <c r="AX227" s="44" t="str">
        <f t="shared" si="80"/>
        <v/>
      </c>
      <c r="AY227" s="45">
        <f xml:space="preserve"> IF(AX227&lt;&gt;"",VLOOKUP(AX227,Calculs!$B$2:$C$34,2,FALSE),0)</f>
        <v>0</v>
      </c>
      <c r="AZ227" s="45">
        <f>IF(K227&lt;&gt;"",IF(LEFT(K227,1)="S", Calculs!$C$55,0),0)</f>
        <v>0</v>
      </c>
      <c r="BA227" s="45">
        <f>IF(L227&lt;&gt;"",IF(LEFT(L227,1)="S", Calculs!$C$51,0),0)</f>
        <v>0</v>
      </c>
      <c r="BB227" s="45">
        <f>IF(M227&lt;&gt;"",IF(LEFT(M227,1)="S", Calculs!$C$52,0),0)</f>
        <v>0</v>
      </c>
      <c r="BC227" s="46" t="str">
        <f t="shared" si="81"/>
        <v/>
      </c>
      <c r="BD227" s="46" t="str">
        <f t="shared" si="83"/>
        <v/>
      </c>
      <c r="BE227" s="46">
        <f>SUMIF(Calculs!$B$2:$B$34,BC227,Calculs!$C$2:$C$34)</f>
        <v>0</v>
      </c>
      <c r="BF227" s="45">
        <f>IF(Q227&lt;&gt;"",IF(LEFT(Q227,1)="S", Calculs!$C$52,0),0)</f>
        <v>0</v>
      </c>
      <c r="BG227" s="45">
        <f>IF(R227&lt;&gt;"",IF(LEFT(R227,1)="S", Calculs!$C$51,0),0)</f>
        <v>0</v>
      </c>
      <c r="BH227" s="252" t="str">
        <f t="shared" si="70"/>
        <v/>
      </c>
      <c r="BI227" s="242">
        <f>IF(B227="",0, IF(BS227="S",COUNTIF($BH$17:BH227,BH227),0))</f>
        <v>0</v>
      </c>
      <c r="BJ227" s="45">
        <f xml:space="preserve"> IF(S227&lt;&gt;"",IF(S227&lt;&gt;"Sense monitor",VLOOKUP(LEFT(S227,2),Calculs!$B$41:$C$46,2,FALSE),0),0)</f>
        <v>0</v>
      </c>
      <c r="BK227" s="45">
        <f>IF(T227&lt;&gt;"",IF(LEFT(T227,1)="S", Calculs!$C$48,0),0)</f>
        <v>0</v>
      </c>
      <c r="BL227" s="45">
        <f>IF(W227&lt;&gt;"",IF(LEFT(W227,3)="ETT", Calculs!$C$37,0),0)</f>
        <v>0</v>
      </c>
      <c r="BM227" s="45">
        <f>IF(X227&lt;&gt;"",IF(LEFT(X227,1)="S", Calculs!$C$51,0),0)</f>
        <v>0</v>
      </c>
      <c r="BN227" s="45">
        <f>IF(Y227&lt;&gt;"",IF(LEFT(Y227,1)="S", Calculs!$C$52,0),0)</f>
        <v>0</v>
      </c>
      <c r="BO227" s="46" t="str">
        <f t="shared" si="82"/>
        <v/>
      </c>
      <c r="BP227" s="45">
        <f>SUMIF(Calculs!$B$32:$B$36,TRIM(BO227),Calculs!$C$32:$C$36)</f>
        <v>0</v>
      </c>
      <c r="BQ227" s="45">
        <f>IF(V227&lt;&gt;"",IF(LEFT(V227,1)="S", SUMIF(Calculs!$B$57:$B$61, TRIM(BO227), Calculs!$C$57:$C$61),0),0)</f>
        <v>0</v>
      </c>
      <c r="BR227" s="43" t="str">
        <f t="shared" si="71"/>
        <v>N</v>
      </c>
      <c r="BS227" s="241" t="str">
        <f t="shared" si="72"/>
        <v>N</v>
      </c>
      <c r="BT227" s="45">
        <f t="shared" si="73"/>
        <v>0</v>
      </c>
      <c r="BU227" s="45"/>
      <c r="BV227" s="45"/>
      <c r="BW227" s="45">
        <f>IF(C227="",0,IF(AND(BR227="S",AW227=1), VLOOKUP(C227,Calculs!$B$85:$D$90,3), 0) + IF(AND(BS227="S",BI227=1), VLOOKUP(C227,Calculs!$B$85:$F$90,5), 0))</f>
        <v>0</v>
      </c>
      <c r="BX227" s="43" t="str">
        <f t="shared" si="74"/>
        <v/>
      </c>
      <c r="BY227" s="241" t="str">
        <f t="shared" si="75"/>
        <v/>
      </c>
      <c r="BZ227" s="301" t="str">
        <f t="shared" si="76"/>
        <v/>
      </c>
      <c r="CA227" s="301" t="str">
        <f t="shared" si="77"/>
        <v/>
      </c>
    </row>
    <row r="228" spans="1:79" ht="12.75" customHeight="1">
      <c r="A228" s="273"/>
      <c r="B228" s="239" t="str">
        <f>IF(' Peticions ET'!B227="", "",' Peticions ET'!B227)</f>
        <v/>
      </c>
      <c r="C228" s="186" t="str">
        <f>IF(' Peticions ET'!C227="", "",' Peticions ET'!C227)</f>
        <v/>
      </c>
      <c r="D228" s="186" t="str">
        <f>IF(' Peticions ET'!D227="", "",' Peticions ET'!D227)</f>
        <v/>
      </c>
      <c r="E228" s="186" t="str">
        <f>IF(' Peticions ET'!E227="", "",' Peticions ET'!E227)</f>
        <v/>
      </c>
      <c r="F228" s="186" t="str">
        <f>IF(' Peticions ET'!F227="", "",' Peticions ET'!F227)</f>
        <v/>
      </c>
      <c r="G228" s="186" t="str">
        <f>IF(' Peticions ET'!G227="", "",' Peticions ET'!G227)</f>
        <v/>
      </c>
      <c r="H228" s="185" t="str">
        <f>IF(' Peticions ET'!H227="", "",' Peticions ET'!H227)</f>
        <v/>
      </c>
      <c r="I228" s="185" t="str">
        <f>IF(' Peticions ET'!I227="", "",' Peticions ET'!I227)</f>
        <v/>
      </c>
      <c r="J228" s="33" t="str">
        <f>IF(' Peticions ET'!J227="", "",' Peticions ET'!J227)</f>
        <v/>
      </c>
      <c r="K228" s="33" t="str">
        <f>IF(' Peticions ET'!K227="", "",' Peticions ET'!K227)</f>
        <v/>
      </c>
      <c r="L228" s="33" t="str">
        <f>IF(' Peticions ET'!L227="", "",' Peticions ET'!L227)</f>
        <v/>
      </c>
      <c r="M228" s="33" t="str">
        <f>IF(' Peticions ET'!M227="", "",' Peticions ET'!M227)</f>
        <v/>
      </c>
      <c r="N228" s="33" t="str">
        <f>IF(' Peticions ET'!N227="", "",' Peticions ET'!N227)</f>
        <v/>
      </c>
      <c r="O228" s="33" t="str">
        <f>IF(' Peticions ET'!O227="", "",' Peticions ET'!O227)</f>
        <v/>
      </c>
      <c r="P228" s="33" t="str">
        <f>IF(' Peticions ET'!P227="", "",' Peticions ET'!P227)</f>
        <v/>
      </c>
      <c r="Q228" s="33" t="str">
        <f>IF(' Peticions ET'!R227="", "",' Peticions ET'!R227)</f>
        <v/>
      </c>
      <c r="R228" s="1" t="str">
        <f>IF(' Peticions ET'!Q227="", "",' Peticions ET'!Q227)</f>
        <v/>
      </c>
      <c r="S228" s="34" t="str">
        <f>IF(' Peticions ET'!U227="", "",' Peticions ET'!U227)</f>
        <v/>
      </c>
      <c r="T228" s="34" t="str">
        <f>IF(' Peticions ET'!V227="", "",' Peticions ET'!V227)</f>
        <v/>
      </c>
      <c r="U228" t="str">
        <f>IF(' Peticions ET'!S227="", "",' Peticions ET'!S227)</f>
        <v/>
      </c>
      <c r="V228" t="str">
        <f>IF(' Peticions ET'!T227="", "",' Peticions ET'!T227)</f>
        <v/>
      </c>
      <c r="W228" s="33" t="str">
        <f>IF(' Peticions ET'!W227="", "",' Peticions ET'!W227)</f>
        <v/>
      </c>
      <c r="X228" s="33" t="str">
        <f>IF(' Peticions ET'!X227="", "",' Peticions ET'!X227)</f>
        <v/>
      </c>
      <c r="Y228" s="33" t="str">
        <f>IF(' Peticions ET'!Y227="", "",' Peticions ET'!Y227)</f>
        <v/>
      </c>
      <c r="Z228" s="1"/>
      <c r="AA228" s="1"/>
      <c r="AB228" s="3"/>
      <c r="AC228" s="34"/>
      <c r="AD228" s="34"/>
      <c r="AE228" s="34"/>
      <c r="AF228" s="35"/>
      <c r="AG228" s="36"/>
      <c r="AH228" s="36"/>
      <c r="AI228" s="36"/>
      <c r="AJ228" s="36"/>
      <c r="AK228" s="37"/>
      <c r="AL228" s="37"/>
      <c r="AM228" s="37"/>
      <c r="AN228" s="37"/>
      <c r="AO228" s="38" t="str">
        <f>IF(' Peticions ET'!AO227="", "",' Peticions ET'!AO227)</f>
        <v/>
      </c>
      <c r="AP228" s="154"/>
      <c r="AQ228" s="39"/>
      <c r="AR228" s="40" t="str">
        <f t="shared" si="67"/>
        <v/>
      </c>
      <c r="AS228" s="41" t="str">
        <f t="shared" si="68"/>
        <v/>
      </c>
      <c r="AT228" s="42" t="str">
        <f t="shared" si="78"/>
        <v/>
      </c>
      <c r="AU228" s="43" t="str">
        <f t="shared" si="79"/>
        <v/>
      </c>
      <c r="AV228" s="252" t="str">
        <f t="shared" si="69"/>
        <v/>
      </c>
      <c r="AW228" s="242">
        <f>IF(B228="",0,IF(BR228="S",COUNTIF($AV$17:AV228,AV228),0))</f>
        <v>0</v>
      </c>
      <c r="AX228" s="44" t="str">
        <f t="shared" si="80"/>
        <v/>
      </c>
      <c r="AY228" s="45">
        <f xml:space="preserve"> IF(AX228&lt;&gt;"",VLOOKUP(AX228,Calculs!$B$2:$C$34,2,FALSE),0)</f>
        <v>0</v>
      </c>
      <c r="AZ228" s="45">
        <f>IF(K228&lt;&gt;"",IF(LEFT(K228,1)="S", Calculs!$C$55,0),0)</f>
        <v>0</v>
      </c>
      <c r="BA228" s="45">
        <f>IF(L228&lt;&gt;"",IF(LEFT(L228,1)="S", Calculs!$C$51,0),0)</f>
        <v>0</v>
      </c>
      <c r="BB228" s="45">
        <f>IF(M228&lt;&gt;"",IF(LEFT(M228,1)="S", Calculs!$C$52,0),0)</f>
        <v>0</v>
      </c>
      <c r="BC228" s="46" t="str">
        <f t="shared" si="81"/>
        <v/>
      </c>
      <c r="BD228" s="46" t="str">
        <f t="shared" si="83"/>
        <v/>
      </c>
      <c r="BE228" s="46">
        <f>SUMIF(Calculs!$B$2:$B$34,BC228,Calculs!$C$2:$C$34)</f>
        <v>0</v>
      </c>
      <c r="BF228" s="45">
        <f>IF(Q228&lt;&gt;"",IF(LEFT(Q228,1)="S", Calculs!$C$52,0),0)</f>
        <v>0</v>
      </c>
      <c r="BG228" s="45">
        <f>IF(R228&lt;&gt;"",IF(LEFT(R228,1)="S", Calculs!$C$51,0),0)</f>
        <v>0</v>
      </c>
      <c r="BH228" s="252" t="str">
        <f t="shared" si="70"/>
        <v/>
      </c>
      <c r="BI228" s="242">
        <f>IF(B228="",0, IF(BS228="S",COUNTIF($BH$17:BH228,BH228),0))</f>
        <v>0</v>
      </c>
      <c r="BJ228" s="45">
        <f xml:space="preserve"> IF(S228&lt;&gt;"",IF(S228&lt;&gt;"Sense monitor",VLOOKUP(LEFT(S228,2),Calculs!$B$41:$C$46,2,FALSE),0),0)</f>
        <v>0</v>
      </c>
      <c r="BK228" s="45">
        <f>IF(T228&lt;&gt;"",IF(LEFT(T228,1)="S", Calculs!$C$48,0),0)</f>
        <v>0</v>
      </c>
      <c r="BL228" s="45">
        <f>IF(W228&lt;&gt;"",IF(LEFT(W228,3)="ETT", Calculs!$C$37,0),0)</f>
        <v>0</v>
      </c>
      <c r="BM228" s="45">
        <f>IF(X228&lt;&gt;"",IF(LEFT(X228,1)="S", Calculs!$C$51,0),0)</f>
        <v>0</v>
      </c>
      <c r="BN228" s="45">
        <f>IF(Y228&lt;&gt;"",IF(LEFT(Y228,1)="S", Calculs!$C$52,0),0)</f>
        <v>0</v>
      </c>
      <c r="BO228" s="46" t="str">
        <f t="shared" si="82"/>
        <v/>
      </c>
      <c r="BP228" s="45">
        <f>SUMIF(Calculs!$B$32:$B$36,TRIM(BO228),Calculs!$C$32:$C$36)</f>
        <v>0</v>
      </c>
      <c r="BQ228" s="45">
        <f>IF(V228&lt;&gt;"",IF(LEFT(V228,1)="S", SUMIF(Calculs!$B$57:$B$61, TRIM(BO228), Calculs!$C$57:$C$61),0),0)</f>
        <v>0</v>
      </c>
      <c r="BR228" s="43" t="str">
        <f t="shared" si="71"/>
        <v>N</v>
      </c>
      <c r="BS228" s="241" t="str">
        <f t="shared" si="72"/>
        <v>N</v>
      </c>
      <c r="BT228" s="45">
        <f t="shared" si="73"/>
        <v>0</v>
      </c>
      <c r="BU228" s="45"/>
      <c r="BV228" s="45"/>
      <c r="BW228" s="45">
        <f>IF(C228="",0,IF(AND(BR228="S",AW228=1), VLOOKUP(C228,Calculs!$B$85:$D$90,3), 0) + IF(AND(BS228="S",BI228=1), VLOOKUP(C228,Calculs!$B$85:$F$90,5), 0))</f>
        <v>0</v>
      </c>
      <c r="BX228" s="43" t="str">
        <f t="shared" si="74"/>
        <v/>
      </c>
      <c r="BY228" s="241" t="str">
        <f t="shared" si="75"/>
        <v/>
      </c>
      <c r="BZ228" s="301" t="str">
        <f t="shared" si="76"/>
        <v/>
      </c>
      <c r="CA228" s="301" t="str">
        <f t="shared" si="77"/>
        <v/>
      </c>
    </row>
    <row r="229" spans="1:79" ht="12.75" customHeight="1">
      <c r="A229" s="273"/>
      <c r="B229" s="239" t="str">
        <f>IF(' Peticions ET'!B228="", "",' Peticions ET'!B228)</f>
        <v/>
      </c>
      <c r="C229" s="186" t="str">
        <f>IF(' Peticions ET'!C228="", "",' Peticions ET'!C228)</f>
        <v/>
      </c>
      <c r="D229" s="186" t="str">
        <f>IF(' Peticions ET'!D228="", "",' Peticions ET'!D228)</f>
        <v/>
      </c>
      <c r="E229" s="186" t="str">
        <f>IF(' Peticions ET'!E228="", "",' Peticions ET'!E228)</f>
        <v/>
      </c>
      <c r="F229" s="186" t="str">
        <f>IF(' Peticions ET'!F228="", "",' Peticions ET'!F228)</f>
        <v/>
      </c>
      <c r="G229" s="186" t="str">
        <f>IF(' Peticions ET'!G228="", "",' Peticions ET'!G228)</f>
        <v/>
      </c>
      <c r="H229" s="185" t="str">
        <f>IF(' Peticions ET'!H228="", "",' Peticions ET'!H228)</f>
        <v/>
      </c>
      <c r="I229" s="185" t="str">
        <f>IF(' Peticions ET'!I228="", "",' Peticions ET'!I228)</f>
        <v/>
      </c>
      <c r="J229" s="33" t="str">
        <f>IF(' Peticions ET'!J228="", "",' Peticions ET'!J228)</f>
        <v/>
      </c>
      <c r="K229" s="33" t="str">
        <f>IF(' Peticions ET'!K228="", "",' Peticions ET'!K228)</f>
        <v/>
      </c>
      <c r="L229" s="33" t="str">
        <f>IF(' Peticions ET'!L228="", "",' Peticions ET'!L228)</f>
        <v/>
      </c>
      <c r="M229" s="33" t="str">
        <f>IF(' Peticions ET'!M228="", "",' Peticions ET'!M228)</f>
        <v/>
      </c>
      <c r="N229" s="33" t="str">
        <f>IF(' Peticions ET'!N228="", "",' Peticions ET'!N228)</f>
        <v/>
      </c>
      <c r="O229" s="33" t="str">
        <f>IF(' Peticions ET'!O228="", "",' Peticions ET'!O228)</f>
        <v/>
      </c>
      <c r="P229" s="33" t="str">
        <f>IF(' Peticions ET'!P228="", "",' Peticions ET'!P228)</f>
        <v/>
      </c>
      <c r="Q229" s="33" t="str">
        <f>IF(' Peticions ET'!R228="", "",' Peticions ET'!R228)</f>
        <v/>
      </c>
      <c r="R229" s="1" t="str">
        <f>IF(' Peticions ET'!Q228="", "",' Peticions ET'!Q228)</f>
        <v/>
      </c>
      <c r="S229" s="34" t="str">
        <f>IF(' Peticions ET'!U228="", "",' Peticions ET'!U228)</f>
        <v/>
      </c>
      <c r="T229" s="34" t="str">
        <f>IF(' Peticions ET'!V228="", "",' Peticions ET'!V228)</f>
        <v/>
      </c>
      <c r="U229" t="str">
        <f>IF(' Peticions ET'!S228="", "",' Peticions ET'!S228)</f>
        <v/>
      </c>
      <c r="V229" t="str">
        <f>IF(' Peticions ET'!T228="", "",' Peticions ET'!T228)</f>
        <v/>
      </c>
      <c r="W229" s="33" t="str">
        <f>IF(' Peticions ET'!W228="", "",' Peticions ET'!W228)</f>
        <v/>
      </c>
      <c r="X229" s="33" t="str">
        <f>IF(' Peticions ET'!X228="", "",' Peticions ET'!X228)</f>
        <v/>
      </c>
      <c r="Y229" s="33" t="str">
        <f>IF(' Peticions ET'!Y228="", "",' Peticions ET'!Y228)</f>
        <v/>
      </c>
      <c r="Z229" s="1"/>
      <c r="AA229" s="1"/>
      <c r="AB229" s="3"/>
      <c r="AC229" s="34"/>
      <c r="AD229" s="34"/>
      <c r="AE229" s="34"/>
      <c r="AF229" s="35"/>
      <c r="AG229" s="36"/>
      <c r="AH229" s="36"/>
      <c r="AI229" s="36"/>
      <c r="AJ229" s="36"/>
      <c r="AK229" s="37"/>
      <c r="AL229" s="37"/>
      <c r="AM229" s="37"/>
      <c r="AN229" s="37"/>
      <c r="AO229" s="38" t="str">
        <f>IF(' Peticions ET'!AO228="", "",' Peticions ET'!AO228)</f>
        <v/>
      </c>
      <c r="AP229" s="154"/>
      <c r="AQ229" s="39"/>
      <c r="AR229" s="40" t="str">
        <f t="shared" si="67"/>
        <v/>
      </c>
      <c r="AS229" s="41" t="str">
        <f t="shared" si="68"/>
        <v/>
      </c>
      <c r="AT229" s="42" t="str">
        <f t="shared" si="78"/>
        <v/>
      </c>
      <c r="AU229" s="43" t="str">
        <f t="shared" si="79"/>
        <v/>
      </c>
      <c r="AV229" s="252" t="str">
        <f t="shared" si="69"/>
        <v/>
      </c>
      <c r="AW229" s="242">
        <f>IF(B229="",0,IF(BR229="S",COUNTIF($AV$17:AV229,AV229),0))</f>
        <v>0</v>
      </c>
      <c r="AX229" s="44" t="str">
        <f t="shared" si="80"/>
        <v/>
      </c>
      <c r="AY229" s="45">
        <f xml:space="preserve"> IF(AX229&lt;&gt;"",VLOOKUP(AX229,Calculs!$B$2:$C$34,2,FALSE),0)</f>
        <v>0</v>
      </c>
      <c r="AZ229" s="45">
        <f>IF(K229&lt;&gt;"",IF(LEFT(K229,1)="S", Calculs!$C$55,0),0)</f>
        <v>0</v>
      </c>
      <c r="BA229" s="45">
        <f>IF(L229&lt;&gt;"",IF(LEFT(L229,1)="S", Calculs!$C$51,0),0)</f>
        <v>0</v>
      </c>
      <c r="BB229" s="45">
        <f>IF(M229&lt;&gt;"",IF(LEFT(M229,1)="S", Calculs!$C$52,0),0)</f>
        <v>0</v>
      </c>
      <c r="BC229" s="46" t="str">
        <f t="shared" si="81"/>
        <v/>
      </c>
      <c r="BD229" s="46" t="str">
        <f t="shared" si="83"/>
        <v/>
      </c>
      <c r="BE229" s="46">
        <f>SUMIF(Calculs!$B$2:$B$34,BC229,Calculs!$C$2:$C$34)</f>
        <v>0</v>
      </c>
      <c r="BF229" s="45">
        <f>IF(Q229&lt;&gt;"",IF(LEFT(Q229,1)="S", Calculs!$C$52,0),0)</f>
        <v>0</v>
      </c>
      <c r="BG229" s="45">
        <f>IF(R229&lt;&gt;"",IF(LEFT(R229,1)="S", Calculs!$C$51,0),0)</f>
        <v>0</v>
      </c>
      <c r="BH229" s="252" t="str">
        <f t="shared" si="70"/>
        <v/>
      </c>
      <c r="BI229" s="242">
        <f>IF(B229="",0, IF(BS229="S",COUNTIF($BH$17:BH229,BH229),0))</f>
        <v>0</v>
      </c>
      <c r="BJ229" s="45">
        <f xml:space="preserve"> IF(S229&lt;&gt;"",IF(S229&lt;&gt;"Sense monitor",VLOOKUP(LEFT(S229,2),Calculs!$B$41:$C$46,2,FALSE),0),0)</f>
        <v>0</v>
      </c>
      <c r="BK229" s="45">
        <f>IF(T229&lt;&gt;"",IF(LEFT(T229,1)="S", Calculs!$C$48,0),0)</f>
        <v>0</v>
      </c>
      <c r="BL229" s="45">
        <f>IF(W229&lt;&gt;"",IF(LEFT(W229,3)="ETT", Calculs!$C$37,0),0)</f>
        <v>0</v>
      </c>
      <c r="BM229" s="45">
        <f>IF(X229&lt;&gt;"",IF(LEFT(X229,1)="S", Calculs!$C$51,0),0)</f>
        <v>0</v>
      </c>
      <c r="BN229" s="45">
        <f>IF(Y229&lt;&gt;"",IF(LEFT(Y229,1)="S", Calculs!$C$52,0),0)</f>
        <v>0</v>
      </c>
      <c r="BO229" s="46" t="str">
        <f t="shared" si="82"/>
        <v/>
      </c>
      <c r="BP229" s="45">
        <f>SUMIF(Calculs!$B$32:$B$36,TRIM(BO229),Calculs!$C$32:$C$36)</f>
        <v>0</v>
      </c>
      <c r="BQ229" s="45">
        <f>IF(V229&lt;&gt;"",IF(LEFT(V229,1)="S", SUMIF(Calculs!$B$57:$B$61, TRIM(BO229), Calculs!$C$57:$C$61),0),0)</f>
        <v>0</v>
      </c>
      <c r="BR229" s="43" t="str">
        <f t="shared" si="71"/>
        <v>N</v>
      </c>
      <c r="BS229" s="241" t="str">
        <f t="shared" si="72"/>
        <v>N</v>
      </c>
      <c r="BT229" s="45">
        <f t="shared" si="73"/>
        <v>0</v>
      </c>
      <c r="BU229" s="45"/>
      <c r="BV229" s="45"/>
      <c r="BW229" s="45">
        <f>IF(C229="",0,IF(AND(BR229="S",AW229=1), VLOOKUP(C229,Calculs!$B$85:$D$90,3), 0) + IF(AND(BS229="S",BI229=1), VLOOKUP(C229,Calculs!$B$85:$F$90,5), 0))</f>
        <v>0</v>
      </c>
      <c r="BX229" s="43" t="str">
        <f t="shared" si="74"/>
        <v/>
      </c>
      <c r="BY229" s="241" t="str">
        <f t="shared" si="75"/>
        <v/>
      </c>
      <c r="BZ229" s="301" t="str">
        <f t="shared" si="76"/>
        <v/>
      </c>
      <c r="CA229" s="301" t="str">
        <f t="shared" si="77"/>
        <v/>
      </c>
    </row>
    <row r="230" spans="1:79" ht="12.75" customHeight="1">
      <c r="A230" s="273"/>
      <c r="B230" s="239" t="str">
        <f>IF(' Peticions ET'!B229="", "",' Peticions ET'!B229)</f>
        <v/>
      </c>
      <c r="C230" s="186" t="str">
        <f>IF(' Peticions ET'!C229="", "",' Peticions ET'!C229)</f>
        <v/>
      </c>
      <c r="D230" s="186" t="str">
        <f>IF(' Peticions ET'!D229="", "",' Peticions ET'!D229)</f>
        <v/>
      </c>
      <c r="E230" s="186" t="str">
        <f>IF(' Peticions ET'!E229="", "",' Peticions ET'!E229)</f>
        <v/>
      </c>
      <c r="F230" s="186" t="str">
        <f>IF(' Peticions ET'!F229="", "",' Peticions ET'!F229)</f>
        <v/>
      </c>
      <c r="G230" s="186" t="str">
        <f>IF(' Peticions ET'!G229="", "",' Peticions ET'!G229)</f>
        <v/>
      </c>
      <c r="H230" s="185" t="str">
        <f>IF(' Peticions ET'!H229="", "",' Peticions ET'!H229)</f>
        <v/>
      </c>
      <c r="I230" s="185" t="str">
        <f>IF(' Peticions ET'!I229="", "",' Peticions ET'!I229)</f>
        <v/>
      </c>
      <c r="J230" s="33" t="str">
        <f>IF(' Peticions ET'!J229="", "",' Peticions ET'!J229)</f>
        <v/>
      </c>
      <c r="K230" s="33" t="str">
        <f>IF(' Peticions ET'!K229="", "",' Peticions ET'!K229)</f>
        <v/>
      </c>
      <c r="L230" s="33" t="str">
        <f>IF(' Peticions ET'!L229="", "",' Peticions ET'!L229)</f>
        <v/>
      </c>
      <c r="M230" s="33" t="str">
        <f>IF(' Peticions ET'!M229="", "",' Peticions ET'!M229)</f>
        <v/>
      </c>
      <c r="N230" s="33" t="str">
        <f>IF(' Peticions ET'!N229="", "",' Peticions ET'!N229)</f>
        <v/>
      </c>
      <c r="O230" s="33" t="str">
        <f>IF(' Peticions ET'!O229="", "",' Peticions ET'!O229)</f>
        <v/>
      </c>
      <c r="P230" s="33" t="str">
        <f>IF(' Peticions ET'!P229="", "",' Peticions ET'!P229)</f>
        <v/>
      </c>
      <c r="Q230" s="33" t="str">
        <f>IF(' Peticions ET'!R229="", "",' Peticions ET'!R229)</f>
        <v/>
      </c>
      <c r="R230" s="1" t="str">
        <f>IF(' Peticions ET'!Q229="", "",' Peticions ET'!Q229)</f>
        <v/>
      </c>
      <c r="S230" s="34" t="str">
        <f>IF(' Peticions ET'!U229="", "",' Peticions ET'!U229)</f>
        <v/>
      </c>
      <c r="T230" s="34" t="str">
        <f>IF(' Peticions ET'!V229="", "",' Peticions ET'!V229)</f>
        <v/>
      </c>
      <c r="U230" t="str">
        <f>IF(' Peticions ET'!S229="", "",' Peticions ET'!S229)</f>
        <v/>
      </c>
      <c r="V230" t="str">
        <f>IF(' Peticions ET'!T229="", "",' Peticions ET'!T229)</f>
        <v/>
      </c>
      <c r="W230" s="33" t="str">
        <f>IF(' Peticions ET'!W229="", "",' Peticions ET'!W229)</f>
        <v/>
      </c>
      <c r="X230" s="33" t="str">
        <f>IF(' Peticions ET'!X229="", "",' Peticions ET'!X229)</f>
        <v/>
      </c>
      <c r="Y230" s="33" t="str">
        <f>IF(' Peticions ET'!Y229="", "",' Peticions ET'!Y229)</f>
        <v/>
      </c>
      <c r="Z230" s="1"/>
      <c r="AA230" s="1"/>
      <c r="AB230" s="3"/>
      <c r="AC230" s="34"/>
      <c r="AD230" s="34"/>
      <c r="AE230" s="34"/>
      <c r="AF230" s="35"/>
      <c r="AG230" s="36"/>
      <c r="AH230" s="36"/>
      <c r="AI230" s="36"/>
      <c r="AJ230" s="36"/>
      <c r="AK230" s="37"/>
      <c r="AL230" s="37"/>
      <c r="AM230" s="37"/>
      <c r="AN230" s="37"/>
      <c r="AO230" s="38" t="str">
        <f>IF(' Peticions ET'!AO229="", "",' Peticions ET'!AO229)</f>
        <v/>
      </c>
      <c r="AP230" s="154"/>
      <c r="AQ230" s="39"/>
      <c r="AR230" s="40" t="str">
        <f t="shared" si="67"/>
        <v/>
      </c>
      <c r="AS230" s="41" t="str">
        <f t="shared" si="68"/>
        <v/>
      </c>
      <c r="AT230" s="42" t="str">
        <f t="shared" si="78"/>
        <v/>
      </c>
      <c r="AU230" s="43" t="str">
        <f t="shared" si="79"/>
        <v/>
      </c>
      <c r="AV230" s="252" t="str">
        <f t="shared" si="69"/>
        <v/>
      </c>
      <c r="AW230" s="242">
        <f>IF(B230="",0,IF(BR230="S",COUNTIF($AV$17:AV230,AV230),0))</f>
        <v>0</v>
      </c>
      <c r="AX230" s="44" t="str">
        <f t="shared" si="80"/>
        <v/>
      </c>
      <c r="AY230" s="45">
        <f xml:space="preserve"> IF(AX230&lt;&gt;"",VLOOKUP(AX230,Calculs!$B$2:$C$34,2,FALSE),0)</f>
        <v>0</v>
      </c>
      <c r="AZ230" s="45">
        <f>IF(K230&lt;&gt;"",IF(LEFT(K230,1)="S", Calculs!$C$55,0),0)</f>
        <v>0</v>
      </c>
      <c r="BA230" s="45">
        <f>IF(L230&lt;&gt;"",IF(LEFT(L230,1)="S", Calculs!$C$51,0),0)</f>
        <v>0</v>
      </c>
      <c r="BB230" s="45">
        <f>IF(M230&lt;&gt;"",IF(LEFT(M230,1)="S", Calculs!$C$52,0),0)</f>
        <v>0</v>
      </c>
      <c r="BC230" s="46" t="str">
        <f t="shared" si="81"/>
        <v/>
      </c>
      <c r="BD230" s="46" t="str">
        <f t="shared" si="83"/>
        <v/>
      </c>
      <c r="BE230" s="46">
        <f>SUMIF(Calculs!$B$2:$B$34,BC230,Calculs!$C$2:$C$34)</f>
        <v>0</v>
      </c>
      <c r="BF230" s="45">
        <f>IF(Q230&lt;&gt;"",IF(LEFT(Q230,1)="S", Calculs!$C$52,0),0)</f>
        <v>0</v>
      </c>
      <c r="BG230" s="45">
        <f>IF(R230&lt;&gt;"",IF(LEFT(R230,1)="S", Calculs!$C$51,0),0)</f>
        <v>0</v>
      </c>
      <c r="BH230" s="252" t="str">
        <f t="shared" si="70"/>
        <v/>
      </c>
      <c r="BI230" s="242">
        <f>IF(B230="",0, IF(BS230="S",COUNTIF($BH$17:BH230,BH230),0))</f>
        <v>0</v>
      </c>
      <c r="BJ230" s="45">
        <f xml:space="preserve"> IF(S230&lt;&gt;"",IF(S230&lt;&gt;"Sense monitor",VLOOKUP(LEFT(S230,2),Calculs!$B$41:$C$46,2,FALSE),0),0)</f>
        <v>0</v>
      </c>
      <c r="BK230" s="45">
        <f>IF(T230&lt;&gt;"",IF(LEFT(T230,1)="S", Calculs!$C$48,0),0)</f>
        <v>0</v>
      </c>
      <c r="BL230" s="45">
        <f>IF(W230&lt;&gt;"",IF(LEFT(W230,3)="ETT", Calculs!$C$37,0),0)</f>
        <v>0</v>
      </c>
      <c r="BM230" s="45">
        <f>IF(X230&lt;&gt;"",IF(LEFT(X230,1)="S", Calculs!$C$51,0),0)</f>
        <v>0</v>
      </c>
      <c r="BN230" s="45">
        <f>IF(Y230&lt;&gt;"",IF(LEFT(Y230,1)="S", Calculs!$C$52,0),0)</f>
        <v>0</v>
      </c>
      <c r="BO230" s="46" t="str">
        <f t="shared" si="82"/>
        <v/>
      </c>
      <c r="BP230" s="45">
        <f>SUMIF(Calculs!$B$32:$B$36,TRIM(BO230),Calculs!$C$32:$C$36)</f>
        <v>0</v>
      </c>
      <c r="BQ230" s="45">
        <f>IF(V230&lt;&gt;"",IF(LEFT(V230,1)="S", SUMIF(Calculs!$B$57:$B$61, TRIM(BO230), Calculs!$C$57:$C$61),0),0)</f>
        <v>0</v>
      </c>
      <c r="BR230" s="43" t="str">
        <f t="shared" si="71"/>
        <v>N</v>
      </c>
      <c r="BS230" s="241" t="str">
        <f t="shared" si="72"/>
        <v>N</v>
      </c>
      <c r="BT230" s="45">
        <f t="shared" si="73"/>
        <v>0</v>
      </c>
      <c r="BU230" s="45"/>
      <c r="BV230" s="45"/>
      <c r="BW230" s="45">
        <f>IF(C230="",0,IF(AND(BR230="S",AW230=1), VLOOKUP(C230,Calculs!$B$85:$D$90,3), 0) + IF(AND(BS230="S",BI230=1), VLOOKUP(C230,Calculs!$B$85:$F$90,5), 0))</f>
        <v>0</v>
      </c>
      <c r="BX230" s="43" t="str">
        <f t="shared" si="74"/>
        <v/>
      </c>
      <c r="BY230" s="241" t="str">
        <f t="shared" si="75"/>
        <v/>
      </c>
      <c r="BZ230" s="301" t="str">
        <f t="shared" si="76"/>
        <v/>
      </c>
      <c r="CA230" s="301" t="str">
        <f t="shared" si="77"/>
        <v/>
      </c>
    </row>
    <row r="231" spans="1:79" ht="12.75" customHeight="1">
      <c r="A231" s="273"/>
      <c r="B231" s="239" t="str">
        <f>IF(' Peticions ET'!B230="", "",' Peticions ET'!B230)</f>
        <v/>
      </c>
      <c r="C231" s="186" t="str">
        <f>IF(' Peticions ET'!C230="", "",' Peticions ET'!C230)</f>
        <v/>
      </c>
      <c r="D231" s="186" t="str">
        <f>IF(' Peticions ET'!D230="", "",' Peticions ET'!D230)</f>
        <v/>
      </c>
      <c r="E231" s="186" t="str">
        <f>IF(' Peticions ET'!E230="", "",' Peticions ET'!E230)</f>
        <v/>
      </c>
      <c r="F231" s="186" t="str">
        <f>IF(' Peticions ET'!F230="", "",' Peticions ET'!F230)</f>
        <v/>
      </c>
      <c r="G231" s="186" t="str">
        <f>IF(' Peticions ET'!G230="", "",' Peticions ET'!G230)</f>
        <v/>
      </c>
      <c r="H231" s="185" t="str">
        <f>IF(' Peticions ET'!H230="", "",' Peticions ET'!H230)</f>
        <v/>
      </c>
      <c r="I231" s="185" t="str">
        <f>IF(' Peticions ET'!I230="", "",' Peticions ET'!I230)</f>
        <v/>
      </c>
      <c r="J231" s="33" t="str">
        <f>IF(' Peticions ET'!J230="", "",' Peticions ET'!J230)</f>
        <v/>
      </c>
      <c r="K231" s="33" t="str">
        <f>IF(' Peticions ET'!K230="", "",' Peticions ET'!K230)</f>
        <v/>
      </c>
      <c r="L231" s="33" t="str">
        <f>IF(' Peticions ET'!L230="", "",' Peticions ET'!L230)</f>
        <v/>
      </c>
      <c r="M231" s="33" t="str">
        <f>IF(' Peticions ET'!M230="", "",' Peticions ET'!M230)</f>
        <v/>
      </c>
      <c r="N231" s="33" t="str">
        <f>IF(' Peticions ET'!N230="", "",' Peticions ET'!N230)</f>
        <v/>
      </c>
      <c r="O231" s="33" t="str">
        <f>IF(' Peticions ET'!O230="", "",' Peticions ET'!O230)</f>
        <v/>
      </c>
      <c r="P231" s="33" t="str">
        <f>IF(' Peticions ET'!P230="", "",' Peticions ET'!P230)</f>
        <v/>
      </c>
      <c r="Q231" s="33" t="str">
        <f>IF(' Peticions ET'!R230="", "",' Peticions ET'!R230)</f>
        <v/>
      </c>
      <c r="R231" s="1" t="str">
        <f>IF(' Peticions ET'!Q230="", "",' Peticions ET'!Q230)</f>
        <v/>
      </c>
      <c r="S231" s="34" t="str">
        <f>IF(' Peticions ET'!U230="", "",' Peticions ET'!U230)</f>
        <v/>
      </c>
      <c r="T231" s="34" t="str">
        <f>IF(' Peticions ET'!V230="", "",' Peticions ET'!V230)</f>
        <v/>
      </c>
      <c r="U231" t="str">
        <f>IF(' Peticions ET'!S230="", "",' Peticions ET'!S230)</f>
        <v/>
      </c>
      <c r="V231" t="str">
        <f>IF(' Peticions ET'!T230="", "",' Peticions ET'!T230)</f>
        <v/>
      </c>
      <c r="W231" s="33" t="str">
        <f>IF(' Peticions ET'!W230="", "",' Peticions ET'!W230)</f>
        <v/>
      </c>
      <c r="X231" s="33" t="str">
        <f>IF(' Peticions ET'!X230="", "",' Peticions ET'!X230)</f>
        <v/>
      </c>
      <c r="Y231" s="33" t="str">
        <f>IF(' Peticions ET'!Y230="", "",' Peticions ET'!Y230)</f>
        <v/>
      </c>
      <c r="Z231" s="1"/>
      <c r="AA231" s="1"/>
      <c r="AB231" s="3"/>
      <c r="AC231" s="34"/>
      <c r="AD231" s="34"/>
      <c r="AE231" s="34"/>
      <c r="AF231" s="35"/>
      <c r="AG231" s="36"/>
      <c r="AH231" s="36"/>
      <c r="AI231" s="36"/>
      <c r="AJ231" s="36"/>
      <c r="AK231" s="37"/>
      <c r="AL231" s="37"/>
      <c r="AM231" s="37"/>
      <c r="AN231" s="37"/>
      <c r="AO231" s="38" t="str">
        <f>IF(' Peticions ET'!AO230="", "",' Peticions ET'!AO230)</f>
        <v/>
      </c>
      <c r="AP231" s="154"/>
      <c r="AQ231" s="39"/>
      <c r="AR231" s="40" t="str">
        <f t="shared" si="67"/>
        <v/>
      </c>
      <c r="AS231" s="41" t="str">
        <f t="shared" si="68"/>
        <v/>
      </c>
      <c r="AT231" s="42" t="str">
        <f t="shared" si="78"/>
        <v/>
      </c>
      <c r="AU231" s="43" t="str">
        <f t="shared" si="79"/>
        <v/>
      </c>
      <c r="AV231" s="252" t="str">
        <f t="shared" si="69"/>
        <v/>
      </c>
      <c r="AW231" s="242">
        <f>IF(B231="",0,IF(BR231="S",COUNTIF($AV$17:AV231,AV231),0))</f>
        <v>0</v>
      </c>
      <c r="AX231" s="44" t="str">
        <f t="shared" si="80"/>
        <v/>
      </c>
      <c r="AY231" s="45">
        <f xml:space="preserve"> IF(AX231&lt;&gt;"",VLOOKUP(AX231,Calculs!$B$2:$C$34,2,FALSE),0)</f>
        <v>0</v>
      </c>
      <c r="AZ231" s="45">
        <f>IF(K231&lt;&gt;"",IF(LEFT(K231,1)="S", Calculs!$C$55,0),0)</f>
        <v>0</v>
      </c>
      <c r="BA231" s="45">
        <f>IF(L231&lt;&gt;"",IF(LEFT(L231,1)="S", Calculs!$C$51,0),0)</f>
        <v>0</v>
      </c>
      <c r="BB231" s="45">
        <f>IF(M231&lt;&gt;"",IF(LEFT(M231,1)="S", Calculs!$C$52,0),0)</f>
        <v>0</v>
      </c>
      <c r="BC231" s="46" t="str">
        <f t="shared" si="81"/>
        <v/>
      </c>
      <c r="BD231" s="46" t="str">
        <f t="shared" si="83"/>
        <v/>
      </c>
      <c r="BE231" s="46">
        <f>SUMIF(Calculs!$B$2:$B$34,BC231,Calculs!$C$2:$C$34)</f>
        <v>0</v>
      </c>
      <c r="BF231" s="45">
        <f>IF(Q231&lt;&gt;"",IF(LEFT(Q231,1)="S", Calculs!$C$52,0),0)</f>
        <v>0</v>
      </c>
      <c r="BG231" s="45">
        <f>IF(R231&lt;&gt;"",IF(LEFT(R231,1)="S", Calculs!$C$51,0),0)</f>
        <v>0</v>
      </c>
      <c r="BH231" s="252" t="str">
        <f t="shared" si="70"/>
        <v/>
      </c>
      <c r="BI231" s="242">
        <f>IF(B231="",0, IF(BS231="S",COUNTIF($BH$17:BH231,BH231),0))</f>
        <v>0</v>
      </c>
      <c r="BJ231" s="45">
        <f xml:space="preserve"> IF(S231&lt;&gt;"",IF(S231&lt;&gt;"Sense monitor",VLOOKUP(LEFT(S231,2),Calculs!$B$41:$C$46,2,FALSE),0),0)</f>
        <v>0</v>
      </c>
      <c r="BK231" s="45">
        <f>IF(T231&lt;&gt;"",IF(LEFT(T231,1)="S", Calculs!$C$48,0),0)</f>
        <v>0</v>
      </c>
      <c r="BL231" s="45">
        <f>IF(W231&lt;&gt;"",IF(LEFT(W231,3)="ETT", Calculs!$C$37,0),0)</f>
        <v>0</v>
      </c>
      <c r="BM231" s="45">
        <f>IF(X231&lt;&gt;"",IF(LEFT(X231,1)="S", Calculs!$C$51,0),0)</f>
        <v>0</v>
      </c>
      <c r="BN231" s="45">
        <f>IF(Y231&lt;&gt;"",IF(LEFT(Y231,1)="S", Calculs!$C$52,0),0)</f>
        <v>0</v>
      </c>
      <c r="BO231" s="46" t="str">
        <f t="shared" si="82"/>
        <v/>
      </c>
      <c r="BP231" s="45">
        <f>SUMIF(Calculs!$B$32:$B$36,TRIM(BO231),Calculs!$C$32:$C$36)</f>
        <v>0</v>
      </c>
      <c r="BQ231" s="45">
        <f>IF(V231&lt;&gt;"",IF(LEFT(V231,1)="S", SUMIF(Calculs!$B$57:$B$61, TRIM(BO231), Calculs!$C$57:$C$61),0),0)</f>
        <v>0</v>
      </c>
      <c r="BR231" s="43" t="str">
        <f t="shared" si="71"/>
        <v>N</v>
      </c>
      <c r="BS231" s="241" t="str">
        <f t="shared" si="72"/>
        <v>N</v>
      </c>
      <c r="BT231" s="45">
        <f t="shared" si="73"/>
        <v>0</v>
      </c>
      <c r="BU231" s="45"/>
      <c r="BV231" s="45"/>
      <c r="BW231" s="45">
        <f>IF(C231="",0,IF(AND(BR231="S",AW231=1), VLOOKUP(C231,Calculs!$B$85:$D$90,3), 0) + IF(AND(BS231="S",BI231=1), VLOOKUP(C231,Calculs!$B$85:$F$90,5), 0))</f>
        <v>0</v>
      </c>
      <c r="BX231" s="43" t="str">
        <f t="shared" si="74"/>
        <v/>
      </c>
      <c r="BY231" s="241" t="str">
        <f t="shared" si="75"/>
        <v/>
      </c>
      <c r="BZ231" s="301" t="str">
        <f t="shared" si="76"/>
        <v/>
      </c>
      <c r="CA231" s="301" t="str">
        <f t="shared" si="77"/>
        <v/>
      </c>
    </row>
    <row r="232" spans="1:79" ht="12.75" customHeight="1">
      <c r="A232" s="273"/>
      <c r="B232" s="239" t="str">
        <f>IF(' Peticions ET'!B231="", "",' Peticions ET'!B231)</f>
        <v/>
      </c>
      <c r="C232" s="186" t="str">
        <f>IF(' Peticions ET'!C231="", "",' Peticions ET'!C231)</f>
        <v/>
      </c>
      <c r="D232" s="186" t="str">
        <f>IF(' Peticions ET'!D231="", "",' Peticions ET'!D231)</f>
        <v/>
      </c>
      <c r="E232" s="186" t="str">
        <f>IF(' Peticions ET'!E231="", "",' Peticions ET'!E231)</f>
        <v/>
      </c>
      <c r="F232" s="186" t="str">
        <f>IF(' Peticions ET'!F231="", "",' Peticions ET'!F231)</f>
        <v/>
      </c>
      <c r="G232" s="186" t="str">
        <f>IF(' Peticions ET'!G231="", "",' Peticions ET'!G231)</f>
        <v/>
      </c>
      <c r="H232" s="185" t="str">
        <f>IF(' Peticions ET'!H231="", "",' Peticions ET'!H231)</f>
        <v/>
      </c>
      <c r="I232" s="185" t="str">
        <f>IF(' Peticions ET'!I231="", "",' Peticions ET'!I231)</f>
        <v/>
      </c>
      <c r="J232" s="33" t="str">
        <f>IF(' Peticions ET'!J231="", "",' Peticions ET'!J231)</f>
        <v/>
      </c>
      <c r="K232" s="33" t="str">
        <f>IF(' Peticions ET'!K231="", "",' Peticions ET'!K231)</f>
        <v/>
      </c>
      <c r="L232" s="33" t="str">
        <f>IF(' Peticions ET'!L231="", "",' Peticions ET'!L231)</f>
        <v/>
      </c>
      <c r="M232" s="33" t="str">
        <f>IF(' Peticions ET'!M231="", "",' Peticions ET'!M231)</f>
        <v/>
      </c>
      <c r="N232" s="33" t="str">
        <f>IF(' Peticions ET'!N231="", "",' Peticions ET'!N231)</f>
        <v/>
      </c>
      <c r="O232" s="33" t="str">
        <f>IF(' Peticions ET'!O231="", "",' Peticions ET'!O231)</f>
        <v/>
      </c>
      <c r="P232" s="33" t="str">
        <f>IF(' Peticions ET'!P231="", "",' Peticions ET'!P231)</f>
        <v/>
      </c>
      <c r="Q232" s="33" t="str">
        <f>IF(' Peticions ET'!R231="", "",' Peticions ET'!R231)</f>
        <v/>
      </c>
      <c r="R232" s="1" t="str">
        <f>IF(' Peticions ET'!Q231="", "",' Peticions ET'!Q231)</f>
        <v/>
      </c>
      <c r="S232" s="34" t="str">
        <f>IF(' Peticions ET'!U231="", "",' Peticions ET'!U231)</f>
        <v/>
      </c>
      <c r="T232" s="34" t="str">
        <f>IF(' Peticions ET'!V231="", "",' Peticions ET'!V231)</f>
        <v/>
      </c>
      <c r="U232" t="str">
        <f>IF(' Peticions ET'!S231="", "",' Peticions ET'!S231)</f>
        <v/>
      </c>
      <c r="V232" t="str">
        <f>IF(' Peticions ET'!T231="", "",' Peticions ET'!T231)</f>
        <v/>
      </c>
      <c r="W232" s="33" t="str">
        <f>IF(' Peticions ET'!W231="", "",' Peticions ET'!W231)</f>
        <v/>
      </c>
      <c r="X232" s="33" t="str">
        <f>IF(' Peticions ET'!X231="", "",' Peticions ET'!X231)</f>
        <v/>
      </c>
      <c r="Y232" s="33" t="str">
        <f>IF(' Peticions ET'!Y231="", "",' Peticions ET'!Y231)</f>
        <v/>
      </c>
      <c r="Z232" s="1"/>
      <c r="AA232" s="1"/>
      <c r="AB232" s="3"/>
      <c r="AC232" s="34"/>
      <c r="AD232" s="34"/>
      <c r="AE232" s="34"/>
      <c r="AF232" s="35"/>
      <c r="AG232" s="36"/>
      <c r="AH232" s="36"/>
      <c r="AI232" s="36"/>
      <c r="AJ232" s="36"/>
      <c r="AK232" s="37"/>
      <c r="AL232" s="37"/>
      <c r="AM232" s="37"/>
      <c r="AN232" s="37"/>
      <c r="AO232" s="38" t="str">
        <f>IF(' Peticions ET'!AO231="", "",' Peticions ET'!AO231)</f>
        <v/>
      </c>
      <c r="AP232" s="154"/>
      <c r="AQ232" s="39"/>
      <c r="AR232" s="40" t="str">
        <f t="shared" si="67"/>
        <v/>
      </c>
      <c r="AS232" s="41" t="str">
        <f t="shared" si="68"/>
        <v/>
      </c>
      <c r="AT232" s="42" t="str">
        <f t="shared" si="78"/>
        <v/>
      </c>
      <c r="AU232" s="43" t="str">
        <f t="shared" si="79"/>
        <v/>
      </c>
      <c r="AV232" s="252" t="str">
        <f t="shared" si="69"/>
        <v/>
      </c>
      <c r="AW232" s="242">
        <f>IF(B232="",0,IF(BR232="S",COUNTIF($AV$17:AV232,AV232),0))</f>
        <v>0</v>
      </c>
      <c r="AX232" s="44" t="str">
        <f t="shared" si="80"/>
        <v/>
      </c>
      <c r="AY232" s="45">
        <f xml:space="preserve"> IF(AX232&lt;&gt;"",VLOOKUP(AX232,Calculs!$B$2:$C$34,2,FALSE),0)</f>
        <v>0</v>
      </c>
      <c r="AZ232" s="45">
        <f>IF(K232&lt;&gt;"",IF(LEFT(K232,1)="S", Calculs!$C$55,0),0)</f>
        <v>0</v>
      </c>
      <c r="BA232" s="45">
        <f>IF(L232&lt;&gt;"",IF(LEFT(L232,1)="S", Calculs!$C$51,0),0)</f>
        <v>0</v>
      </c>
      <c r="BB232" s="45">
        <f>IF(M232&lt;&gt;"",IF(LEFT(M232,1)="S", Calculs!$C$52,0),0)</f>
        <v>0</v>
      </c>
      <c r="BC232" s="46" t="str">
        <f t="shared" si="81"/>
        <v/>
      </c>
      <c r="BD232" s="46" t="str">
        <f t="shared" si="83"/>
        <v/>
      </c>
      <c r="BE232" s="46">
        <f>SUMIF(Calculs!$B$2:$B$34,BC232,Calculs!$C$2:$C$34)</f>
        <v>0</v>
      </c>
      <c r="BF232" s="45">
        <f>IF(Q232&lt;&gt;"",IF(LEFT(Q232,1)="S", Calculs!$C$52,0),0)</f>
        <v>0</v>
      </c>
      <c r="BG232" s="45">
        <f>IF(R232&lt;&gt;"",IF(LEFT(R232,1)="S", Calculs!$C$51,0),0)</f>
        <v>0</v>
      </c>
      <c r="BH232" s="252" t="str">
        <f t="shared" si="70"/>
        <v/>
      </c>
      <c r="BI232" s="242">
        <f>IF(B232="",0, IF(BS232="S",COUNTIF($BH$17:BH232,BH232),0))</f>
        <v>0</v>
      </c>
      <c r="BJ232" s="45">
        <f xml:space="preserve"> IF(S232&lt;&gt;"",IF(S232&lt;&gt;"Sense monitor",VLOOKUP(LEFT(S232,2),Calculs!$B$41:$C$46,2,FALSE),0),0)</f>
        <v>0</v>
      </c>
      <c r="BK232" s="45">
        <f>IF(T232&lt;&gt;"",IF(LEFT(T232,1)="S", Calculs!$C$48,0),0)</f>
        <v>0</v>
      </c>
      <c r="BL232" s="45">
        <f>IF(W232&lt;&gt;"",IF(LEFT(W232,3)="ETT", Calculs!$C$37,0),0)</f>
        <v>0</v>
      </c>
      <c r="BM232" s="45">
        <f>IF(X232&lt;&gt;"",IF(LEFT(X232,1)="S", Calculs!$C$51,0),0)</f>
        <v>0</v>
      </c>
      <c r="BN232" s="45">
        <f>IF(Y232&lt;&gt;"",IF(LEFT(Y232,1)="S", Calculs!$C$52,0),0)</f>
        <v>0</v>
      </c>
      <c r="BO232" s="46" t="str">
        <f t="shared" si="82"/>
        <v/>
      </c>
      <c r="BP232" s="45">
        <f>SUMIF(Calculs!$B$32:$B$36,TRIM(BO232),Calculs!$C$32:$C$36)</f>
        <v>0</v>
      </c>
      <c r="BQ232" s="45">
        <f>IF(V232&lt;&gt;"",IF(LEFT(V232,1)="S", SUMIF(Calculs!$B$57:$B$61, TRIM(BO232), Calculs!$C$57:$C$61),0),0)</f>
        <v>0</v>
      </c>
      <c r="BR232" s="43" t="str">
        <f t="shared" si="71"/>
        <v>N</v>
      </c>
      <c r="BS232" s="241" t="str">
        <f t="shared" si="72"/>
        <v>N</v>
      </c>
      <c r="BT232" s="45">
        <f t="shared" si="73"/>
        <v>0</v>
      </c>
      <c r="BU232" s="45"/>
      <c r="BV232" s="45"/>
      <c r="BW232" s="45">
        <f>IF(C232="",0,IF(AND(BR232="S",AW232=1), VLOOKUP(C232,Calculs!$B$85:$D$90,3), 0) + IF(AND(BS232="S",BI232=1), VLOOKUP(C232,Calculs!$B$85:$F$90,5), 0))</f>
        <v>0</v>
      </c>
      <c r="BX232" s="43" t="str">
        <f t="shared" si="74"/>
        <v/>
      </c>
      <c r="BY232" s="241" t="str">
        <f t="shared" si="75"/>
        <v/>
      </c>
      <c r="BZ232" s="301" t="str">
        <f t="shared" si="76"/>
        <v/>
      </c>
      <c r="CA232" s="301" t="str">
        <f t="shared" si="77"/>
        <v/>
      </c>
    </row>
    <row r="233" spans="1:79" ht="12.75" customHeight="1">
      <c r="A233" s="273"/>
      <c r="B233" s="239" t="str">
        <f>IF(' Peticions ET'!B232="", "",' Peticions ET'!B232)</f>
        <v/>
      </c>
      <c r="C233" s="186" t="str">
        <f>IF(' Peticions ET'!C232="", "",' Peticions ET'!C232)</f>
        <v/>
      </c>
      <c r="D233" s="186" t="str">
        <f>IF(' Peticions ET'!D232="", "",' Peticions ET'!D232)</f>
        <v/>
      </c>
      <c r="E233" s="186" t="str">
        <f>IF(' Peticions ET'!E232="", "",' Peticions ET'!E232)</f>
        <v/>
      </c>
      <c r="F233" s="186" t="str">
        <f>IF(' Peticions ET'!F232="", "",' Peticions ET'!F232)</f>
        <v/>
      </c>
      <c r="G233" s="186" t="str">
        <f>IF(' Peticions ET'!G232="", "",' Peticions ET'!G232)</f>
        <v/>
      </c>
      <c r="H233" s="185" t="str">
        <f>IF(' Peticions ET'!H232="", "",' Peticions ET'!H232)</f>
        <v/>
      </c>
      <c r="I233" s="185" t="str">
        <f>IF(' Peticions ET'!I232="", "",' Peticions ET'!I232)</f>
        <v/>
      </c>
      <c r="J233" s="33" t="str">
        <f>IF(' Peticions ET'!J232="", "",' Peticions ET'!J232)</f>
        <v/>
      </c>
      <c r="K233" s="33" t="str">
        <f>IF(' Peticions ET'!K232="", "",' Peticions ET'!K232)</f>
        <v/>
      </c>
      <c r="L233" s="33" t="str">
        <f>IF(' Peticions ET'!L232="", "",' Peticions ET'!L232)</f>
        <v/>
      </c>
      <c r="M233" s="33" t="str">
        <f>IF(' Peticions ET'!M232="", "",' Peticions ET'!M232)</f>
        <v/>
      </c>
      <c r="N233" s="33" t="str">
        <f>IF(' Peticions ET'!N232="", "",' Peticions ET'!N232)</f>
        <v/>
      </c>
      <c r="O233" s="33" t="str">
        <f>IF(' Peticions ET'!O232="", "",' Peticions ET'!O232)</f>
        <v/>
      </c>
      <c r="P233" s="33" t="str">
        <f>IF(' Peticions ET'!P232="", "",' Peticions ET'!P232)</f>
        <v/>
      </c>
      <c r="Q233" s="33" t="str">
        <f>IF(' Peticions ET'!R232="", "",' Peticions ET'!R232)</f>
        <v/>
      </c>
      <c r="R233" s="1" t="str">
        <f>IF(' Peticions ET'!Q232="", "",' Peticions ET'!Q232)</f>
        <v/>
      </c>
      <c r="S233" s="34" t="str">
        <f>IF(' Peticions ET'!U232="", "",' Peticions ET'!U232)</f>
        <v/>
      </c>
      <c r="T233" s="34" t="str">
        <f>IF(' Peticions ET'!V232="", "",' Peticions ET'!V232)</f>
        <v/>
      </c>
      <c r="U233" t="str">
        <f>IF(' Peticions ET'!S232="", "",' Peticions ET'!S232)</f>
        <v/>
      </c>
      <c r="V233" t="str">
        <f>IF(' Peticions ET'!T232="", "",' Peticions ET'!T232)</f>
        <v/>
      </c>
      <c r="W233" s="33" t="str">
        <f>IF(' Peticions ET'!W232="", "",' Peticions ET'!W232)</f>
        <v/>
      </c>
      <c r="X233" s="33" t="str">
        <f>IF(' Peticions ET'!X232="", "",' Peticions ET'!X232)</f>
        <v/>
      </c>
      <c r="Y233" s="33" t="str">
        <f>IF(' Peticions ET'!Y232="", "",' Peticions ET'!Y232)</f>
        <v/>
      </c>
      <c r="Z233" s="1"/>
      <c r="AA233" s="1"/>
      <c r="AB233" s="3"/>
      <c r="AC233" s="34"/>
      <c r="AD233" s="34"/>
      <c r="AE233" s="34"/>
      <c r="AF233" s="35"/>
      <c r="AG233" s="36"/>
      <c r="AH233" s="36"/>
      <c r="AI233" s="36"/>
      <c r="AJ233" s="36"/>
      <c r="AK233" s="37"/>
      <c r="AL233" s="37"/>
      <c r="AM233" s="37"/>
      <c r="AN233" s="37"/>
      <c r="AO233" s="38" t="str">
        <f>IF(' Peticions ET'!AO232="", "",' Peticions ET'!AO232)</f>
        <v/>
      </c>
      <c r="AP233" s="154"/>
      <c r="AQ233" s="39"/>
      <c r="AR233" s="40" t="str">
        <f t="shared" si="67"/>
        <v/>
      </c>
      <c r="AS233" s="41" t="str">
        <f t="shared" si="68"/>
        <v/>
      </c>
      <c r="AT233" s="42" t="str">
        <f t="shared" si="78"/>
        <v/>
      </c>
      <c r="AU233" s="43" t="str">
        <f t="shared" si="79"/>
        <v/>
      </c>
      <c r="AV233" s="252" t="str">
        <f t="shared" si="69"/>
        <v/>
      </c>
      <c r="AW233" s="242">
        <f>IF(B233="",0,IF(BR233="S",COUNTIF($AV$17:AV233,AV233),0))</f>
        <v>0</v>
      </c>
      <c r="AX233" s="44" t="str">
        <f t="shared" si="80"/>
        <v/>
      </c>
      <c r="AY233" s="45">
        <f xml:space="preserve"> IF(AX233&lt;&gt;"",VLOOKUP(AX233,Calculs!$B$2:$C$34,2,FALSE),0)</f>
        <v>0</v>
      </c>
      <c r="AZ233" s="45">
        <f>IF(K233&lt;&gt;"",IF(LEFT(K233,1)="S", Calculs!$C$55,0),0)</f>
        <v>0</v>
      </c>
      <c r="BA233" s="45">
        <f>IF(L233&lt;&gt;"",IF(LEFT(L233,1)="S", Calculs!$C$51,0),0)</f>
        <v>0</v>
      </c>
      <c r="BB233" s="45">
        <f>IF(M233&lt;&gt;"",IF(LEFT(M233,1)="S", Calculs!$C$52,0),0)</f>
        <v>0</v>
      </c>
      <c r="BC233" s="46" t="str">
        <f t="shared" si="81"/>
        <v/>
      </c>
      <c r="BD233" s="46" t="str">
        <f t="shared" si="83"/>
        <v/>
      </c>
      <c r="BE233" s="46">
        <f>SUMIF(Calculs!$B$2:$B$34,BC233,Calculs!$C$2:$C$34)</f>
        <v>0</v>
      </c>
      <c r="BF233" s="45">
        <f>IF(Q233&lt;&gt;"",IF(LEFT(Q233,1)="S", Calculs!$C$52,0),0)</f>
        <v>0</v>
      </c>
      <c r="BG233" s="45">
        <f>IF(R233&lt;&gt;"",IF(LEFT(R233,1)="S", Calculs!$C$51,0),0)</f>
        <v>0</v>
      </c>
      <c r="BH233" s="252" t="str">
        <f t="shared" si="70"/>
        <v/>
      </c>
      <c r="BI233" s="242">
        <f>IF(B233="",0, IF(BS233="S",COUNTIF($BH$17:BH233,BH233),0))</f>
        <v>0</v>
      </c>
      <c r="BJ233" s="45">
        <f xml:space="preserve"> IF(S233&lt;&gt;"",IF(S233&lt;&gt;"Sense monitor",VLOOKUP(LEFT(S233,2),Calculs!$B$41:$C$46,2,FALSE),0),0)</f>
        <v>0</v>
      </c>
      <c r="BK233" s="45">
        <f>IF(T233&lt;&gt;"",IF(LEFT(T233,1)="S", Calculs!$C$48,0),0)</f>
        <v>0</v>
      </c>
      <c r="BL233" s="45">
        <f>IF(W233&lt;&gt;"",IF(LEFT(W233,3)="ETT", Calculs!$C$37,0),0)</f>
        <v>0</v>
      </c>
      <c r="BM233" s="45">
        <f>IF(X233&lt;&gt;"",IF(LEFT(X233,1)="S", Calculs!$C$51,0),0)</f>
        <v>0</v>
      </c>
      <c r="BN233" s="45">
        <f>IF(Y233&lt;&gt;"",IF(LEFT(Y233,1)="S", Calculs!$C$52,0),0)</f>
        <v>0</v>
      </c>
      <c r="BO233" s="46" t="str">
        <f t="shared" si="82"/>
        <v/>
      </c>
      <c r="BP233" s="45">
        <f>SUMIF(Calculs!$B$32:$B$36,TRIM(BO233),Calculs!$C$32:$C$36)</f>
        <v>0</v>
      </c>
      <c r="BQ233" s="45">
        <f>IF(V233&lt;&gt;"",IF(LEFT(V233,1)="S", SUMIF(Calculs!$B$57:$B$61, TRIM(BO233), Calculs!$C$57:$C$61),0),0)</f>
        <v>0</v>
      </c>
      <c r="BR233" s="43" t="str">
        <f t="shared" si="71"/>
        <v>N</v>
      </c>
      <c r="BS233" s="241" t="str">
        <f t="shared" si="72"/>
        <v>N</v>
      </c>
      <c r="BT233" s="45">
        <f t="shared" si="73"/>
        <v>0</v>
      </c>
      <c r="BU233" s="45"/>
      <c r="BV233" s="45"/>
      <c r="BW233" s="45">
        <f>IF(C233="",0,IF(AND(BR233="S",AW233=1), VLOOKUP(C233,Calculs!$B$85:$D$90,3), 0) + IF(AND(BS233="S",BI233=1), VLOOKUP(C233,Calculs!$B$85:$F$90,5), 0))</f>
        <v>0</v>
      </c>
      <c r="BX233" s="43" t="str">
        <f t="shared" si="74"/>
        <v/>
      </c>
      <c r="BY233" s="241" t="str">
        <f t="shared" si="75"/>
        <v/>
      </c>
      <c r="BZ233" s="301" t="str">
        <f t="shared" si="76"/>
        <v/>
      </c>
      <c r="CA233" s="301" t="str">
        <f t="shared" si="77"/>
        <v/>
      </c>
    </row>
    <row r="234" spans="1:79" ht="12.75" customHeight="1">
      <c r="A234" s="273"/>
      <c r="B234" s="239" t="str">
        <f>IF(' Peticions ET'!B233="", "",' Peticions ET'!B233)</f>
        <v/>
      </c>
      <c r="C234" s="186" t="str">
        <f>IF(' Peticions ET'!C233="", "",' Peticions ET'!C233)</f>
        <v/>
      </c>
      <c r="D234" s="186" t="str">
        <f>IF(' Peticions ET'!D233="", "",' Peticions ET'!D233)</f>
        <v/>
      </c>
      <c r="E234" s="186" t="str">
        <f>IF(' Peticions ET'!E233="", "",' Peticions ET'!E233)</f>
        <v/>
      </c>
      <c r="F234" s="186" t="str">
        <f>IF(' Peticions ET'!F233="", "",' Peticions ET'!F233)</f>
        <v/>
      </c>
      <c r="G234" s="186" t="str">
        <f>IF(' Peticions ET'!G233="", "",' Peticions ET'!G233)</f>
        <v/>
      </c>
      <c r="H234" s="185" t="str">
        <f>IF(' Peticions ET'!H233="", "",' Peticions ET'!H233)</f>
        <v/>
      </c>
      <c r="I234" s="185" t="str">
        <f>IF(' Peticions ET'!I233="", "",' Peticions ET'!I233)</f>
        <v/>
      </c>
      <c r="J234" s="33" t="str">
        <f>IF(' Peticions ET'!J233="", "",' Peticions ET'!J233)</f>
        <v/>
      </c>
      <c r="K234" s="33" t="str">
        <f>IF(' Peticions ET'!K233="", "",' Peticions ET'!K233)</f>
        <v/>
      </c>
      <c r="L234" s="33" t="str">
        <f>IF(' Peticions ET'!L233="", "",' Peticions ET'!L233)</f>
        <v/>
      </c>
      <c r="M234" s="33" t="str">
        <f>IF(' Peticions ET'!M233="", "",' Peticions ET'!M233)</f>
        <v/>
      </c>
      <c r="N234" s="33" t="str">
        <f>IF(' Peticions ET'!N233="", "",' Peticions ET'!N233)</f>
        <v/>
      </c>
      <c r="O234" s="33" t="str">
        <f>IF(' Peticions ET'!O233="", "",' Peticions ET'!O233)</f>
        <v/>
      </c>
      <c r="P234" s="33" t="str">
        <f>IF(' Peticions ET'!P233="", "",' Peticions ET'!P233)</f>
        <v/>
      </c>
      <c r="Q234" s="33" t="str">
        <f>IF(' Peticions ET'!R233="", "",' Peticions ET'!R233)</f>
        <v/>
      </c>
      <c r="R234" s="1" t="str">
        <f>IF(' Peticions ET'!Q233="", "",' Peticions ET'!Q233)</f>
        <v/>
      </c>
      <c r="S234" s="34" t="str">
        <f>IF(' Peticions ET'!U233="", "",' Peticions ET'!U233)</f>
        <v/>
      </c>
      <c r="T234" s="34" t="str">
        <f>IF(' Peticions ET'!V233="", "",' Peticions ET'!V233)</f>
        <v/>
      </c>
      <c r="U234" t="str">
        <f>IF(' Peticions ET'!S233="", "",' Peticions ET'!S233)</f>
        <v/>
      </c>
      <c r="V234" t="str">
        <f>IF(' Peticions ET'!T233="", "",' Peticions ET'!T233)</f>
        <v/>
      </c>
      <c r="W234" s="33" t="str">
        <f>IF(' Peticions ET'!W233="", "",' Peticions ET'!W233)</f>
        <v/>
      </c>
      <c r="X234" s="33" t="str">
        <f>IF(' Peticions ET'!X233="", "",' Peticions ET'!X233)</f>
        <v/>
      </c>
      <c r="Y234" s="33" t="str">
        <f>IF(' Peticions ET'!Y233="", "",' Peticions ET'!Y233)</f>
        <v/>
      </c>
      <c r="Z234" s="1"/>
      <c r="AA234" s="1"/>
      <c r="AB234" s="3"/>
      <c r="AC234" s="34"/>
      <c r="AD234" s="34"/>
      <c r="AE234" s="34"/>
      <c r="AF234" s="35"/>
      <c r="AG234" s="36"/>
      <c r="AH234" s="36"/>
      <c r="AI234" s="36"/>
      <c r="AJ234" s="36"/>
      <c r="AK234" s="37"/>
      <c r="AL234" s="37"/>
      <c r="AM234" s="37"/>
      <c r="AN234" s="37"/>
      <c r="AO234" s="38" t="str">
        <f>IF(' Peticions ET'!AO233="", "",' Peticions ET'!AO233)</f>
        <v/>
      </c>
      <c r="AP234" s="154"/>
      <c r="AQ234" s="39"/>
      <c r="AR234" s="40" t="str">
        <f t="shared" si="67"/>
        <v/>
      </c>
      <c r="AS234" s="41" t="str">
        <f t="shared" si="68"/>
        <v/>
      </c>
      <c r="AT234" s="42" t="str">
        <f t="shared" si="78"/>
        <v/>
      </c>
      <c r="AU234" s="43" t="str">
        <f t="shared" si="79"/>
        <v/>
      </c>
      <c r="AV234" s="252" t="str">
        <f t="shared" si="69"/>
        <v/>
      </c>
      <c r="AW234" s="242">
        <f>IF(B234="",0,IF(BR234="S",COUNTIF($AV$17:AV234,AV234),0))</f>
        <v>0</v>
      </c>
      <c r="AX234" s="44" t="str">
        <f t="shared" si="80"/>
        <v/>
      </c>
      <c r="AY234" s="45">
        <f xml:space="preserve"> IF(AX234&lt;&gt;"",VLOOKUP(AX234,Calculs!$B$2:$C$34,2,FALSE),0)</f>
        <v>0</v>
      </c>
      <c r="AZ234" s="45">
        <f>IF(K234&lt;&gt;"",IF(LEFT(K234,1)="S", Calculs!$C$55,0),0)</f>
        <v>0</v>
      </c>
      <c r="BA234" s="45">
        <f>IF(L234&lt;&gt;"",IF(LEFT(L234,1)="S", Calculs!$C$51,0),0)</f>
        <v>0</v>
      </c>
      <c r="BB234" s="45">
        <f>IF(M234&lt;&gt;"",IF(LEFT(M234,1)="S", Calculs!$C$52,0),0)</f>
        <v>0</v>
      </c>
      <c r="BC234" s="46" t="str">
        <f t="shared" si="81"/>
        <v/>
      </c>
      <c r="BD234" s="46" t="str">
        <f t="shared" si="83"/>
        <v/>
      </c>
      <c r="BE234" s="46">
        <f>SUMIF(Calculs!$B$2:$B$34,BC234,Calculs!$C$2:$C$34)</f>
        <v>0</v>
      </c>
      <c r="BF234" s="45">
        <f>IF(Q234&lt;&gt;"",IF(LEFT(Q234,1)="S", Calculs!$C$52,0),0)</f>
        <v>0</v>
      </c>
      <c r="BG234" s="45">
        <f>IF(R234&lt;&gt;"",IF(LEFT(R234,1)="S", Calculs!$C$51,0),0)</f>
        <v>0</v>
      </c>
      <c r="BH234" s="252" t="str">
        <f t="shared" si="70"/>
        <v/>
      </c>
      <c r="BI234" s="242">
        <f>IF(B234="",0, IF(BS234="S",COUNTIF($BH$17:BH234,BH234),0))</f>
        <v>0</v>
      </c>
      <c r="BJ234" s="45">
        <f xml:space="preserve"> IF(S234&lt;&gt;"",IF(S234&lt;&gt;"Sense monitor",VLOOKUP(LEFT(S234,2),Calculs!$B$41:$C$46,2,FALSE),0),0)</f>
        <v>0</v>
      </c>
      <c r="BK234" s="45">
        <f>IF(T234&lt;&gt;"",IF(LEFT(T234,1)="S", Calculs!$C$48,0),0)</f>
        <v>0</v>
      </c>
      <c r="BL234" s="45">
        <f>IF(W234&lt;&gt;"",IF(LEFT(W234,3)="ETT", Calculs!$C$37,0),0)</f>
        <v>0</v>
      </c>
      <c r="BM234" s="45">
        <f>IF(X234&lt;&gt;"",IF(LEFT(X234,1)="S", Calculs!$C$51,0),0)</f>
        <v>0</v>
      </c>
      <c r="BN234" s="45">
        <f>IF(Y234&lt;&gt;"",IF(LEFT(Y234,1)="S", Calculs!$C$52,0),0)</f>
        <v>0</v>
      </c>
      <c r="BO234" s="46" t="str">
        <f t="shared" si="82"/>
        <v/>
      </c>
      <c r="BP234" s="45">
        <f>SUMIF(Calculs!$B$32:$B$36,TRIM(BO234),Calculs!$C$32:$C$36)</f>
        <v>0</v>
      </c>
      <c r="BQ234" s="45">
        <f>IF(V234&lt;&gt;"",IF(LEFT(V234,1)="S", SUMIF(Calculs!$B$57:$B$61, TRIM(BO234), Calculs!$C$57:$C$61),0),0)</f>
        <v>0</v>
      </c>
      <c r="BR234" s="43" t="str">
        <f t="shared" si="71"/>
        <v>N</v>
      </c>
      <c r="BS234" s="241" t="str">
        <f t="shared" si="72"/>
        <v>N</v>
      </c>
      <c r="BT234" s="45">
        <f t="shared" si="73"/>
        <v>0</v>
      </c>
      <c r="BU234" s="45"/>
      <c r="BV234" s="45"/>
      <c r="BW234" s="45">
        <f>IF(C234="",0,IF(AND(BR234="S",AW234=1), VLOOKUP(C234,Calculs!$B$85:$D$90,3), 0) + IF(AND(BS234="S",BI234=1), VLOOKUP(C234,Calculs!$B$85:$F$90,5), 0))</f>
        <v>0</v>
      </c>
      <c r="BX234" s="43" t="str">
        <f t="shared" si="74"/>
        <v/>
      </c>
      <c r="BY234" s="241" t="str">
        <f t="shared" si="75"/>
        <v/>
      </c>
      <c r="BZ234" s="301" t="str">
        <f t="shared" si="76"/>
        <v/>
      </c>
      <c r="CA234" s="301" t="str">
        <f t="shared" si="77"/>
        <v/>
      </c>
    </row>
    <row r="235" spans="1:79" ht="12.75" customHeight="1">
      <c r="A235" s="273"/>
      <c r="B235" s="239" t="str">
        <f>IF(' Peticions ET'!B234="", "",' Peticions ET'!B234)</f>
        <v/>
      </c>
      <c r="C235" s="186" t="str">
        <f>IF(' Peticions ET'!C234="", "",' Peticions ET'!C234)</f>
        <v/>
      </c>
      <c r="D235" s="186" t="str">
        <f>IF(' Peticions ET'!D234="", "",' Peticions ET'!D234)</f>
        <v/>
      </c>
      <c r="E235" s="186" t="str">
        <f>IF(' Peticions ET'!E234="", "",' Peticions ET'!E234)</f>
        <v/>
      </c>
      <c r="F235" s="186" t="str">
        <f>IF(' Peticions ET'!F234="", "",' Peticions ET'!F234)</f>
        <v/>
      </c>
      <c r="G235" s="186" t="str">
        <f>IF(' Peticions ET'!G234="", "",' Peticions ET'!G234)</f>
        <v/>
      </c>
      <c r="H235" s="185" t="str">
        <f>IF(' Peticions ET'!H234="", "",' Peticions ET'!H234)</f>
        <v/>
      </c>
      <c r="I235" s="185" t="str">
        <f>IF(' Peticions ET'!I234="", "",' Peticions ET'!I234)</f>
        <v/>
      </c>
      <c r="J235" s="33" t="str">
        <f>IF(' Peticions ET'!J234="", "",' Peticions ET'!J234)</f>
        <v/>
      </c>
      <c r="K235" s="33" t="str">
        <f>IF(' Peticions ET'!K234="", "",' Peticions ET'!K234)</f>
        <v/>
      </c>
      <c r="L235" s="33" t="str">
        <f>IF(' Peticions ET'!L234="", "",' Peticions ET'!L234)</f>
        <v/>
      </c>
      <c r="M235" s="33" t="str">
        <f>IF(' Peticions ET'!M234="", "",' Peticions ET'!M234)</f>
        <v/>
      </c>
      <c r="N235" s="33" t="str">
        <f>IF(' Peticions ET'!N234="", "",' Peticions ET'!N234)</f>
        <v/>
      </c>
      <c r="O235" s="33" t="str">
        <f>IF(' Peticions ET'!O234="", "",' Peticions ET'!O234)</f>
        <v/>
      </c>
      <c r="P235" s="33" t="str">
        <f>IF(' Peticions ET'!P234="", "",' Peticions ET'!P234)</f>
        <v/>
      </c>
      <c r="Q235" s="33" t="str">
        <f>IF(' Peticions ET'!R234="", "",' Peticions ET'!R234)</f>
        <v/>
      </c>
      <c r="R235" s="1" t="str">
        <f>IF(' Peticions ET'!Q234="", "",' Peticions ET'!Q234)</f>
        <v/>
      </c>
      <c r="S235" s="34" t="str">
        <f>IF(' Peticions ET'!U234="", "",' Peticions ET'!U234)</f>
        <v/>
      </c>
      <c r="T235" s="34" t="str">
        <f>IF(' Peticions ET'!V234="", "",' Peticions ET'!V234)</f>
        <v/>
      </c>
      <c r="U235" t="str">
        <f>IF(' Peticions ET'!S234="", "",' Peticions ET'!S234)</f>
        <v/>
      </c>
      <c r="V235" t="str">
        <f>IF(' Peticions ET'!T234="", "",' Peticions ET'!T234)</f>
        <v/>
      </c>
      <c r="W235" s="33" t="str">
        <f>IF(' Peticions ET'!W234="", "",' Peticions ET'!W234)</f>
        <v/>
      </c>
      <c r="X235" s="33" t="str">
        <f>IF(' Peticions ET'!X234="", "",' Peticions ET'!X234)</f>
        <v/>
      </c>
      <c r="Y235" s="33" t="str">
        <f>IF(' Peticions ET'!Y234="", "",' Peticions ET'!Y234)</f>
        <v/>
      </c>
      <c r="Z235" s="1"/>
      <c r="AA235" s="1"/>
      <c r="AB235" s="3"/>
      <c r="AC235" s="34"/>
      <c r="AD235" s="34"/>
      <c r="AE235" s="34"/>
      <c r="AF235" s="35"/>
      <c r="AG235" s="36"/>
      <c r="AH235" s="36"/>
      <c r="AI235" s="36"/>
      <c r="AJ235" s="36"/>
      <c r="AK235" s="37"/>
      <c r="AL235" s="37"/>
      <c r="AM235" s="37"/>
      <c r="AN235" s="37"/>
      <c r="AO235" s="38" t="str">
        <f>IF(' Peticions ET'!AO234="", "",' Peticions ET'!AO234)</f>
        <v/>
      </c>
      <c r="AP235" s="154"/>
      <c r="AQ235" s="39"/>
      <c r="AR235" s="40" t="str">
        <f t="shared" si="67"/>
        <v/>
      </c>
      <c r="AS235" s="41" t="str">
        <f t="shared" si="68"/>
        <v/>
      </c>
      <c r="AT235" s="42" t="str">
        <f t="shared" si="78"/>
        <v/>
      </c>
      <c r="AU235" s="43" t="str">
        <f t="shared" si="79"/>
        <v/>
      </c>
      <c r="AV235" s="252" t="str">
        <f t="shared" si="69"/>
        <v/>
      </c>
      <c r="AW235" s="242">
        <f>IF(B235="",0,IF(BR235="S",COUNTIF($AV$17:AV235,AV235),0))</f>
        <v>0</v>
      </c>
      <c r="AX235" s="44" t="str">
        <f t="shared" si="80"/>
        <v/>
      </c>
      <c r="AY235" s="45">
        <f xml:space="preserve"> IF(AX235&lt;&gt;"",VLOOKUP(AX235,Calculs!$B$2:$C$34,2,FALSE),0)</f>
        <v>0</v>
      </c>
      <c r="AZ235" s="45">
        <f>IF(K235&lt;&gt;"",IF(LEFT(K235,1)="S", Calculs!$C$55,0),0)</f>
        <v>0</v>
      </c>
      <c r="BA235" s="45">
        <f>IF(L235&lt;&gt;"",IF(LEFT(L235,1)="S", Calculs!$C$51,0),0)</f>
        <v>0</v>
      </c>
      <c r="BB235" s="45">
        <f>IF(M235&lt;&gt;"",IF(LEFT(M235,1)="S", Calculs!$C$52,0),0)</f>
        <v>0</v>
      </c>
      <c r="BC235" s="46" t="str">
        <f t="shared" si="81"/>
        <v/>
      </c>
      <c r="BD235" s="46" t="str">
        <f t="shared" si="83"/>
        <v/>
      </c>
      <c r="BE235" s="46">
        <f>SUMIF(Calculs!$B$2:$B$34,BC235,Calculs!$C$2:$C$34)</f>
        <v>0</v>
      </c>
      <c r="BF235" s="45">
        <f>IF(Q235&lt;&gt;"",IF(LEFT(Q235,1)="S", Calculs!$C$52,0),0)</f>
        <v>0</v>
      </c>
      <c r="BG235" s="45">
        <f>IF(R235&lt;&gt;"",IF(LEFT(R235,1)="S", Calculs!$C$51,0),0)</f>
        <v>0</v>
      </c>
      <c r="BH235" s="252" t="str">
        <f t="shared" si="70"/>
        <v/>
      </c>
      <c r="BI235" s="242">
        <f>IF(B235="",0, IF(BS235="S",COUNTIF($BH$17:BH235,BH235),0))</f>
        <v>0</v>
      </c>
      <c r="BJ235" s="45">
        <f xml:space="preserve"> IF(S235&lt;&gt;"",IF(S235&lt;&gt;"Sense monitor",VLOOKUP(LEFT(S235,2),Calculs!$B$41:$C$46,2,FALSE),0),0)</f>
        <v>0</v>
      </c>
      <c r="BK235" s="45">
        <f>IF(T235&lt;&gt;"",IF(LEFT(T235,1)="S", Calculs!$C$48,0),0)</f>
        <v>0</v>
      </c>
      <c r="BL235" s="45">
        <f>IF(W235&lt;&gt;"",IF(LEFT(W235,3)="ETT", Calculs!$C$37,0),0)</f>
        <v>0</v>
      </c>
      <c r="BM235" s="45">
        <f>IF(X235&lt;&gt;"",IF(LEFT(X235,1)="S", Calculs!$C$51,0),0)</f>
        <v>0</v>
      </c>
      <c r="BN235" s="45">
        <f>IF(Y235&lt;&gt;"",IF(LEFT(Y235,1)="S", Calculs!$C$52,0),0)</f>
        <v>0</v>
      </c>
      <c r="BO235" s="46" t="str">
        <f t="shared" si="82"/>
        <v/>
      </c>
      <c r="BP235" s="45">
        <f>SUMIF(Calculs!$B$32:$B$36,TRIM(BO235),Calculs!$C$32:$C$36)</f>
        <v>0</v>
      </c>
      <c r="BQ235" s="45">
        <f>IF(V235&lt;&gt;"",IF(LEFT(V235,1)="S", SUMIF(Calculs!$B$57:$B$61, TRIM(BO235), Calculs!$C$57:$C$61),0),0)</f>
        <v>0</v>
      </c>
      <c r="BR235" s="43" t="str">
        <f t="shared" si="71"/>
        <v>N</v>
      </c>
      <c r="BS235" s="241" t="str">
        <f t="shared" si="72"/>
        <v>N</v>
      </c>
      <c r="BT235" s="45">
        <f t="shared" si="73"/>
        <v>0</v>
      </c>
      <c r="BU235" s="45"/>
      <c r="BV235" s="45"/>
      <c r="BW235" s="45">
        <f>IF(C235="",0,IF(AND(BR235="S",AW235=1), VLOOKUP(C235,Calculs!$B$85:$D$90,3), 0) + IF(AND(BS235="S",BI235=1), VLOOKUP(C235,Calculs!$B$85:$F$90,5), 0))</f>
        <v>0</v>
      </c>
      <c r="BX235" s="43" t="str">
        <f t="shared" si="74"/>
        <v/>
      </c>
      <c r="BY235" s="241" t="str">
        <f t="shared" si="75"/>
        <v/>
      </c>
      <c r="BZ235" s="301" t="str">
        <f t="shared" si="76"/>
        <v/>
      </c>
      <c r="CA235" s="301" t="str">
        <f t="shared" si="77"/>
        <v/>
      </c>
    </row>
    <row r="236" spans="1:79" ht="12.75" customHeight="1">
      <c r="A236" s="273"/>
      <c r="B236" s="239" t="str">
        <f>IF(' Peticions ET'!B235="", "",' Peticions ET'!B235)</f>
        <v/>
      </c>
      <c r="C236" s="186" t="str">
        <f>IF(' Peticions ET'!C235="", "",' Peticions ET'!C235)</f>
        <v/>
      </c>
      <c r="D236" s="186" t="str">
        <f>IF(' Peticions ET'!D235="", "",' Peticions ET'!D235)</f>
        <v/>
      </c>
      <c r="E236" s="186" t="str">
        <f>IF(' Peticions ET'!E235="", "",' Peticions ET'!E235)</f>
        <v/>
      </c>
      <c r="F236" s="186" t="str">
        <f>IF(' Peticions ET'!F235="", "",' Peticions ET'!F235)</f>
        <v/>
      </c>
      <c r="G236" s="186" t="str">
        <f>IF(' Peticions ET'!G235="", "",' Peticions ET'!G235)</f>
        <v/>
      </c>
      <c r="H236" s="185" t="str">
        <f>IF(' Peticions ET'!H235="", "",' Peticions ET'!H235)</f>
        <v/>
      </c>
      <c r="I236" s="185" t="str">
        <f>IF(' Peticions ET'!I235="", "",' Peticions ET'!I235)</f>
        <v/>
      </c>
      <c r="J236" s="33" t="str">
        <f>IF(' Peticions ET'!J235="", "",' Peticions ET'!J235)</f>
        <v/>
      </c>
      <c r="K236" s="33" t="str">
        <f>IF(' Peticions ET'!K235="", "",' Peticions ET'!K235)</f>
        <v/>
      </c>
      <c r="L236" s="33" t="str">
        <f>IF(' Peticions ET'!L235="", "",' Peticions ET'!L235)</f>
        <v/>
      </c>
      <c r="M236" s="33" t="str">
        <f>IF(' Peticions ET'!M235="", "",' Peticions ET'!M235)</f>
        <v/>
      </c>
      <c r="N236" s="33" t="str">
        <f>IF(' Peticions ET'!N235="", "",' Peticions ET'!N235)</f>
        <v/>
      </c>
      <c r="O236" s="33" t="str">
        <f>IF(' Peticions ET'!O235="", "",' Peticions ET'!O235)</f>
        <v/>
      </c>
      <c r="P236" s="33" t="str">
        <f>IF(' Peticions ET'!P235="", "",' Peticions ET'!P235)</f>
        <v/>
      </c>
      <c r="Q236" s="33" t="str">
        <f>IF(' Peticions ET'!R235="", "",' Peticions ET'!R235)</f>
        <v/>
      </c>
      <c r="R236" s="1" t="str">
        <f>IF(' Peticions ET'!Q235="", "",' Peticions ET'!Q235)</f>
        <v/>
      </c>
      <c r="S236" s="34" t="str">
        <f>IF(' Peticions ET'!U235="", "",' Peticions ET'!U235)</f>
        <v/>
      </c>
      <c r="T236" s="34" t="str">
        <f>IF(' Peticions ET'!V235="", "",' Peticions ET'!V235)</f>
        <v/>
      </c>
      <c r="U236" t="str">
        <f>IF(' Peticions ET'!S235="", "",' Peticions ET'!S235)</f>
        <v/>
      </c>
      <c r="V236" t="str">
        <f>IF(' Peticions ET'!T235="", "",' Peticions ET'!T235)</f>
        <v/>
      </c>
      <c r="W236" s="33" t="str">
        <f>IF(' Peticions ET'!W235="", "",' Peticions ET'!W235)</f>
        <v/>
      </c>
      <c r="X236" s="33" t="str">
        <f>IF(' Peticions ET'!X235="", "",' Peticions ET'!X235)</f>
        <v/>
      </c>
      <c r="Y236" s="33" t="str">
        <f>IF(' Peticions ET'!Y235="", "",' Peticions ET'!Y235)</f>
        <v/>
      </c>
      <c r="Z236" s="1"/>
      <c r="AA236" s="1"/>
      <c r="AB236" s="3"/>
      <c r="AC236" s="34"/>
      <c r="AD236" s="34"/>
      <c r="AE236" s="34"/>
      <c r="AF236" s="35"/>
      <c r="AG236" s="36"/>
      <c r="AH236" s="36"/>
      <c r="AI236" s="36"/>
      <c r="AJ236" s="36"/>
      <c r="AK236" s="37"/>
      <c r="AL236" s="37"/>
      <c r="AM236" s="37"/>
      <c r="AN236" s="37"/>
      <c r="AO236" s="38" t="str">
        <f>IF(' Peticions ET'!AO235="", "",' Peticions ET'!AO235)</f>
        <v/>
      </c>
      <c r="AP236" s="154"/>
      <c r="AQ236" s="39"/>
      <c r="AR236" s="40" t="str">
        <f t="shared" si="67"/>
        <v/>
      </c>
      <c r="AS236" s="41" t="str">
        <f t="shared" si="68"/>
        <v/>
      </c>
      <c r="AT236" s="42" t="str">
        <f t="shared" si="78"/>
        <v/>
      </c>
      <c r="AU236" s="43" t="str">
        <f t="shared" si="79"/>
        <v/>
      </c>
      <c r="AV236" s="252" t="str">
        <f t="shared" si="69"/>
        <v/>
      </c>
      <c r="AW236" s="242">
        <f>IF(B236="",0,IF(BR236="S",COUNTIF($AV$17:AV236,AV236),0))</f>
        <v>0</v>
      </c>
      <c r="AX236" s="44" t="str">
        <f t="shared" si="80"/>
        <v/>
      </c>
      <c r="AY236" s="45">
        <f xml:space="preserve"> IF(AX236&lt;&gt;"",VLOOKUP(AX236,Calculs!$B$2:$C$34,2,FALSE),0)</f>
        <v>0</v>
      </c>
      <c r="AZ236" s="45">
        <f>IF(K236&lt;&gt;"",IF(LEFT(K236,1)="S", Calculs!$C$55,0),0)</f>
        <v>0</v>
      </c>
      <c r="BA236" s="45">
        <f>IF(L236&lt;&gt;"",IF(LEFT(L236,1)="S", Calculs!$C$51,0),0)</f>
        <v>0</v>
      </c>
      <c r="BB236" s="45">
        <f>IF(M236&lt;&gt;"",IF(LEFT(M236,1)="S", Calculs!$C$52,0),0)</f>
        <v>0</v>
      </c>
      <c r="BC236" s="46" t="str">
        <f t="shared" si="81"/>
        <v/>
      </c>
      <c r="BD236" s="46" t="str">
        <f t="shared" si="83"/>
        <v/>
      </c>
      <c r="BE236" s="46">
        <f>SUMIF(Calculs!$B$2:$B$34,BC236,Calculs!$C$2:$C$34)</f>
        <v>0</v>
      </c>
      <c r="BF236" s="45">
        <f>IF(Q236&lt;&gt;"",IF(LEFT(Q236,1)="S", Calculs!$C$52,0),0)</f>
        <v>0</v>
      </c>
      <c r="BG236" s="45">
        <f>IF(R236&lt;&gt;"",IF(LEFT(R236,1)="S", Calculs!$C$51,0),0)</f>
        <v>0</v>
      </c>
      <c r="BH236" s="252" t="str">
        <f t="shared" si="70"/>
        <v/>
      </c>
      <c r="BI236" s="242">
        <f>IF(B236="",0, IF(BS236="S",COUNTIF($BH$17:BH236,BH236),0))</f>
        <v>0</v>
      </c>
      <c r="BJ236" s="45">
        <f xml:space="preserve"> IF(S236&lt;&gt;"",IF(S236&lt;&gt;"Sense monitor",VLOOKUP(LEFT(S236,2),Calculs!$B$41:$C$46,2,FALSE),0),0)</f>
        <v>0</v>
      </c>
      <c r="BK236" s="45">
        <f>IF(T236&lt;&gt;"",IF(LEFT(T236,1)="S", Calculs!$C$48,0),0)</f>
        <v>0</v>
      </c>
      <c r="BL236" s="45">
        <f>IF(W236&lt;&gt;"",IF(LEFT(W236,3)="ETT", Calculs!$C$37,0),0)</f>
        <v>0</v>
      </c>
      <c r="BM236" s="45">
        <f>IF(X236&lt;&gt;"",IF(LEFT(X236,1)="S", Calculs!$C$51,0),0)</f>
        <v>0</v>
      </c>
      <c r="BN236" s="45">
        <f>IF(Y236&lt;&gt;"",IF(LEFT(Y236,1)="S", Calculs!$C$52,0),0)</f>
        <v>0</v>
      </c>
      <c r="BO236" s="46" t="str">
        <f t="shared" si="82"/>
        <v/>
      </c>
      <c r="BP236" s="45">
        <f>SUMIF(Calculs!$B$32:$B$36,TRIM(BO236),Calculs!$C$32:$C$36)</f>
        <v>0</v>
      </c>
      <c r="BQ236" s="45">
        <f>IF(V236&lt;&gt;"",IF(LEFT(V236,1)="S", SUMIF(Calculs!$B$57:$B$61, TRIM(BO236), Calculs!$C$57:$C$61),0),0)</f>
        <v>0</v>
      </c>
      <c r="BR236" s="43" t="str">
        <f t="shared" si="71"/>
        <v>N</v>
      </c>
      <c r="BS236" s="241" t="str">
        <f t="shared" si="72"/>
        <v>N</v>
      </c>
      <c r="BT236" s="45">
        <f t="shared" si="73"/>
        <v>0</v>
      </c>
      <c r="BU236" s="45"/>
      <c r="BV236" s="45"/>
      <c r="BW236" s="45">
        <f>IF(C236="",0,IF(AND(BR236="S",AW236=1), VLOOKUP(C236,Calculs!$B$85:$D$90,3), 0) + IF(AND(BS236="S",BI236=1), VLOOKUP(C236,Calculs!$B$85:$F$90,5), 0))</f>
        <v>0</v>
      </c>
      <c r="BX236" s="43" t="str">
        <f t="shared" si="74"/>
        <v/>
      </c>
      <c r="BY236" s="241" t="str">
        <f t="shared" si="75"/>
        <v/>
      </c>
      <c r="BZ236" s="301" t="str">
        <f t="shared" si="76"/>
        <v/>
      </c>
      <c r="CA236" s="301" t="str">
        <f t="shared" si="77"/>
        <v/>
      </c>
    </row>
    <row r="237" spans="1:79" ht="12.75" customHeight="1">
      <c r="A237" s="273"/>
      <c r="B237" s="239" t="str">
        <f>IF(' Peticions ET'!B236="", "",' Peticions ET'!B236)</f>
        <v/>
      </c>
      <c r="C237" s="186" t="str">
        <f>IF(' Peticions ET'!C236="", "",' Peticions ET'!C236)</f>
        <v/>
      </c>
      <c r="D237" s="186" t="str">
        <f>IF(' Peticions ET'!D236="", "",' Peticions ET'!D236)</f>
        <v/>
      </c>
      <c r="E237" s="186" t="str">
        <f>IF(' Peticions ET'!E236="", "",' Peticions ET'!E236)</f>
        <v/>
      </c>
      <c r="F237" s="186" t="str">
        <f>IF(' Peticions ET'!F236="", "",' Peticions ET'!F236)</f>
        <v/>
      </c>
      <c r="G237" s="186" t="str">
        <f>IF(' Peticions ET'!G236="", "",' Peticions ET'!G236)</f>
        <v/>
      </c>
      <c r="H237" s="185" t="str">
        <f>IF(' Peticions ET'!H236="", "",' Peticions ET'!H236)</f>
        <v/>
      </c>
      <c r="I237" s="185" t="str">
        <f>IF(' Peticions ET'!I236="", "",' Peticions ET'!I236)</f>
        <v/>
      </c>
      <c r="J237" s="33" t="str">
        <f>IF(' Peticions ET'!J236="", "",' Peticions ET'!J236)</f>
        <v/>
      </c>
      <c r="K237" s="33" t="str">
        <f>IF(' Peticions ET'!K236="", "",' Peticions ET'!K236)</f>
        <v/>
      </c>
      <c r="L237" s="33" t="str">
        <f>IF(' Peticions ET'!L236="", "",' Peticions ET'!L236)</f>
        <v/>
      </c>
      <c r="M237" s="33" t="str">
        <f>IF(' Peticions ET'!M236="", "",' Peticions ET'!M236)</f>
        <v/>
      </c>
      <c r="N237" s="33" t="str">
        <f>IF(' Peticions ET'!N236="", "",' Peticions ET'!N236)</f>
        <v/>
      </c>
      <c r="O237" s="33" t="str">
        <f>IF(' Peticions ET'!O236="", "",' Peticions ET'!O236)</f>
        <v/>
      </c>
      <c r="P237" s="33" t="str">
        <f>IF(' Peticions ET'!P236="", "",' Peticions ET'!P236)</f>
        <v/>
      </c>
      <c r="Q237" s="33" t="str">
        <f>IF(' Peticions ET'!R236="", "",' Peticions ET'!R236)</f>
        <v/>
      </c>
      <c r="R237" s="1" t="str">
        <f>IF(' Peticions ET'!Q236="", "",' Peticions ET'!Q236)</f>
        <v/>
      </c>
      <c r="S237" s="34" t="str">
        <f>IF(' Peticions ET'!U236="", "",' Peticions ET'!U236)</f>
        <v/>
      </c>
      <c r="T237" s="34" t="str">
        <f>IF(' Peticions ET'!V236="", "",' Peticions ET'!V236)</f>
        <v/>
      </c>
      <c r="U237" t="str">
        <f>IF(' Peticions ET'!S236="", "",' Peticions ET'!S236)</f>
        <v/>
      </c>
      <c r="V237" t="str">
        <f>IF(' Peticions ET'!T236="", "",' Peticions ET'!T236)</f>
        <v/>
      </c>
      <c r="W237" s="33" t="str">
        <f>IF(' Peticions ET'!W236="", "",' Peticions ET'!W236)</f>
        <v/>
      </c>
      <c r="X237" s="33" t="str">
        <f>IF(' Peticions ET'!X236="", "",' Peticions ET'!X236)</f>
        <v/>
      </c>
      <c r="Y237" s="33" t="str">
        <f>IF(' Peticions ET'!Y236="", "",' Peticions ET'!Y236)</f>
        <v/>
      </c>
      <c r="Z237" s="1"/>
      <c r="AA237" s="1"/>
      <c r="AB237" s="3"/>
      <c r="AC237" s="34"/>
      <c r="AD237" s="34"/>
      <c r="AE237" s="34"/>
      <c r="AF237" s="35"/>
      <c r="AG237" s="36"/>
      <c r="AH237" s="36"/>
      <c r="AI237" s="36"/>
      <c r="AJ237" s="36"/>
      <c r="AK237" s="37"/>
      <c r="AL237" s="37"/>
      <c r="AM237" s="37"/>
      <c r="AN237" s="37"/>
      <c r="AO237" s="38" t="str">
        <f>IF(' Peticions ET'!AO236="", "",' Peticions ET'!AO236)</f>
        <v/>
      </c>
      <c r="AP237" s="154"/>
      <c r="AQ237" s="39"/>
      <c r="AR237" s="40" t="str">
        <f t="shared" si="67"/>
        <v/>
      </c>
      <c r="AS237" s="41" t="str">
        <f t="shared" si="68"/>
        <v/>
      </c>
      <c r="AT237" s="42" t="str">
        <f t="shared" si="78"/>
        <v/>
      </c>
      <c r="AU237" s="43" t="str">
        <f t="shared" si="79"/>
        <v/>
      </c>
      <c r="AV237" s="252" t="str">
        <f t="shared" si="69"/>
        <v/>
      </c>
      <c r="AW237" s="242">
        <f>IF(B237="",0,IF(BR237="S",COUNTIF($AV$17:AV237,AV237),0))</f>
        <v>0</v>
      </c>
      <c r="AX237" s="44" t="str">
        <f t="shared" si="80"/>
        <v/>
      </c>
      <c r="AY237" s="45">
        <f xml:space="preserve"> IF(AX237&lt;&gt;"",VLOOKUP(AX237,Calculs!$B$2:$C$34,2,FALSE),0)</f>
        <v>0</v>
      </c>
      <c r="AZ237" s="45">
        <f>IF(K237&lt;&gt;"",IF(LEFT(K237,1)="S", Calculs!$C$55,0),0)</f>
        <v>0</v>
      </c>
      <c r="BA237" s="45">
        <f>IF(L237&lt;&gt;"",IF(LEFT(L237,1)="S", Calculs!$C$51,0),0)</f>
        <v>0</v>
      </c>
      <c r="BB237" s="45">
        <f>IF(M237&lt;&gt;"",IF(LEFT(M237,1)="S", Calculs!$C$52,0),0)</f>
        <v>0</v>
      </c>
      <c r="BC237" s="46" t="str">
        <f t="shared" si="81"/>
        <v/>
      </c>
      <c r="BD237" s="46" t="str">
        <f t="shared" si="83"/>
        <v/>
      </c>
      <c r="BE237" s="46">
        <f>SUMIF(Calculs!$B$2:$B$34,BC237,Calculs!$C$2:$C$34)</f>
        <v>0</v>
      </c>
      <c r="BF237" s="45">
        <f>IF(Q237&lt;&gt;"",IF(LEFT(Q237,1)="S", Calculs!$C$52,0),0)</f>
        <v>0</v>
      </c>
      <c r="BG237" s="45">
        <f>IF(R237&lt;&gt;"",IF(LEFT(R237,1)="S", Calculs!$C$51,0),0)</f>
        <v>0</v>
      </c>
      <c r="BH237" s="252" t="str">
        <f t="shared" si="70"/>
        <v/>
      </c>
      <c r="BI237" s="242">
        <f>IF(B237="",0, IF(BS237="S",COUNTIF($BH$17:BH237,BH237),0))</f>
        <v>0</v>
      </c>
      <c r="BJ237" s="45">
        <f xml:space="preserve"> IF(S237&lt;&gt;"",IF(S237&lt;&gt;"Sense monitor",VLOOKUP(LEFT(S237,2),Calculs!$B$41:$C$46,2,FALSE),0),0)</f>
        <v>0</v>
      </c>
      <c r="BK237" s="45">
        <f>IF(T237&lt;&gt;"",IF(LEFT(T237,1)="S", Calculs!$C$48,0),0)</f>
        <v>0</v>
      </c>
      <c r="BL237" s="45">
        <f>IF(W237&lt;&gt;"",IF(LEFT(W237,3)="ETT", Calculs!$C$37,0),0)</f>
        <v>0</v>
      </c>
      <c r="BM237" s="45">
        <f>IF(X237&lt;&gt;"",IF(LEFT(X237,1)="S", Calculs!$C$51,0),0)</f>
        <v>0</v>
      </c>
      <c r="BN237" s="45">
        <f>IF(Y237&lt;&gt;"",IF(LEFT(Y237,1)="S", Calculs!$C$52,0),0)</f>
        <v>0</v>
      </c>
      <c r="BO237" s="46" t="str">
        <f t="shared" si="82"/>
        <v/>
      </c>
      <c r="BP237" s="45">
        <f>SUMIF(Calculs!$B$32:$B$36,TRIM(BO237),Calculs!$C$32:$C$36)</f>
        <v>0</v>
      </c>
      <c r="BQ237" s="45">
        <f>IF(V237&lt;&gt;"",IF(LEFT(V237,1)="S", SUMIF(Calculs!$B$57:$B$61, TRIM(BO237), Calculs!$C$57:$C$61),0),0)</f>
        <v>0</v>
      </c>
      <c r="BR237" s="43" t="str">
        <f t="shared" si="71"/>
        <v>N</v>
      </c>
      <c r="BS237" s="241" t="str">
        <f t="shared" si="72"/>
        <v>N</v>
      </c>
      <c r="BT237" s="45">
        <f t="shared" si="73"/>
        <v>0</v>
      </c>
      <c r="BU237" s="45"/>
      <c r="BV237" s="45"/>
      <c r="BW237" s="45">
        <f>IF(C237="",0,IF(AND(BR237="S",AW237=1), VLOOKUP(C237,Calculs!$B$85:$D$90,3), 0) + IF(AND(BS237="S",BI237=1), VLOOKUP(C237,Calculs!$B$85:$F$90,5), 0))</f>
        <v>0</v>
      </c>
      <c r="BX237" s="43" t="str">
        <f t="shared" si="74"/>
        <v/>
      </c>
      <c r="BY237" s="241" t="str">
        <f t="shared" si="75"/>
        <v/>
      </c>
      <c r="BZ237" s="301" t="str">
        <f t="shared" si="76"/>
        <v/>
      </c>
      <c r="CA237" s="301" t="str">
        <f t="shared" si="77"/>
        <v/>
      </c>
    </row>
    <row r="238" spans="1:79" ht="12.75" customHeight="1">
      <c r="A238" s="273"/>
      <c r="B238" s="239" t="str">
        <f>IF(' Peticions ET'!B237="", "",' Peticions ET'!B237)</f>
        <v/>
      </c>
      <c r="C238" s="186" t="str">
        <f>IF(' Peticions ET'!C237="", "",' Peticions ET'!C237)</f>
        <v/>
      </c>
      <c r="D238" s="186" t="str">
        <f>IF(' Peticions ET'!D237="", "",' Peticions ET'!D237)</f>
        <v/>
      </c>
      <c r="E238" s="186" t="str">
        <f>IF(' Peticions ET'!E237="", "",' Peticions ET'!E237)</f>
        <v/>
      </c>
      <c r="F238" s="186" t="str">
        <f>IF(' Peticions ET'!F237="", "",' Peticions ET'!F237)</f>
        <v/>
      </c>
      <c r="G238" s="186" t="str">
        <f>IF(' Peticions ET'!G237="", "",' Peticions ET'!G237)</f>
        <v/>
      </c>
      <c r="H238" s="185" t="str">
        <f>IF(' Peticions ET'!H237="", "",' Peticions ET'!H237)</f>
        <v/>
      </c>
      <c r="I238" s="185" t="str">
        <f>IF(' Peticions ET'!I237="", "",' Peticions ET'!I237)</f>
        <v/>
      </c>
      <c r="J238" s="33" t="str">
        <f>IF(' Peticions ET'!J237="", "",' Peticions ET'!J237)</f>
        <v/>
      </c>
      <c r="K238" s="33" t="str">
        <f>IF(' Peticions ET'!K237="", "",' Peticions ET'!K237)</f>
        <v/>
      </c>
      <c r="L238" s="33" t="str">
        <f>IF(' Peticions ET'!L237="", "",' Peticions ET'!L237)</f>
        <v/>
      </c>
      <c r="M238" s="33" t="str">
        <f>IF(' Peticions ET'!M237="", "",' Peticions ET'!M237)</f>
        <v/>
      </c>
      <c r="N238" s="33" t="str">
        <f>IF(' Peticions ET'!N237="", "",' Peticions ET'!N237)</f>
        <v/>
      </c>
      <c r="O238" s="33" t="str">
        <f>IF(' Peticions ET'!O237="", "",' Peticions ET'!O237)</f>
        <v/>
      </c>
      <c r="P238" s="33" t="str">
        <f>IF(' Peticions ET'!P237="", "",' Peticions ET'!P237)</f>
        <v/>
      </c>
      <c r="Q238" s="33" t="str">
        <f>IF(' Peticions ET'!R237="", "",' Peticions ET'!R237)</f>
        <v/>
      </c>
      <c r="R238" s="1" t="str">
        <f>IF(' Peticions ET'!Q237="", "",' Peticions ET'!Q237)</f>
        <v/>
      </c>
      <c r="S238" s="34" t="str">
        <f>IF(' Peticions ET'!U237="", "",' Peticions ET'!U237)</f>
        <v/>
      </c>
      <c r="T238" s="34" t="str">
        <f>IF(' Peticions ET'!V237="", "",' Peticions ET'!V237)</f>
        <v/>
      </c>
      <c r="U238" t="str">
        <f>IF(' Peticions ET'!S237="", "",' Peticions ET'!S237)</f>
        <v/>
      </c>
      <c r="V238" t="str">
        <f>IF(' Peticions ET'!T237="", "",' Peticions ET'!T237)</f>
        <v/>
      </c>
      <c r="W238" s="33" t="str">
        <f>IF(' Peticions ET'!W237="", "",' Peticions ET'!W237)</f>
        <v/>
      </c>
      <c r="X238" s="33" t="str">
        <f>IF(' Peticions ET'!X237="", "",' Peticions ET'!X237)</f>
        <v/>
      </c>
      <c r="Y238" s="33" t="str">
        <f>IF(' Peticions ET'!Y237="", "",' Peticions ET'!Y237)</f>
        <v/>
      </c>
      <c r="Z238" s="1"/>
      <c r="AA238" s="1"/>
      <c r="AB238" s="3"/>
      <c r="AC238" s="34"/>
      <c r="AD238" s="34"/>
      <c r="AE238" s="34"/>
      <c r="AF238" s="35"/>
      <c r="AG238" s="36"/>
      <c r="AH238" s="36"/>
      <c r="AI238" s="36"/>
      <c r="AJ238" s="36"/>
      <c r="AK238" s="37"/>
      <c r="AL238" s="37"/>
      <c r="AM238" s="37"/>
      <c r="AN238" s="37"/>
      <c r="AO238" s="38" t="str">
        <f>IF(' Peticions ET'!AO237="", "",' Peticions ET'!AO237)</f>
        <v/>
      </c>
      <c r="AP238" s="154"/>
      <c r="AQ238" s="39"/>
      <c r="AR238" s="40" t="str">
        <f t="shared" si="67"/>
        <v/>
      </c>
      <c r="AS238" s="41" t="str">
        <f t="shared" si="68"/>
        <v/>
      </c>
      <c r="AT238" s="42" t="str">
        <f t="shared" si="78"/>
        <v/>
      </c>
      <c r="AU238" s="43" t="str">
        <f t="shared" si="79"/>
        <v/>
      </c>
      <c r="AV238" s="252" t="str">
        <f t="shared" si="69"/>
        <v/>
      </c>
      <c r="AW238" s="242">
        <f>IF(B238="",0,IF(BR238="S",COUNTIF($AV$17:AV238,AV238),0))</f>
        <v>0</v>
      </c>
      <c r="AX238" s="44" t="str">
        <f t="shared" si="80"/>
        <v/>
      </c>
      <c r="AY238" s="45">
        <f xml:space="preserve"> IF(AX238&lt;&gt;"",VLOOKUP(AX238,Calculs!$B$2:$C$34,2,FALSE),0)</f>
        <v>0</v>
      </c>
      <c r="AZ238" s="45">
        <f>IF(K238&lt;&gt;"",IF(LEFT(K238,1)="S", Calculs!$C$55,0),0)</f>
        <v>0</v>
      </c>
      <c r="BA238" s="45">
        <f>IF(L238&lt;&gt;"",IF(LEFT(L238,1)="S", Calculs!$C$51,0),0)</f>
        <v>0</v>
      </c>
      <c r="BB238" s="45">
        <f>IF(M238&lt;&gt;"",IF(LEFT(M238,1)="S", Calculs!$C$52,0),0)</f>
        <v>0</v>
      </c>
      <c r="BC238" s="46" t="str">
        <f t="shared" si="81"/>
        <v/>
      </c>
      <c r="BD238" s="46" t="str">
        <f t="shared" si="83"/>
        <v/>
      </c>
      <c r="BE238" s="46">
        <f>SUMIF(Calculs!$B$2:$B$34,BC238,Calculs!$C$2:$C$34)</f>
        <v>0</v>
      </c>
      <c r="BF238" s="45">
        <f>IF(Q238&lt;&gt;"",IF(LEFT(Q238,1)="S", Calculs!$C$52,0),0)</f>
        <v>0</v>
      </c>
      <c r="BG238" s="45">
        <f>IF(R238&lt;&gt;"",IF(LEFT(R238,1)="S", Calculs!$C$51,0),0)</f>
        <v>0</v>
      </c>
      <c r="BH238" s="252" t="str">
        <f t="shared" si="70"/>
        <v/>
      </c>
      <c r="BI238" s="242">
        <f>IF(B238="",0, IF(BS238="S",COUNTIF($BH$17:BH238,BH238),0))</f>
        <v>0</v>
      </c>
      <c r="BJ238" s="45">
        <f xml:space="preserve"> IF(S238&lt;&gt;"",IF(S238&lt;&gt;"Sense monitor",VLOOKUP(LEFT(S238,2),Calculs!$B$41:$C$46,2,FALSE),0),0)</f>
        <v>0</v>
      </c>
      <c r="BK238" s="45">
        <f>IF(T238&lt;&gt;"",IF(LEFT(T238,1)="S", Calculs!$C$48,0),0)</f>
        <v>0</v>
      </c>
      <c r="BL238" s="45">
        <f>IF(W238&lt;&gt;"",IF(LEFT(W238,3)="ETT", Calculs!$C$37,0),0)</f>
        <v>0</v>
      </c>
      <c r="BM238" s="45">
        <f>IF(X238&lt;&gt;"",IF(LEFT(X238,1)="S", Calculs!$C$51,0),0)</f>
        <v>0</v>
      </c>
      <c r="BN238" s="45">
        <f>IF(Y238&lt;&gt;"",IF(LEFT(Y238,1)="S", Calculs!$C$52,0),0)</f>
        <v>0</v>
      </c>
      <c r="BO238" s="46" t="str">
        <f t="shared" si="82"/>
        <v/>
      </c>
      <c r="BP238" s="45">
        <f>SUMIF(Calculs!$B$32:$B$36,TRIM(BO238),Calculs!$C$32:$C$36)</f>
        <v>0</v>
      </c>
      <c r="BQ238" s="45">
        <f>IF(V238&lt;&gt;"",IF(LEFT(V238,1)="S", SUMIF(Calculs!$B$57:$B$61, TRIM(BO238), Calculs!$C$57:$C$61),0),0)</f>
        <v>0</v>
      </c>
      <c r="BR238" s="43" t="str">
        <f t="shared" si="71"/>
        <v>N</v>
      </c>
      <c r="BS238" s="241" t="str">
        <f t="shared" si="72"/>
        <v>N</v>
      </c>
      <c r="BT238" s="45">
        <f t="shared" si="73"/>
        <v>0</v>
      </c>
      <c r="BU238" s="45"/>
      <c r="BV238" s="45"/>
      <c r="BW238" s="45">
        <f>IF(C238="",0,IF(AND(BR238="S",AW238=1), VLOOKUP(C238,Calculs!$B$85:$D$90,3), 0) + IF(AND(BS238="S",BI238=1), VLOOKUP(C238,Calculs!$B$85:$F$90,5), 0))</f>
        <v>0</v>
      </c>
      <c r="BX238" s="43" t="str">
        <f t="shared" si="74"/>
        <v/>
      </c>
      <c r="BY238" s="241" t="str">
        <f t="shared" si="75"/>
        <v/>
      </c>
      <c r="BZ238" s="301" t="str">
        <f t="shared" si="76"/>
        <v/>
      </c>
      <c r="CA238" s="301" t="str">
        <f t="shared" si="77"/>
        <v/>
      </c>
    </row>
    <row r="239" spans="1:79" ht="12.75" customHeight="1">
      <c r="A239" s="273"/>
      <c r="B239" s="239" t="str">
        <f>IF(' Peticions ET'!B238="", "",' Peticions ET'!B238)</f>
        <v/>
      </c>
      <c r="C239" s="186" t="str">
        <f>IF(' Peticions ET'!C238="", "",' Peticions ET'!C238)</f>
        <v/>
      </c>
      <c r="D239" s="186" t="str">
        <f>IF(' Peticions ET'!D238="", "",' Peticions ET'!D238)</f>
        <v/>
      </c>
      <c r="E239" s="186" t="str">
        <f>IF(' Peticions ET'!E238="", "",' Peticions ET'!E238)</f>
        <v/>
      </c>
      <c r="F239" s="186" t="str">
        <f>IF(' Peticions ET'!F238="", "",' Peticions ET'!F238)</f>
        <v/>
      </c>
      <c r="G239" s="186" t="str">
        <f>IF(' Peticions ET'!G238="", "",' Peticions ET'!G238)</f>
        <v/>
      </c>
      <c r="H239" s="185" t="str">
        <f>IF(' Peticions ET'!H238="", "",' Peticions ET'!H238)</f>
        <v/>
      </c>
      <c r="I239" s="185" t="str">
        <f>IF(' Peticions ET'!I238="", "",' Peticions ET'!I238)</f>
        <v/>
      </c>
      <c r="J239" s="33" t="str">
        <f>IF(' Peticions ET'!J238="", "",' Peticions ET'!J238)</f>
        <v/>
      </c>
      <c r="K239" s="33" t="str">
        <f>IF(' Peticions ET'!K238="", "",' Peticions ET'!K238)</f>
        <v/>
      </c>
      <c r="L239" s="33" t="str">
        <f>IF(' Peticions ET'!L238="", "",' Peticions ET'!L238)</f>
        <v/>
      </c>
      <c r="M239" s="33" t="str">
        <f>IF(' Peticions ET'!M238="", "",' Peticions ET'!M238)</f>
        <v/>
      </c>
      <c r="N239" s="33" t="str">
        <f>IF(' Peticions ET'!N238="", "",' Peticions ET'!N238)</f>
        <v/>
      </c>
      <c r="O239" s="33" t="str">
        <f>IF(' Peticions ET'!O238="", "",' Peticions ET'!O238)</f>
        <v/>
      </c>
      <c r="P239" s="33" t="str">
        <f>IF(' Peticions ET'!P238="", "",' Peticions ET'!P238)</f>
        <v/>
      </c>
      <c r="Q239" s="33" t="str">
        <f>IF(' Peticions ET'!R238="", "",' Peticions ET'!R238)</f>
        <v/>
      </c>
      <c r="R239" s="1" t="str">
        <f>IF(' Peticions ET'!Q238="", "",' Peticions ET'!Q238)</f>
        <v/>
      </c>
      <c r="S239" s="34" t="str">
        <f>IF(' Peticions ET'!U238="", "",' Peticions ET'!U238)</f>
        <v/>
      </c>
      <c r="T239" s="34" t="str">
        <f>IF(' Peticions ET'!V238="", "",' Peticions ET'!V238)</f>
        <v/>
      </c>
      <c r="U239" t="str">
        <f>IF(' Peticions ET'!S238="", "",' Peticions ET'!S238)</f>
        <v/>
      </c>
      <c r="V239" t="str">
        <f>IF(' Peticions ET'!T238="", "",' Peticions ET'!T238)</f>
        <v/>
      </c>
      <c r="W239" s="33" t="str">
        <f>IF(' Peticions ET'!W238="", "",' Peticions ET'!W238)</f>
        <v/>
      </c>
      <c r="X239" s="33" t="str">
        <f>IF(' Peticions ET'!X238="", "",' Peticions ET'!X238)</f>
        <v/>
      </c>
      <c r="Y239" s="33" t="str">
        <f>IF(' Peticions ET'!Y238="", "",' Peticions ET'!Y238)</f>
        <v/>
      </c>
      <c r="Z239" s="1"/>
      <c r="AA239" s="1"/>
      <c r="AB239" s="3"/>
      <c r="AC239" s="34"/>
      <c r="AD239" s="34"/>
      <c r="AE239" s="34"/>
      <c r="AF239" s="35"/>
      <c r="AG239" s="36"/>
      <c r="AH239" s="36"/>
      <c r="AI239" s="36"/>
      <c r="AJ239" s="36"/>
      <c r="AK239" s="37"/>
      <c r="AL239" s="37"/>
      <c r="AM239" s="37"/>
      <c r="AN239" s="37"/>
      <c r="AO239" s="38" t="str">
        <f>IF(' Peticions ET'!AO238="", "",' Peticions ET'!AO238)</f>
        <v/>
      </c>
      <c r="AP239" s="154"/>
      <c r="AQ239" s="39"/>
      <c r="AR239" s="40" t="str">
        <f t="shared" si="67"/>
        <v/>
      </c>
      <c r="AS239" s="41" t="str">
        <f t="shared" si="68"/>
        <v/>
      </c>
      <c r="AT239" s="42" t="str">
        <f t="shared" si="78"/>
        <v/>
      </c>
      <c r="AU239" s="43" t="str">
        <f t="shared" si="79"/>
        <v/>
      </c>
      <c r="AV239" s="252" t="str">
        <f t="shared" si="69"/>
        <v/>
      </c>
      <c r="AW239" s="242">
        <f>IF(B239="",0,IF(BR239="S",COUNTIF($AV$17:AV239,AV239),0))</f>
        <v>0</v>
      </c>
      <c r="AX239" s="44" t="str">
        <f t="shared" si="80"/>
        <v/>
      </c>
      <c r="AY239" s="45">
        <f xml:space="preserve"> IF(AX239&lt;&gt;"",VLOOKUP(AX239,Calculs!$B$2:$C$34,2,FALSE),0)</f>
        <v>0</v>
      </c>
      <c r="AZ239" s="45">
        <f>IF(K239&lt;&gt;"",IF(LEFT(K239,1)="S", Calculs!$C$55,0),0)</f>
        <v>0</v>
      </c>
      <c r="BA239" s="45">
        <f>IF(L239&lt;&gt;"",IF(LEFT(L239,1)="S", Calculs!$C$51,0),0)</f>
        <v>0</v>
      </c>
      <c r="BB239" s="45">
        <f>IF(M239&lt;&gt;"",IF(LEFT(M239,1)="S", Calculs!$C$52,0),0)</f>
        <v>0</v>
      </c>
      <c r="BC239" s="46" t="str">
        <f t="shared" si="81"/>
        <v/>
      </c>
      <c r="BD239" s="46" t="str">
        <f t="shared" si="83"/>
        <v/>
      </c>
      <c r="BE239" s="46">
        <f>SUMIF(Calculs!$B$2:$B$34,BC239,Calculs!$C$2:$C$34)</f>
        <v>0</v>
      </c>
      <c r="BF239" s="45">
        <f>IF(Q239&lt;&gt;"",IF(LEFT(Q239,1)="S", Calculs!$C$52,0),0)</f>
        <v>0</v>
      </c>
      <c r="BG239" s="45">
        <f>IF(R239&lt;&gt;"",IF(LEFT(R239,1)="S", Calculs!$C$51,0),0)</f>
        <v>0</v>
      </c>
      <c r="BH239" s="252" t="str">
        <f t="shared" si="70"/>
        <v/>
      </c>
      <c r="BI239" s="242">
        <f>IF(B239="",0, IF(BS239="S",COUNTIF($BH$17:BH239,BH239),0))</f>
        <v>0</v>
      </c>
      <c r="BJ239" s="45">
        <f xml:space="preserve"> IF(S239&lt;&gt;"",IF(S239&lt;&gt;"Sense monitor",VLOOKUP(LEFT(S239,2),Calculs!$B$41:$C$46,2,FALSE),0),0)</f>
        <v>0</v>
      </c>
      <c r="BK239" s="45">
        <f>IF(T239&lt;&gt;"",IF(LEFT(T239,1)="S", Calculs!$C$48,0),0)</f>
        <v>0</v>
      </c>
      <c r="BL239" s="45">
        <f>IF(W239&lt;&gt;"",IF(LEFT(W239,3)="ETT", Calculs!$C$37,0),0)</f>
        <v>0</v>
      </c>
      <c r="BM239" s="45">
        <f>IF(X239&lt;&gt;"",IF(LEFT(X239,1)="S", Calculs!$C$51,0),0)</f>
        <v>0</v>
      </c>
      <c r="BN239" s="45">
        <f>IF(Y239&lt;&gt;"",IF(LEFT(Y239,1)="S", Calculs!$C$52,0),0)</f>
        <v>0</v>
      </c>
      <c r="BO239" s="46" t="str">
        <f t="shared" si="82"/>
        <v/>
      </c>
      <c r="BP239" s="45">
        <f>SUMIF(Calculs!$B$32:$B$36,TRIM(BO239),Calculs!$C$32:$C$36)</f>
        <v>0</v>
      </c>
      <c r="BQ239" s="45">
        <f>IF(V239&lt;&gt;"",IF(LEFT(V239,1)="S", SUMIF(Calculs!$B$57:$B$61, TRIM(BO239), Calculs!$C$57:$C$61),0),0)</f>
        <v>0</v>
      </c>
      <c r="BR239" s="43" t="str">
        <f t="shared" si="71"/>
        <v>N</v>
      </c>
      <c r="BS239" s="241" t="str">
        <f t="shared" si="72"/>
        <v>N</v>
      </c>
      <c r="BT239" s="45">
        <f t="shared" si="73"/>
        <v>0</v>
      </c>
      <c r="BU239" s="45"/>
      <c r="BV239" s="45"/>
      <c r="BW239" s="45">
        <f>IF(C239="",0,IF(AND(BR239="S",AW239=1), VLOOKUP(C239,Calculs!$B$85:$D$90,3), 0) + IF(AND(BS239="S",BI239=1), VLOOKUP(C239,Calculs!$B$85:$F$90,5), 0))</f>
        <v>0</v>
      </c>
      <c r="BX239" s="43" t="str">
        <f t="shared" si="74"/>
        <v/>
      </c>
      <c r="BY239" s="241" t="str">
        <f t="shared" si="75"/>
        <v/>
      </c>
      <c r="BZ239" s="301" t="str">
        <f t="shared" si="76"/>
        <v/>
      </c>
      <c r="CA239" s="301" t="str">
        <f t="shared" si="77"/>
        <v/>
      </c>
    </row>
    <row r="240" spans="1:79" ht="12.75" customHeight="1">
      <c r="A240" s="273"/>
      <c r="B240" s="239" t="str">
        <f>IF(' Peticions ET'!B239="", "",' Peticions ET'!B239)</f>
        <v/>
      </c>
      <c r="C240" s="186" t="str">
        <f>IF(' Peticions ET'!C239="", "",' Peticions ET'!C239)</f>
        <v/>
      </c>
      <c r="D240" s="186" t="str">
        <f>IF(' Peticions ET'!D239="", "",' Peticions ET'!D239)</f>
        <v/>
      </c>
      <c r="E240" s="186" t="str">
        <f>IF(' Peticions ET'!E239="", "",' Peticions ET'!E239)</f>
        <v/>
      </c>
      <c r="F240" s="186" t="str">
        <f>IF(' Peticions ET'!F239="", "",' Peticions ET'!F239)</f>
        <v/>
      </c>
      <c r="G240" s="186" t="str">
        <f>IF(' Peticions ET'!G239="", "",' Peticions ET'!G239)</f>
        <v/>
      </c>
      <c r="H240" s="185" t="str">
        <f>IF(' Peticions ET'!H239="", "",' Peticions ET'!H239)</f>
        <v/>
      </c>
      <c r="I240" s="185" t="str">
        <f>IF(' Peticions ET'!I239="", "",' Peticions ET'!I239)</f>
        <v/>
      </c>
      <c r="J240" s="33" t="str">
        <f>IF(' Peticions ET'!J239="", "",' Peticions ET'!J239)</f>
        <v/>
      </c>
      <c r="K240" s="33" t="str">
        <f>IF(' Peticions ET'!K239="", "",' Peticions ET'!K239)</f>
        <v/>
      </c>
      <c r="L240" s="33" t="str">
        <f>IF(' Peticions ET'!L239="", "",' Peticions ET'!L239)</f>
        <v/>
      </c>
      <c r="M240" s="33" t="str">
        <f>IF(' Peticions ET'!M239="", "",' Peticions ET'!M239)</f>
        <v/>
      </c>
      <c r="N240" s="33" t="str">
        <f>IF(' Peticions ET'!N239="", "",' Peticions ET'!N239)</f>
        <v/>
      </c>
      <c r="O240" s="33" t="str">
        <f>IF(' Peticions ET'!O239="", "",' Peticions ET'!O239)</f>
        <v/>
      </c>
      <c r="P240" s="33" t="str">
        <f>IF(' Peticions ET'!P239="", "",' Peticions ET'!P239)</f>
        <v/>
      </c>
      <c r="Q240" s="33" t="str">
        <f>IF(' Peticions ET'!R239="", "",' Peticions ET'!R239)</f>
        <v/>
      </c>
      <c r="R240" s="1" t="str">
        <f>IF(' Peticions ET'!Q239="", "",' Peticions ET'!Q239)</f>
        <v/>
      </c>
      <c r="S240" s="34" t="str">
        <f>IF(' Peticions ET'!U239="", "",' Peticions ET'!U239)</f>
        <v/>
      </c>
      <c r="T240" s="34" t="str">
        <f>IF(' Peticions ET'!V239="", "",' Peticions ET'!V239)</f>
        <v/>
      </c>
      <c r="U240" t="str">
        <f>IF(' Peticions ET'!S239="", "",' Peticions ET'!S239)</f>
        <v/>
      </c>
      <c r="V240" t="str">
        <f>IF(' Peticions ET'!T239="", "",' Peticions ET'!T239)</f>
        <v/>
      </c>
      <c r="W240" s="33" t="str">
        <f>IF(' Peticions ET'!W239="", "",' Peticions ET'!W239)</f>
        <v/>
      </c>
      <c r="X240" s="33" t="str">
        <f>IF(' Peticions ET'!X239="", "",' Peticions ET'!X239)</f>
        <v/>
      </c>
      <c r="Y240" s="33" t="str">
        <f>IF(' Peticions ET'!Y239="", "",' Peticions ET'!Y239)</f>
        <v/>
      </c>
      <c r="Z240" s="1"/>
      <c r="AA240" s="1"/>
      <c r="AB240" s="3"/>
      <c r="AC240" s="34"/>
      <c r="AD240" s="34"/>
      <c r="AE240" s="34"/>
      <c r="AF240" s="35"/>
      <c r="AG240" s="36"/>
      <c r="AH240" s="36"/>
      <c r="AI240" s="36"/>
      <c r="AJ240" s="36"/>
      <c r="AK240" s="37"/>
      <c r="AL240" s="37"/>
      <c r="AM240" s="37"/>
      <c r="AN240" s="37"/>
      <c r="AO240" s="38" t="str">
        <f>IF(' Peticions ET'!AO239="", "",' Peticions ET'!AO239)</f>
        <v/>
      </c>
      <c r="AP240" s="154"/>
      <c r="AQ240" s="39"/>
      <c r="AR240" s="40" t="str">
        <f t="shared" si="67"/>
        <v/>
      </c>
      <c r="AS240" s="41" t="str">
        <f t="shared" si="68"/>
        <v/>
      </c>
      <c r="AT240" s="42" t="str">
        <f t="shared" si="78"/>
        <v/>
      </c>
      <c r="AU240" s="43" t="str">
        <f t="shared" si="79"/>
        <v/>
      </c>
      <c r="AV240" s="252" t="str">
        <f t="shared" si="69"/>
        <v/>
      </c>
      <c r="AW240" s="242">
        <f>IF(B240="",0,IF(BR240="S",COUNTIF($AV$17:AV240,AV240),0))</f>
        <v>0</v>
      </c>
      <c r="AX240" s="44" t="str">
        <f t="shared" si="80"/>
        <v/>
      </c>
      <c r="AY240" s="45">
        <f xml:space="preserve"> IF(AX240&lt;&gt;"",VLOOKUP(AX240,Calculs!$B$2:$C$34,2,FALSE),0)</f>
        <v>0</v>
      </c>
      <c r="AZ240" s="45">
        <f>IF(K240&lt;&gt;"",IF(LEFT(K240,1)="S", Calculs!$C$55,0),0)</f>
        <v>0</v>
      </c>
      <c r="BA240" s="45">
        <f>IF(L240&lt;&gt;"",IF(LEFT(L240,1)="S", Calculs!$C$51,0),0)</f>
        <v>0</v>
      </c>
      <c r="BB240" s="45">
        <f>IF(M240&lt;&gt;"",IF(LEFT(M240,1)="S", Calculs!$C$52,0),0)</f>
        <v>0</v>
      </c>
      <c r="BC240" s="46" t="str">
        <f t="shared" si="81"/>
        <v/>
      </c>
      <c r="BD240" s="46" t="str">
        <f t="shared" si="83"/>
        <v/>
      </c>
      <c r="BE240" s="46">
        <f>SUMIF(Calculs!$B$2:$B$34,BC240,Calculs!$C$2:$C$34)</f>
        <v>0</v>
      </c>
      <c r="BF240" s="45">
        <f>IF(Q240&lt;&gt;"",IF(LEFT(Q240,1)="S", Calculs!$C$52,0),0)</f>
        <v>0</v>
      </c>
      <c r="BG240" s="45">
        <f>IF(R240&lt;&gt;"",IF(LEFT(R240,1)="S", Calculs!$C$51,0),0)</f>
        <v>0</v>
      </c>
      <c r="BH240" s="252" t="str">
        <f t="shared" si="70"/>
        <v/>
      </c>
      <c r="BI240" s="242">
        <f>IF(B240="",0, IF(BS240="S",COUNTIF($BH$17:BH240,BH240),0))</f>
        <v>0</v>
      </c>
      <c r="BJ240" s="45">
        <f xml:space="preserve"> IF(S240&lt;&gt;"",IF(S240&lt;&gt;"Sense monitor",VLOOKUP(LEFT(S240,2),Calculs!$B$41:$C$46,2,FALSE),0),0)</f>
        <v>0</v>
      </c>
      <c r="BK240" s="45">
        <f>IF(T240&lt;&gt;"",IF(LEFT(T240,1)="S", Calculs!$C$48,0),0)</f>
        <v>0</v>
      </c>
      <c r="BL240" s="45">
        <f>IF(W240&lt;&gt;"",IF(LEFT(W240,3)="ETT", Calculs!$C$37,0),0)</f>
        <v>0</v>
      </c>
      <c r="BM240" s="45">
        <f>IF(X240&lt;&gt;"",IF(LEFT(X240,1)="S", Calculs!$C$51,0),0)</f>
        <v>0</v>
      </c>
      <c r="BN240" s="45">
        <f>IF(Y240&lt;&gt;"",IF(LEFT(Y240,1)="S", Calculs!$C$52,0),0)</f>
        <v>0</v>
      </c>
      <c r="BO240" s="46" t="str">
        <f t="shared" si="82"/>
        <v/>
      </c>
      <c r="BP240" s="45">
        <f>SUMIF(Calculs!$B$32:$B$36,TRIM(BO240),Calculs!$C$32:$C$36)</f>
        <v>0</v>
      </c>
      <c r="BQ240" s="45">
        <f>IF(V240&lt;&gt;"",IF(LEFT(V240,1)="S", SUMIF(Calculs!$B$57:$B$61, TRIM(BO240), Calculs!$C$57:$C$61),0),0)</f>
        <v>0</v>
      </c>
      <c r="BR240" s="43" t="str">
        <f t="shared" si="71"/>
        <v>N</v>
      </c>
      <c r="BS240" s="241" t="str">
        <f t="shared" si="72"/>
        <v>N</v>
      </c>
      <c r="BT240" s="45">
        <f t="shared" si="73"/>
        <v>0</v>
      </c>
      <c r="BU240" s="45"/>
      <c r="BV240" s="45"/>
      <c r="BW240" s="45">
        <f>IF(C240="",0,IF(AND(BR240="S",AW240=1), VLOOKUP(C240,Calculs!$B$85:$D$90,3), 0) + IF(AND(BS240="S",BI240=1), VLOOKUP(C240,Calculs!$B$85:$F$90,5), 0))</f>
        <v>0</v>
      </c>
      <c r="BX240" s="43" t="str">
        <f t="shared" si="74"/>
        <v/>
      </c>
      <c r="BY240" s="241" t="str">
        <f t="shared" si="75"/>
        <v/>
      </c>
      <c r="BZ240" s="301" t="str">
        <f t="shared" si="76"/>
        <v/>
      </c>
      <c r="CA240" s="301" t="str">
        <f t="shared" si="77"/>
        <v/>
      </c>
    </row>
    <row r="241" spans="1:79" ht="12.75" customHeight="1">
      <c r="A241" s="273"/>
      <c r="B241" s="239" t="str">
        <f>IF(' Peticions ET'!B240="", "",' Peticions ET'!B240)</f>
        <v/>
      </c>
      <c r="C241" s="186" t="str">
        <f>IF(' Peticions ET'!C240="", "",' Peticions ET'!C240)</f>
        <v/>
      </c>
      <c r="D241" s="186" t="str">
        <f>IF(' Peticions ET'!D240="", "",' Peticions ET'!D240)</f>
        <v/>
      </c>
      <c r="E241" s="186" t="str">
        <f>IF(' Peticions ET'!E240="", "",' Peticions ET'!E240)</f>
        <v/>
      </c>
      <c r="F241" s="186" t="str">
        <f>IF(' Peticions ET'!F240="", "",' Peticions ET'!F240)</f>
        <v/>
      </c>
      <c r="G241" s="186" t="str">
        <f>IF(' Peticions ET'!G240="", "",' Peticions ET'!G240)</f>
        <v/>
      </c>
      <c r="H241" s="185" t="str">
        <f>IF(' Peticions ET'!H240="", "",' Peticions ET'!H240)</f>
        <v/>
      </c>
      <c r="I241" s="185" t="str">
        <f>IF(' Peticions ET'!I240="", "",' Peticions ET'!I240)</f>
        <v/>
      </c>
      <c r="J241" s="33" t="str">
        <f>IF(' Peticions ET'!J240="", "",' Peticions ET'!J240)</f>
        <v/>
      </c>
      <c r="K241" s="33" t="str">
        <f>IF(' Peticions ET'!K240="", "",' Peticions ET'!K240)</f>
        <v/>
      </c>
      <c r="L241" s="33" t="str">
        <f>IF(' Peticions ET'!L240="", "",' Peticions ET'!L240)</f>
        <v/>
      </c>
      <c r="M241" s="33" t="str">
        <f>IF(' Peticions ET'!M240="", "",' Peticions ET'!M240)</f>
        <v/>
      </c>
      <c r="N241" s="33" t="str">
        <f>IF(' Peticions ET'!N240="", "",' Peticions ET'!N240)</f>
        <v/>
      </c>
      <c r="O241" s="33" t="str">
        <f>IF(' Peticions ET'!O240="", "",' Peticions ET'!O240)</f>
        <v/>
      </c>
      <c r="P241" s="33" t="str">
        <f>IF(' Peticions ET'!P240="", "",' Peticions ET'!P240)</f>
        <v/>
      </c>
      <c r="Q241" s="33" t="str">
        <f>IF(' Peticions ET'!R240="", "",' Peticions ET'!R240)</f>
        <v/>
      </c>
      <c r="R241" s="1" t="str">
        <f>IF(' Peticions ET'!Q240="", "",' Peticions ET'!Q240)</f>
        <v/>
      </c>
      <c r="S241" s="34" t="str">
        <f>IF(' Peticions ET'!U240="", "",' Peticions ET'!U240)</f>
        <v/>
      </c>
      <c r="T241" s="34" t="str">
        <f>IF(' Peticions ET'!V240="", "",' Peticions ET'!V240)</f>
        <v/>
      </c>
      <c r="U241" t="str">
        <f>IF(' Peticions ET'!S240="", "",' Peticions ET'!S240)</f>
        <v/>
      </c>
      <c r="V241" t="str">
        <f>IF(' Peticions ET'!T240="", "",' Peticions ET'!T240)</f>
        <v/>
      </c>
      <c r="W241" s="33" t="str">
        <f>IF(' Peticions ET'!W240="", "",' Peticions ET'!W240)</f>
        <v/>
      </c>
      <c r="X241" s="33" t="str">
        <f>IF(' Peticions ET'!X240="", "",' Peticions ET'!X240)</f>
        <v/>
      </c>
      <c r="Y241" s="33" t="str">
        <f>IF(' Peticions ET'!Y240="", "",' Peticions ET'!Y240)</f>
        <v/>
      </c>
      <c r="Z241" s="1"/>
      <c r="AA241" s="1"/>
      <c r="AB241" s="3"/>
      <c r="AC241" s="34"/>
      <c r="AD241" s="34"/>
      <c r="AE241" s="34"/>
      <c r="AF241" s="35"/>
      <c r="AG241" s="36"/>
      <c r="AH241" s="36"/>
      <c r="AI241" s="36"/>
      <c r="AJ241" s="36"/>
      <c r="AK241" s="37"/>
      <c r="AL241" s="37"/>
      <c r="AM241" s="37"/>
      <c r="AN241" s="37"/>
      <c r="AO241" s="38" t="str">
        <f>IF(' Peticions ET'!AO240="", "",' Peticions ET'!AO240)</f>
        <v/>
      </c>
      <c r="AP241" s="154"/>
      <c r="AQ241" s="39"/>
      <c r="AR241" s="40" t="str">
        <f t="shared" si="67"/>
        <v/>
      </c>
      <c r="AS241" s="41" t="str">
        <f t="shared" si="68"/>
        <v/>
      </c>
      <c r="AT241" s="42" t="str">
        <f t="shared" si="78"/>
        <v/>
      </c>
      <c r="AU241" s="43" t="str">
        <f t="shared" si="79"/>
        <v/>
      </c>
      <c r="AV241" s="252" t="str">
        <f t="shared" si="69"/>
        <v/>
      </c>
      <c r="AW241" s="242">
        <f>IF(B241="",0,IF(BR241="S",COUNTIF($AV$17:AV241,AV241),0))</f>
        <v>0</v>
      </c>
      <c r="AX241" s="44" t="str">
        <f t="shared" si="80"/>
        <v/>
      </c>
      <c r="AY241" s="45">
        <f xml:space="preserve"> IF(AX241&lt;&gt;"",VLOOKUP(AX241,Calculs!$B$2:$C$34,2,FALSE),0)</f>
        <v>0</v>
      </c>
      <c r="AZ241" s="45">
        <f>IF(K241&lt;&gt;"",IF(LEFT(K241,1)="S", Calculs!$C$55,0),0)</f>
        <v>0</v>
      </c>
      <c r="BA241" s="45">
        <f>IF(L241&lt;&gt;"",IF(LEFT(L241,1)="S", Calculs!$C$51,0),0)</f>
        <v>0</v>
      </c>
      <c r="BB241" s="45">
        <f>IF(M241&lt;&gt;"",IF(LEFT(M241,1)="S", Calculs!$C$52,0),0)</f>
        <v>0</v>
      </c>
      <c r="BC241" s="46" t="str">
        <f t="shared" si="81"/>
        <v/>
      </c>
      <c r="BD241" s="46" t="str">
        <f t="shared" si="83"/>
        <v/>
      </c>
      <c r="BE241" s="46">
        <f>SUMIF(Calculs!$B$2:$B$34,BC241,Calculs!$C$2:$C$34)</f>
        <v>0</v>
      </c>
      <c r="BF241" s="45">
        <f>IF(Q241&lt;&gt;"",IF(LEFT(Q241,1)="S", Calculs!$C$52,0),0)</f>
        <v>0</v>
      </c>
      <c r="BG241" s="45">
        <f>IF(R241&lt;&gt;"",IF(LEFT(R241,1)="S", Calculs!$C$51,0),0)</f>
        <v>0</v>
      </c>
      <c r="BH241" s="252" t="str">
        <f t="shared" si="70"/>
        <v/>
      </c>
      <c r="BI241" s="242">
        <f>IF(B241="",0, IF(BS241="S",COUNTIF($BH$17:BH241,BH241),0))</f>
        <v>0</v>
      </c>
      <c r="BJ241" s="45">
        <f xml:space="preserve"> IF(S241&lt;&gt;"",IF(S241&lt;&gt;"Sense monitor",VLOOKUP(LEFT(S241,2),Calculs!$B$41:$C$46,2,FALSE),0),0)</f>
        <v>0</v>
      </c>
      <c r="BK241" s="45">
        <f>IF(T241&lt;&gt;"",IF(LEFT(T241,1)="S", Calculs!$C$48,0),0)</f>
        <v>0</v>
      </c>
      <c r="BL241" s="45">
        <f>IF(W241&lt;&gt;"",IF(LEFT(W241,3)="ETT", Calculs!$C$37,0),0)</f>
        <v>0</v>
      </c>
      <c r="BM241" s="45">
        <f>IF(X241&lt;&gt;"",IF(LEFT(X241,1)="S", Calculs!$C$51,0),0)</f>
        <v>0</v>
      </c>
      <c r="BN241" s="45">
        <f>IF(Y241&lt;&gt;"",IF(LEFT(Y241,1)="S", Calculs!$C$52,0),0)</f>
        <v>0</v>
      </c>
      <c r="BO241" s="46" t="str">
        <f t="shared" si="82"/>
        <v/>
      </c>
      <c r="BP241" s="45">
        <f>SUMIF(Calculs!$B$32:$B$36,TRIM(BO241),Calculs!$C$32:$C$36)</f>
        <v>0</v>
      </c>
      <c r="BQ241" s="45">
        <f>IF(V241&lt;&gt;"",IF(LEFT(V241,1)="S", SUMIF(Calculs!$B$57:$B$61, TRIM(BO241), Calculs!$C$57:$C$61),0),0)</f>
        <v>0</v>
      </c>
      <c r="BR241" s="43" t="str">
        <f t="shared" si="71"/>
        <v>N</v>
      </c>
      <c r="BS241" s="241" t="str">
        <f t="shared" si="72"/>
        <v>N</v>
      </c>
      <c r="BT241" s="45">
        <f t="shared" si="73"/>
        <v>0</v>
      </c>
      <c r="BU241" s="45"/>
      <c r="BV241" s="45"/>
      <c r="BW241" s="45">
        <f>IF(C241="",0,IF(AND(BR241="S",AW241=1), VLOOKUP(C241,Calculs!$B$85:$D$90,3), 0) + IF(AND(BS241="S",BI241=1), VLOOKUP(C241,Calculs!$B$85:$F$90,5), 0))</f>
        <v>0</v>
      </c>
      <c r="BX241" s="43" t="str">
        <f t="shared" si="74"/>
        <v/>
      </c>
      <c r="BY241" s="241" t="str">
        <f t="shared" si="75"/>
        <v/>
      </c>
      <c r="BZ241" s="301" t="str">
        <f t="shared" si="76"/>
        <v/>
      </c>
      <c r="CA241" s="301" t="str">
        <f t="shared" si="77"/>
        <v/>
      </c>
    </row>
    <row r="242" spans="1:79" ht="12.75" customHeight="1">
      <c r="A242" s="273"/>
      <c r="B242" s="239" t="str">
        <f>IF(' Peticions ET'!B241="", "",' Peticions ET'!B241)</f>
        <v/>
      </c>
      <c r="C242" s="186" t="str">
        <f>IF(' Peticions ET'!C241="", "",' Peticions ET'!C241)</f>
        <v/>
      </c>
      <c r="D242" s="186" t="str">
        <f>IF(' Peticions ET'!D241="", "",' Peticions ET'!D241)</f>
        <v/>
      </c>
      <c r="E242" s="186" t="str">
        <f>IF(' Peticions ET'!E241="", "",' Peticions ET'!E241)</f>
        <v/>
      </c>
      <c r="F242" s="186" t="str">
        <f>IF(' Peticions ET'!F241="", "",' Peticions ET'!F241)</f>
        <v/>
      </c>
      <c r="G242" s="186" t="str">
        <f>IF(' Peticions ET'!G241="", "",' Peticions ET'!G241)</f>
        <v/>
      </c>
      <c r="H242" s="185" t="str">
        <f>IF(' Peticions ET'!H241="", "",' Peticions ET'!H241)</f>
        <v/>
      </c>
      <c r="I242" s="185" t="str">
        <f>IF(' Peticions ET'!I241="", "",' Peticions ET'!I241)</f>
        <v/>
      </c>
      <c r="J242" s="33" t="str">
        <f>IF(' Peticions ET'!J241="", "",' Peticions ET'!J241)</f>
        <v/>
      </c>
      <c r="K242" s="33" t="str">
        <f>IF(' Peticions ET'!K241="", "",' Peticions ET'!K241)</f>
        <v/>
      </c>
      <c r="L242" s="33" t="str">
        <f>IF(' Peticions ET'!L241="", "",' Peticions ET'!L241)</f>
        <v/>
      </c>
      <c r="M242" s="33" t="str">
        <f>IF(' Peticions ET'!M241="", "",' Peticions ET'!M241)</f>
        <v/>
      </c>
      <c r="N242" s="33" t="str">
        <f>IF(' Peticions ET'!N241="", "",' Peticions ET'!N241)</f>
        <v/>
      </c>
      <c r="O242" s="33" t="str">
        <f>IF(' Peticions ET'!O241="", "",' Peticions ET'!O241)</f>
        <v/>
      </c>
      <c r="P242" s="33" t="str">
        <f>IF(' Peticions ET'!P241="", "",' Peticions ET'!P241)</f>
        <v/>
      </c>
      <c r="Q242" s="33" t="str">
        <f>IF(' Peticions ET'!R241="", "",' Peticions ET'!R241)</f>
        <v/>
      </c>
      <c r="R242" s="1" t="str">
        <f>IF(' Peticions ET'!Q241="", "",' Peticions ET'!Q241)</f>
        <v/>
      </c>
      <c r="S242" s="34" t="str">
        <f>IF(' Peticions ET'!U241="", "",' Peticions ET'!U241)</f>
        <v/>
      </c>
      <c r="T242" s="34" t="str">
        <f>IF(' Peticions ET'!V241="", "",' Peticions ET'!V241)</f>
        <v/>
      </c>
      <c r="U242" t="str">
        <f>IF(' Peticions ET'!S241="", "",' Peticions ET'!S241)</f>
        <v/>
      </c>
      <c r="V242" t="str">
        <f>IF(' Peticions ET'!T241="", "",' Peticions ET'!T241)</f>
        <v/>
      </c>
      <c r="W242" s="33" t="str">
        <f>IF(' Peticions ET'!W241="", "",' Peticions ET'!W241)</f>
        <v/>
      </c>
      <c r="X242" s="33" t="str">
        <f>IF(' Peticions ET'!X241="", "",' Peticions ET'!X241)</f>
        <v/>
      </c>
      <c r="Y242" s="33" t="str">
        <f>IF(' Peticions ET'!Y241="", "",' Peticions ET'!Y241)</f>
        <v/>
      </c>
      <c r="Z242" s="1"/>
      <c r="AA242" s="1"/>
      <c r="AB242" s="3"/>
      <c r="AC242" s="34"/>
      <c r="AD242" s="34"/>
      <c r="AE242" s="34"/>
      <c r="AF242" s="35"/>
      <c r="AG242" s="36"/>
      <c r="AH242" s="36"/>
      <c r="AI242" s="36"/>
      <c r="AJ242" s="36"/>
      <c r="AK242" s="37"/>
      <c r="AL242" s="37"/>
      <c r="AM242" s="37"/>
      <c r="AN242" s="37"/>
      <c r="AO242" s="38" t="str">
        <f>IF(' Peticions ET'!AO241="", "",' Peticions ET'!AO241)</f>
        <v/>
      </c>
      <c r="AP242" s="154"/>
      <c r="AQ242" s="39"/>
      <c r="AR242" s="40" t="str">
        <f t="shared" si="67"/>
        <v/>
      </c>
      <c r="AS242" s="41" t="str">
        <f t="shared" si="68"/>
        <v/>
      </c>
      <c r="AT242" s="42" t="str">
        <f t="shared" si="78"/>
        <v/>
      </c>
      <c r="AU242" s="43" t="str">
        <f t="shared" si="79"/>
        <v/>
      </c>
      <c r="AV242" s="252" t="str">
        <f t="shared" si="69"/>
        <v/>
      </c>
      <c r="AW242" s="242">
        <f>IF(B242="",0,IF(BR242="S",COUNTIF($AV$17:AV242,AV242),0))</f>
        <v>0</v>
      </c>
      <c r="AX242" s="44" t="str">
        <f t="shared" si="80"/>
        <v/>
      </c>
      <c r="AY242" s="45">
        <f xml:space="preserve"> IF(AX242&lt;&gt;"",VLOOKUP(AX242,Calculs!$B$2:$C$34,2,FALSE),0)</f>
        <v>0</v>
      </c>
      <c r="AZ242" s="45">
        <f>IF(K242&lt;&gt;"",IF(LEFT(K242,1)="S", Calculs!$C$55,0),0)</f>
        <v>0</v>
      </c>
      <c r="BA242" s="45">
        <f>IF(L242&lt;&gt;"",IF(LEFT(L242,1)="S", Calculs!$C$51,0),0)</f>
        <v>0</v>
      </c>
      <c r="BB242" s="45">
        <f>IF(M242&lt;&gt;"",IF(LEFT(M242,1)="S", Calculs!$C$52,0),0)</f>
        <v>0</v>
      </c>
      <c r="BC242" s="46" t="str">
        <f t="shared" si="81"/>
        <v/>
      </c>
      <c r="BD242" s="46" t="str">
        <f t="shared" si="83"/>
        <v/>
      </c>
      <c r="BE242" s="46">
        <f>SUMIF(Calculs!$B$2:$B$34,BC242,Calculs!$C$2:$C$34)</f>
        <v>0</v>
      </c>
      <c r="BF242" s="45">
        <f>IF(Q242&lt;&gt;"",IF(LEFT(Q242,1)="S", Calculs!$C$52,0),0)</f>
        <v>0</v>
      </c>
      <c r="BG242" s="45">
        <f>IF(R242&lt;&gt;"",IF(LEFT(R242,1)="S", Calculs!$C$51,0),0)</f>
        <v>0</v>
      </c>
      <c r="BH242" s="252" t="str">
        <f t="shared" si="70"/>
        <v/>
      </c>
      <c r="BI242" s="242">
        <f>IF(B242="",0, IF(BS242="S",COUNTIF($BH$17:BH242,BH242),0))</f>
        <v>0</v>
      </c>
      <c r="BJ242" s="45">
        <f xml:space="preserve"> IF(S242&lt;&gt;"",IF(S242&lt;&gt;"Sense monitor",VLOOKUP(LEFT(S242,2),Calculs!$B$41:$C$46,2,FALSE),0),0)</f>
        <v>0</v>
      </c>
      <c r="BK242" s="45">
        <f>IF(T242&lt;&gt;"",IF(LEFT(T242,1)="S", Calculs!$C$48,0),0)</f>
        <v>0</v>
      </c>
      <c r="BL242" s="45">
        <f>IF(W242&lt;&gt;"",IF(LEFT(W242,3)="ETT", Calculs!$C$37,0),0)</f>
        <v>0</v>
      </c>
      <c r="BM242" s="45">
        <f>IF(X242&lt;&gt;"",IF(LEFT(X242,1)="S", Calculs!$C$51,0),0)</f>
        <v>0</v>
      </c>
      <c r="BN242" s="45">
        <f>IF(Y242&lt;&gt;"",IF(LEFT(Y242,1)="S", Calculs!$C$52,0),0)</f>
        <v>0</v>
      </c>
      <c r="BO242" s="46" t="str">
        <f t="shared" si="82"/>
        <v/>
      </c>
      <c r="BP242" s="45">
        <f>SUMIF(Calculs!$B$32:$B$36,TRIM(BO242),Calculs!$C$32:$C$36)</f>
        <v>0</v>
      </c>
      <c r="BQ242" s="45">
        <f>IF(V242&lt;&gt;"",IF(LEFT(V242,1)="S", SUMIF(Calculs!$B$57:$B$61, TRIM(BO242), Calculs!$C$57:$C$61),0),0)</f>
        <v>0</v>
      </c>
      <c r="BR242" s="43" t="str">
        <f t="shared" si="71"/>
        <v>N</v>
      </c>
      <c r="BS242" s="241" t="str">
        <f t="shared" si="72"/>
        <v>N</v>
      </c>
      <c r="BT242" s="45">
        <f t="shared" si="73"/>
        <v>0</v>
      </c>
      <c r="BU242" s="45"/>
      <c r="BV242" s="45"/>
      <c r="BW242" s="45">
        <f>IF(C242="",0,IF(AND(BR242="S",AW242=1), VLOOKUP(C242,Calculs!$B$85:$D$90,3), 0) + IF(AND(BS242="S",BI242=1), VLOOKUP(C242,Calculs!$B$85:$F$90,5), 0))</f>
        <v>0</v>
      </c>
      <c r="BX242" s="43" t="str">
        <f t="shared" si="74"/>
        <v/>
      </c>
      <c r="BY242" s="241" t="str">
        <f t="shared" si="75"/>
        <v/>
      </c>
      <c r="BZ242" s="301" t="str">
        <f t="shared" si="76"/>
        <v/>
      </c>
      <c r="CA242" s="301" t="str">
        <f t="shared" si="77"/>
        <v/>
      </c>
    </row>
    <row r="243" spans="1:79" ht="12.75" customHeight="1">
      <c r="A243" s="273"/>
      <c r="B243" s="239" t="str">
        <f>IF(' Peticions ET'!B242="", "",' Peticions ET'!B242)</f>
        <v/>
      </c>
      <c r="C243" s="186" t="str">
        <f>IF(' Peticions ET'!C242="", "",' Peticions ET'!C242)</f>
        <v/>
      </c>
      <c r="D243" s="186" t="str">
        <f>IF(' Peticions ET'!D242="", "",' Peticions ET'!D242)</f>
        <v/>
      </c>
      <c r="E243" s="186" t="str">
        <f>IF(' Peticions ET'!E242="", "",' Peticions ET'!E242)</f>
        <v/>
      </c>
      <c r="F243" s="186" t="str">
        <f>IF(' Peticions ET'!F242="", "",' Peticions ET'!F242)</f>
        <v/>
      </c>
      <c r="G243" s="186" t="str">
        <f>IF(' Peticions ET'!G242="", "",' Peticions ET'!G242)</f>
        <v/>
      </c>
      <c r="H243" s="185" t="str">
        <f>IF(' Peticions ET'!H242="", "",' Peticions ET'!H242)</f>
        <v/>
      </c>
      <c r="I243" s="185" t="str">
        <f>IF(' Peticions ET'!I242="", "",' Peticions ET'!I242)</f>
        <v/>
      </c>
      <c r="J243" s="33" t="str">
        <f>IF(' Peticions ET'!J242="", "",' Peticions ET'!J242)</f>
        <v/>
      </c>
      <c r="K243" s="33" t="str">
        <f>IF(' Peticions ET'!K242="", "",' Peticions ET'!K242)</f>
        <v/>
      </c>
      <c r="L243" s="33" t="str">
        <f>IF(' Peticions ET'!L242="", "",' Peticions ET'!L242)</f>
        <v/>
      </c>
      <c r="M243" s="33" t="str">
        <f>IF(' Peticions ET'!M242="", "",' Peticions ET'!M242)</f>
        <v/>
      </c>
      <c r="N243" s="33" t="str">
        <f>IF(' Peticions ET'!N242="", "",' Peticions ET'!N242)</f>
        <v/>
      </c>
      <c r="O243" s="33" t="str">
        <f>IF(' Peticions ET'!O242="", "",' Peticions ET'!O242)</f>
        <v/>
      </c>
      <c r="P243" s="33" t="str">
        <f>IF(' Peticions ET'!P242="", "",' Peticions ET'!P242)</f>
        <v/>
      </c>
      <c r="Q243" s="33" t="str">
        <f>IF(' Peticions ET'!R242="", "",' Peticions ET'!R242)</f>
        <v/>
      </c>
      <c r="R243" s="1" t="str">
        <f>IF(' Peticions ET'!Q242="", "",' Peticions ET'!Q242)</f>
        <v/>
      </c>
      <c r="S243" s="34" t="str">
        <f>IF(' Peticions ET'!U242="", "",' Peticions ET'!U242)</f>
        <v/>
      </c>
      <c r="T243" s="34" t="str">
        <f>IF(' Peticions ET'!V242="", "",' Peticions ET'!V242)</f>
        <v/>
      </c>
      <c r="U243" t="str">
        <f>IF(' Peticions ET'!S242="", "",' Peticions ET'!S242)</f>
        <v/>
      </c>
      <c r="V243" t="str">
        <f>IF(' Peticions ET'!T242="", "",' Peticions ET'!T242)</f>
        <v/>
      </c>
      <c r="W243" s="33" t="str">
        <f>IF(' Peticions ET'!W242="", "",' Peticions ET'!W242)</f>
        <v/>
      </c>
      <c r="X243" s="33" t="str">
        <f>IF(' Peticions ET'!X242="", "",' Peticions ET'!X242)</f>
        <v/>
      </c>
      <c r="Y243" s="33" t="str">
        <f>IF(' Peticions ET'!Y242="", "",' Peticions ET'!Y242)</f>
        <v/>
      </c>
      <c r="Z243" s="1"/>
      <c r="AA243" s="1"/>
      <c r="AB243" s="3"/>
      <c r="AC243" s="34"/>
      <c r="AD243" s="34"/>
      <c r="AE243" s="34"/>
      <c r="AF243" s="35"/>
      <c r="AG243" s="36"/>
      <c r="AH243" s="36"/>
      <c r="AI243" s="36"/>
      <c r="AJ243" s="36"/>
      <c r="AK243" s="37"/>
      <c r="AL243" s="37"/>
      <c r="AM243" s="37"/>
      <c r="AN243" s="37"/>
      <c r="AO243" s="38" t="str">
        <f>IF(' Peticions ET'!AO242="", "",' Peticions ET'!AO242)</f>
        <v/>
      </c>
      <c r="AP243" s="154"/>
      <c r="AQ243" s="39"/>
      <c r="AR243" s="40" t="str">
        <f t="shared" si="67"/>
        <v/>
      </c>
      <c r="AS243" s="41" t="str">
        <f t="shared" si="68"/>
        <v/>
      </c>
      <c r="AT243" s="42" t="str">
        <f t="shared" si="78"/>
        <v/>
      </c>
      <c r="AU243" s="43" t="str">
        <f t="shared" si="79"/>
        <v/>
      </c>
      <c r="AV243" s="252" t="str">
        <f t="shared" si="69"/>
        <v/>
      </c>
      <c r="AW243" s="242">
        <f>IF(B243="",0,IF(BR243="S",COUNTIF($AV$17:AV243,AV243),0))</f>
        <v>0</v>
      </c>
      <c r="AX243" s="44" t="str">
        <f t="shared" si="80"/>
        <v/>
      </c>
      <c r="AY243" s="45">
        <f xml:space="preserve"> IF(AX243&lt;&gt;"",VLOOKUP(AX243,Calculs!$B$2:$C$34,2,FALSE),0)</f>
        <v>0</v>
      </c>
      <c r="AZ243" s="45">
        <f>IF(K243&lt;&gt;"",IF(LEFT(K243,1)="S", Calculs!$C$55,0),0)</f>
        <v>0</v>
      </c>
      <c r="BA243" s="45">
        <f>IF(L243&lt;&gt;"",IF(LEFT(L243,1)="S", Calculs!$C$51,0),0)</f>
        <v>0</v>
      </c>
      <c r="BB243" s="45">
        <f>IF(M243&lt;&gt;"",IF(LEFT(M243,1)="S", Calculs!$C$52,0),0)</f>
        <v>0</v>
      </c>
      <c r="BC243" s="46" t="str">
        <f t="shared" si="81"/>
        <v/>
      </c>
      <c r="BD243" s="46" t="str">
        <f t="shared" si="83"/>
        <v/>
      </c>
      <c r="BE243" s="46">
        <f>SUMIF(Calculs!$B$2:$B$34,BC243,Calculs!$C$2:$C$34)</f>
        <v>0</v>
      </c>
      <c r="BF243" s="45">
        <f>IF(Q243&lt;&gt;"",IF(LEFT(Q243,1)="S", Calculs!$C$52,0),0)</f>
        <v>0</v>
      </c>
      <c r="BG243" s="45">
        <f>IF(R243&lt;&gt;"",IF(LEFT(R243,1)="S", Calculs!$C$51,0),0)</f>
        <v>0</v>
      </c>
      <c r="BH243" s="252" t="str">
        <f t="shared" si="70"/>
        <v/>
      </c>
      <c r="BI243" s="242">
        <f>IF(B243="",0, IF(BS243="S",COUNTIF($BH$17:BH243,BH243),0))</f>
        <v>0</v>
      </c>
      <c r="BJ243" s="45">
        <f xml:space="preserve"> IF(S243&lt;&gt;"",IF(S243&lt;&gt;"Sense monitor",VLOOKUP(LEFT(S243,2),Calculs!$B$41:$C$46,2,FALSE),0),0)</f>
        <v>0</v>
      </c>
      <c r="BK243" s="45">
        <f>IF(T243&lt;&gt;"",IF(LEFT(T243,1)="S", Calculs!$C$48,0),0)</f>
        <v>0</v>
      </c>
      <c r="BL243" s="45">
        <f>IF(W243&lt;&gt;"",IF(LEFT(W243,3)="ETT", Calculs!$C$37,0),0)</f>
        <v>0</v>
      </c>
      <c r="BM243" s="45">
        <f>IF(X243&lt;&gt;"",IF(LEFT(X243,1)="S", Calculs!$C$51,0),0)</f>
        <v>0</v>
      </c>
      <c r="BN243" s="45">
        <f>IF(Y243&lt;&gt;"",IF(LEFT(Y243,1)="S", Calculs!$C$52,0),0)</f>
        <v>0</v>
      </c>
      <c r="BO243" s="46" t="str">
        <f t="shared" si="82"/>
        <v/>
      </c>
      <c r="BP243" s="45">
        <f>SUMIF(Calculs!$B$32:$B$36,TRIM(BO243),Calculs!$C$32:$C$36)</f>
        <v>0</v>
      </c>
      <c r="BQ243" s="45">
        <f>IF(V243&lt;&gt;"",IF(LEFT(V243,1)="S", SUMIF(Calculs!$B$57:$B$61, TRIM(BO243), Calculs!$C$57:$C$61),0),0)</f>
        <v>0</v>
      </c>
      <c r="BR243" s="43" t="str">
        <f t="shared" si="71"/>
        <v>N</v>
      </c>
      <c r="BS243" s="241" t="str">
        <f t="shared" si="72"/>
        <v>N</v>
      </c>
      <c r="BT243" s="45">
        <f t="shared" si="73"/>
        <v>0</v>
      </c>
      <c r="BU243" s="45"/>
      <c r="BV243" s="45"/>
      <c r="BW243" s="45">
        <f>IF(C243="",0,IF(AND(BR243="S",AW243=1), VLOOKUP(C243,Calculs!$B$85:$D$90,3), 0) + IF(AND(BS243="S",BI243=1), VLOOKUP(C243,Calculs!$B$85:$F$90,5), 0))</f>
        <v>0</v>
      </c>
      <c r="BX243" s="43" t="str">
        <f t="shared" si="74"/>
        <v/>
      </c>
      <c r="BY243" s="241" t="str">
        <f t="shared" si="75"/>
        <v/>
      </c>
      <c r="BZ243" s="301" t="str">
        <f t="shared" si="76"/>
        <v/>
      </c>
      <c r="CA243" s="301" t="str">
        <f t="shared" si="77"/>
        <v/>
      </c>
    </row>
    <row r="244" spans="1:79" ht="12.75" customHeight="1">
      <c r="A244" s="273"/>
      <c r="B244" s="239" t="str">
        <f>IF(' Peticions ET'!B243="", "",' Peticions ET'!B243)</f>
        <v/>
      </c>
      <c r="C244" s="186" t="str">
        <f>IF(' Peticions ET'!C243="", "",' Peticions ET'!C243)</f>
        <v/>
      </c>
      <c r="D244" s="186" t="str">
        <f>IF(' Peticions ET'!D243="", "",' Peticions ET'!D243)</f>
        <v/>
      </c>
      <c r="E244" s="186" t="str">
        <f>IF(' Peticions ET'!E243="", "",' Peticions ET'!E243)</f>
        <v/>
      </c>
      <c r="F244" s="186" t="str">
        <f>IF(' Peticions ET'!F243="", "",' Peticions ET'!F243)</f>
        <v/>
      </c>
      <c r="G244" s="186" t="str">
        <f>IF(' Peticions ET'!G243="", "",' Peticions ET'!G243)</f>
        <v/>
      </c>
      <c r="H244" s="185" t="str">
        <f>IF(' Peticions ET'!H243="", "",' Peticions ET'!H243)</f>
        <v/>
      </c>
      <c r="I244" s="185" t="str">
        <f>IF(' Peticions ET'!I243="", "",' Peticions ET'!I243)</f>
        <v/>
      </c>
      <c r="J244" s="33" t="str">
        <f>IF(' Peticions ET'!J243="", "",' Peticions ET'!J243)</f>
        <v/>
      </c>
      <c r="K244" s="33" t="str">
        <f>IF(' Peticions ET'!K243="", "",' Peticions ET'!K243)</f>
        <v/>
      </c>
      <c r="L244" s="33" t="str">
        <f>IF(' Peticions ET'!L243="", "",' Peticions ET'!L243)</f>
        <v/>
      </c>
      <c r="M244" s="33" t="str">
        <f>IF(' Peticions ET'!M243="", "",' Peticions ET'!M243)</f>
        <v/>
      </c>
      <c r="N244" s="33" t="str">
        <f>IF(' Peticions ET'!N243="", "",' Peticions ET'!N243)</f>
        <v/>
      </c>
      <c r="O244" s="33" t="str">
        <f>IF(' Peticions ET'!O243="", "",' Peticions ET'!O243)</f>
        <v/>
      </c>
      <c r="P244" s="33" t="str">
        <f>IF(' Peticions ET'!P243="", "",' Peticions ET'!P243)</f>
        <v/>
      </c>
      <c r="Q244" s="33" t="str">
        <f>IF(' Peticions ET'!R243="", "",' Peticions ET'!R243)</f>
        <v/>
      </c>
      <c r="R244" s="1" t="str">
        <f>IF(' Peticions ET'!Q243="", "",' Peticions ET'!Q243)</f>
        <v/>
      </c>
      <c r="S244" s="34" t="str">
        <f>IF(' Peticions ET'!U243="", "",' Peticions ET'!U243)</f>
        <v/>
      </c>
      <c r="T244" s="34" t="str">
        <f>IF(' Peticions ET'!V243="", "",' Peticions ET'!V243)</f>
        <v/>
      </c>
      <c r="U244" t="str">
        <f>IF(' Peticions ET'!S243="", "",' Peticions ET'!S243)</f>
        <v/>
      </c>
      <c r="V244" t="str">
        <f>IF(' Peticions ET'!T243="", "",' Peticions ET'!T243)</f>
        <v/>
      </c>
      <c r="W244" s="33" t="str">
        <f>IF(' Peticions ET'!W243="", "",' Peticions ET'!W243)</f>
        <v/>
      </c>
      <c r="X244" s="33" t="str">
        <f>IF(' Peticions ET'!X243="", "",' Peticions ET'!X243)</f>
        <v/>
      </c>
      <c r="Y244" s="33" t="str">
        <f>IF(' Peticions ET'!Y243="", "",' Peticions ET'!Y243)</f>
        <v/>
      </c>
      <c r="Z244" s="1"/>
      <c r="AA244" s="1"/>
      <c r="AB244" s="3"/>
      <c r="AC244" s="34"/>
      <c r="AD244" s="34"/>
      <c r="AE244" s="34"/>
      <c r="AF244" s="35"/>
      <c r="AG244" s="36"/>
      <c r="AH244" s="36"/>
      <c r="AI244" s="36"/>
      <c r="AJ244" s="36"/>
      <c r="AK244" s="37"/>
      <c r="AL244" s="37"/>
      <c r="AM244" s="37"/>
      <c r="AN244" s="37"/>
      <c r="AO244" s="38" t="str">
        <f>IF(' Peticions ET'!AO243="", "",' Peticions ET'!AO243)</f>
        <v/>
      </c>
      <c r="AP244" s="154"/>
      <c r="AQ244" s="39"/>
      <c r="AR244" s="40" t="str">
        <f t="shared" si="67"/>
        <v/>
      </c>
      <c r="AS244" s="41" t="str">
        <f t="shared" si="68"/>
        <v/>
      </c>
      <c r="AT244" s="42" t="str">
        <f t="shared" si="78"/>
        <v/>
      </c>
      <c r="AU244" s="43" t="str">
        <f t="shared" si="79"/>
        <v/>
      </c>
      <c r="AV244" s="252" t="str">
        <f t="shared" si="69"/>
        <v/>
      </c>
      <c r="AW244" s="242">
        <f>IF(B244="",0,IF(BR244="S",COUNTIF($AV$17:AV244,AV244),0))</f>
        <v>0</v>
      </c>
      <c r="AX244" s="44" t="str">
        <f t="shared" si="80"/>
        <v/>
      </c>
      <c r="AY244" s="45">
        <f xml:space="preserve"> IF(AX244&lt;&gt;"",VLOOKUP(AX244,Calculs!$B$2:$C$34,2,FALSE),0)</f>
        <v>0</v>
      </c>
      <c r="AZ244" s="45">
        <f>IF(K244&lt;&gt;"",IF(LEFT(K244,1)="S", Calculs!$C$55,0),0)</f>
        <v>0</v>
      </c>
      <c r="BA244" s="45">
        <f>IF(L244&lt;&gt;"",IF(LEFT(L244,1)="S", Calculs!$C$51,0),0)</f>
        <v>0</v>
      </c>
      <c r="BB244" s="45">
        <f>IF(M244&lt;&gt;"",IF(LEFT(M244,1)="S", Calculs!$C$52,0),0)</f>
        <v>0</v>
      </c>
      <c r="BC244" s="46" t="str">
        <f t="shared" si="81"/>
        <v/>
      </c>
      <c r="BD244" s="46" t="str">
        <f t="shared" si="83"/>
        <v/>
      </c>
      <c r="BE244" s="46">
        <f>SUMIF(Calculs!$B$2:$B$34,BC244,Calculs!$C$2:$C$34)</f>
        <v>0</v>
      </c>
      <c r="BF244" s="45">
        <f>IF(Q244&lt;&gt;"",IF(LEFT(Q244,1)="S", Calculs!$C$52,0),0)</f>
        <v>0</v>
      </c>
      <c r="BG244" s="45">
        <f>IF(R244&lt;&gt;"",IF(LEFT(R244,1)="S", Calculs!$C$51,0),0)</f>
        <v>0</v>
      </c>
      <c r="BH244" s="252" t="str">
        <f t="shared" si="70"/>
        <v/>
      </c>
      <c r="BI244" s="242">
        <f>IF(B244="",0, IF(BS244="S",COUNTIF($BH$17:BH244,BH244),0))</f>
        <v>0</v>
      </c>
      <c r="BJ244" s="45">
        <f xml:space="preserve"> IF(S244&lt;&gt;"",IF(S244&lt;&gt;"Sense monitor",VLOOKUP(LEFT(S244,2),Calculs!$B$41:$C$46,2,FALSE),0),0)</f>
        <v>0</v>
      </c>
      <c r="BK244" s="45">
        <f>IF(T244&lt;&gt;"",IF(LEFT(T244,1)="S", Calculs!$C$48,0),0)</f>
        <v>0</v>
      </c>
      <c r="BL244" s="45">
        <f>IF(W244&lt;&gt;"",IF(LEFT(W244,3)="ETT", Calculs!$C$37,0),0)</f>
        <v>0</v>
      </c>
      <c r="BM244" s="45">
        <f>IF(X244&lt;&gt;"",IF(LEFT(X244,1)="S", Calculs!$C$51,0),0)</f>
        <v>0</v>
      </c>
      <c r="BN244" s="45">
        <f>IF(Y244&lt;&gt;"",IF(LEFT(Y244,1)="S", Calculs!$C$52,0),0)</f>
        <v>0</v>
      </c>
      <c r="BO244" s="46" t="str">
        <f t="shared" si="82"/>
        <v/>
      </c>
      <c r="BP244" s="45">
        <f>SUMIF(Calculs!$B$32:$B$36,TRIM(BO244),Calculs!$C$32:$C$36)</f>
        <v>0</v>
      </c>
      <c r="BQ244" s="45">
        <f>IF(V244&lt;&gt;"",IF(LEFT(V244,1)="S", SUMIF(Calculs!$B$57:$B$61, TRIM(BO244), Calculs!$C$57:$C$61),0),0)</f>
        <v>0</v>
      </c>
      <c r="BR244" s="43" t="str">
        <f t="shared" si="71"/>
        <v>N</v>
      </c>
      <c r="BS244" s="241" t="str">
        <f t="shared" si="72"/>
        <v>N</v>
      </c>
      <c r="BT244" s="45">
        <f t="shared" si="73"/>
        <v>0</v>
      </c>
      <c r="BU244" s="45"/>
      <c r="BV244" s="45"/>
      <c r="BW244" s="45">
        <f>IF(C244="",0,IF(AND(BR244="S",AW244=1), VLOOKUP(C244,Calculs!$B$85:$D$90,3), 0) + IF(AND(BS244="S",BI244=1), VLOOKUP(C244,Calculs!$B$85:$F$90,5), 0))</f>
        <v>0</v>
      </c>
      <c r="BX244" s="43" t="str">
        <f t="shared" si="74"/>
        <v/>
      </c>
      <c r="BY244" s="241" t="str">
        <f t="shared" si="75"/>
        <v/>
      </c>
      <c r="BZ244" s="301" t="str">
        <f t="shared" si="76"/>
        <v/>
      </c>
      <c r="CA244" s="301" t="str">
        <f t="shared" si="77"/>
        <v/>
      </c>
    </row>
    <row r="245" spans="1:79" ht="12.75" customHeight="1">
      <c r="A245" s="273"/>
      <c r="B245" s="239" t="str">
        <f>IF(' Peticions ET'!B244="", "",' Peticions ET'!B244)</f>
        <v/>
      </c>
      <c r="C245" s="186" t="str">
        <f>IF(' Peticions ET'!C244="", "",' Peticions ET'!C244)</f>
        <v/>
      </c>
      <c r="D245" s="186" t="str">
        <f>IF(' Peticions ET'!D244="", "",' Peticions ET'!D244)</f>
        <v/>
      </c>
      <c r="E245" s="186" t="str">
        <f>IF(' Peticions ET'!E244="", "",' Peticions ET'!E244)</f>
        <v/>
      </c>
      <c r="F245" s="186" t="str">
        <f>IF(' Peticions ET'!F244="", "",' Peticions ET'!F244)</f>
        <v/>
      </c>
      <c r="G245" s="186" t="str">
        <f>IF(' Peticions ET'!G244="", "",' Peticions ET'!G244)</f>
        <v/>
      </c>
      <c r="H245" s="185" t="str">
        <f>IF(' Peticions ET'!H244="", "",' Peticions ET'!H244)</f>
        <v/>
      </c>
      <c r="I245" s="185" t="str">
        <f>IF(' Peticions ET'!I244="", "",' Peticions ET'!I244)</f>
        <v/>
      </c>
      <c r="J245" s="33" t="str">
        <f>IF(' Peticions ET'!J244="", "",' Peticions ET'!J244)</f>
        <v/>
      </c>
      <c r="K245" s="33" t="str">
        <f>IF(' Peticions ET'!K244="", "",' Peticions ET'!K244)</f>
        <v/>
      </c>
      <c r="L245" s="33" t="str">
        <f>IF(' Peticions ET'!L244="", "",' Peticions ET'!L244)</f>
        <v/>
      </c>
      <c r="M245" s="33" t="str">
        <f>IF(' Peticions ET'!M244="", "",' Peticions ET'!M244)</f>
        <v/>
      </c>
      <c r="N245" s="33" t="str">
        <f>IF(' Peticions ET'!N244="", "",' Peticions ET'!N244)</f>
        <v/>
      </c>
      <c r="O245" s="33" t="str">
        <f>IF(' Peticions ET'!O244="", "",' Peticions ET'!O244)</f>
        <v/>
      </c>
      <c r="P245" s="33" t="str">
        <f>IF(' Peticions ET'!P244="", "",' Peticions ET'!P244)</f>
        <v/>
      </c>
      <c r="Q245" s="33" t="str">
        <f>IF(' Peticions ET'!R244="", "",' Peticions ET'!R244)</f>
        <v/>
      </c>
      <c r="R245" s="1" t="str">
        <f>IF(' Peticions ET'!Q244="", "",' Peticions ET'!Q244)</f>
        <v/>
      </c>
      <c r="S245" s="34" t="str">
        <f>IF(' Peticions ET'!U244="", "",' Peticions ET'!U244)</f>
        <v/>
      </c>
      <c r="T245" s="34" t="str">
        <f>IF(' Peticions ET'!V244="", "",' Peticions ET'!V244)</f>
        <v/>
      </c>
      <c r="U245" t="str">
        <f>IF(' Peticions ET'!S244="", "",' Peticions ET'!S244)</f>
        <v/>
      </c>
      <c r="V245" t="str">
        <f>IF(' Peticions ET'!T244="", "",' Peticions ET'!T244)</f>
        <v/>
      </c>
      <c r="W245" s="33" t="str">
        <f>IF(' Peticions ET'!W244="", "",' Peticions ET'!W244)</f>
        <v/>
      </c>
      <c r="X245" s="33" t="str">
        <f>IF(' Peticions ET'!X244="", "",' Peticions ET'!X244)</f>
        <v/>
      </c>
      <c r="Y245" s="33" t="str">
        <f>IF(' Peticions ET'!Y244="", "",' Peticions ET'!Y244)</f>
        <v/>
      </c>
      <c r="Z245" s="1"/>
      <c r="AA245" s="1"/>
      <c r="AB245" s="3"/>
      <c r="AC245" s="34"/>
      <c r="AD245" s="34"/>
      <c r="AE245" s="34"/>
      <c r="AF245" s="35"/>
      <c r="AG245" s="36"/>
      <c r="AH245" s="36"/>
      <c r="AI245" s="36"/>
      <c r="AJ245" s="36"/>
      <c r="AK245" s="37"/>
      <c r="AL245" s="37"/>
      <c r="AM245" s="37"/>
      <c r="AN245" s="37"/>
      <c r="AO245" s="38" t="str">
        <f>IF(' Peticions ET'!AO244="", "",' Peticions ET'!AO244)</f>
        <v/>
      </c>
      <c r="AP245" s="154"/>
      <c r="AQ245" s="39"/>
      <c r="AR245" s="40" t="str">
        <f t="shared" si="67"/>
        <v/>
      </c>
      <c r="AS245" s="41" t="str">
        <f t="shared" si="68"/>
        <v/>
      </c>
      <c r="AT245" s="42" t="str">
        <f t="shared" si="78"/>
        <v/>
      </c>
      <c r="AU245" s="43" t="str">
        <f t="shared" si="79"/>
        <v/>
      </c>
      <c r="AV245" s="252" t="str">
        <f t="shared" si="69"/>
        <v/>
      </c>
      <c r="AW245" s="242">
        <f>IF(B245="",0,IF(BR245="S",COUNTIF($AV$17:AV245,AV245),0))</f>
        <v>0</v>
      </c>
      <c r="AX245" s="44" t="str">
        <f t="shared" si="80"/>
        <v/>
      </c>
      <c r="AY245" s="45">
        <f xml:space="preserve"> IF(AX245&lt;&gt;"",VLOOKUP(AX245,Calculs!$B$2:$C$34,2,FALSE),0)</f>
        <v>0</v>
      </c>
      <c r="AZ245" s="45">
        <f>IF(K245&lt;&gt;"",IF(LEFT(K245,1)="S", Calculs!$C$55,0),0)</f>
        <v>0</v>
      </c>
      <c r="BA245" s="45">
        <f>IF(L245&lt;&gt;"",IF(LEFT(L245,1)="S", Calculs!$C$51,0),0)</f>
        <v>0</v>
      </c>
      <c r="BB245" s="45">
        <f>IF(M245&lt;&gt;"",IF(LEFT(M245,1)="S", Calculs!$C$52,0),0)</f>
        <v>0</v>
      </c>
      <c r="BC245" s="46" t="str">
        <f t="shared" si="81"/>
        <v/>
      </c>
      <c r="BD245" s="46" t="str">
        <f t="shared" si="83"/>
        <v/>
      </c>
      <c r="BE245" s="46">
        <f>SUMIF(Calculs!$B$2:$B$34,BC245,Calculs!$C$2:$C$34)</f>
        <v>0</v>
      </c>
      <c r="BF245" s="45">
        <f>IF(Q245&lt;&gt;"",IF(LEFT(Q245,1)="S", Calculs!$C$52,0),0)</f>
        <v>0</v>
      </c>
      <c r="BG245" s="45">
        <f>IF(R245&lt;&gt;"",IF(LEFT(R245,1)="S", Calculs!$C$51,0),0)</f>
        <v>0</v>
      </c>
      <c r="BH245" s="252" t="str">
        <f t="shared" si="70"/>
        <v/>
      </c>
      <c r="BI245" s="242">
        <f>IF(B245="",0, IF(BS245="S",COUNTIF($BH$17:BH245,BH245),0))</f>
        <v>0</v>
      </c>
      <c r="BJ245" s="45">
        <f xml:space="preserve"> IF(S245&lt;&gt;"",IF(S245&lt;&gt;"Sense monitor",VLOOKUP(LEFT(S245,2),Calculs!$B$41:$C$46,2,FALSE),0),0)</f>
        <v>0</v>
      </c>
      <c r="BK245" s="45">
        <f>IF(T245&lt;&gt;"",IF(LEFT(T245,1)="S", Calculs!$C$48,0),0)</f>
        <v>0</v>
      </c>
      <c r="BL245" s="45">
        <f>IF(W245&lt;&gt;"",IF(LEFT(W245,3)="ETT", Calculs!$C$37,0),0)</f>
        <v>0</v>
      </c>
      <c r="BM245" s="45">
        <f>IF(X245&lt;&gt;"",IF(LEFT(X245,1)="S", Calculs!$C$51,0),0)</f>
        <v>0</v>
      </c>
      <c r="BN245" s="45">
        <f>IF(Y245&lt;&gt;"",IF(LEFT(Y245,1)="S", Calculs!$C$52,0),0)</f>
        <v>0</v>
      </c>
      <c r="BO245" s="46" t="str">
        <f t="shared" si="82"/>
        <v/>
      </c>
      <c r="BP245" s="45">
        <f>SUMIF(Calculs!$B$32:$B$36,TRIM(BO245),Calculs!$C$32:$C$36)</f>
        <v>0</v>
      </c>
      <c r="BQ245" s="45">
        <f>IF(V245&lt;&gt;"",IF(LEFT(V245,1)="S", SUMIF(Calculs!$B$57:$B$61, TRIM(BO245), Calculs!$C$57:$C$61),0),0)</f>
        <v>0</v>
      </c>
      <c r="BR245" s="43" t="str">
        <f t="shared" si="71"/>
        <v>N</v>
      </c>
      <c r="BS245" s="241" t="str">
        <f t="shared" si="72"/>
        <v>N</v>
      </c>
      <c r="BT245" s="45">
        <f t="shared" si="73"/>
        <v>0</v>
      </c>
      <c r="BU245" s="45"/>
      <c r="BV245" s="45"/>
      <c r="BW245" s="45">
        <f>IF(C245="",0,IF(AND(BR245="S",AW245=1), VLOOKUP(C245,Calculs!$B$85:$D$90,3), 0) + IF(AND(BS245="S",BI245=1), VLOOKUP(C245,Calculs!$B$85:$F$90,5), 0))</f>
        <v>0</v>
      </c>
      <c r="BX245" s="43" t="str">
        <f t="shared" si="74"/>
        <v/>
      </c>
      <c r="BY245" s="241" t="str">
        <f t="shared" si="75"/>
        <v/>
      </c>
      <c r="BZ245" s="301" t="str">
        <f t="shared" si="76"/>
        <v/>
      </c>
      <c r="CA245" s="301" t="str">
        <f t="shared" si="77"/>
        <v/>
      </c>
    </row>
    <row r="246" spans="1:79" ht="12.75" customHeight="1">
      <c r="A246" s="273"/>
      <c r="B246" s="239" t="str">
        <f>IF(' Peticions ET'!B245="", "",' Peticions ET'!B245)</f>
        <v/>
      </c>
      <c r="C246" s="186" t="str">
        <f>IF(' Peticions ET'!C245="", "",' Peticions ET'!C245)</f>
        <v/>
      </c>
      <c r="D246" s="186" t="str">
        <f>IF(' Peticions ET'!D245="", "",' Peticions ET'!D245)</f>
        <v/>
      </c>
      <c r="E246" s="186" t="str">
        <f>IF(' Peticions ET'!E245="", "",' Peticions ET'!E245)</f>
        <v/>
      </c>
      <c r="F246" s="186" t="str">
        <f>IF(' Peticions ET'!F245="", "",' Peticions ET'!F245)</f>
        <v/>
      </c>
      <c r="G246" s="186" t="str">
        <f>IF(' Peticions ET'!G245="", "",' Peticions ET'!G245)</f>
        <v/>
      </c>
      <c r="H246" s="185" t="str">
        <f>IF(' Peticions ET'!H245="", "",' Peticions ET'!H245)</f>
        <v/>
      </c>
      <c r="I246" s="185" t="str">
        <f>IF(' Peticions ET'!I245="", "",' Peticions ET'!I245)</f>
        <v/>
      </c>
      <c r="J246" s="33" t="str">
        <f>IF(' Peticions ET'!J245="", "",' Peticions ET'!J245)</f>
        <v/>
      </c>
      <c r="K246" s="33" t="str">
        <f>IF(' Peticions ET'!K245="", "",' Peticions ET'!K245)</f>
        <v/>
      </c>
      <c r="L246" s="33" t="str">
        <f>IF(' Peticions ET'!L245="", "",' Peticions ET'!L245)</f>
        <v/>
      </c>
      <c r="M246" s="33" t="str">
        <f>IF(' Peticions ET'!M245="", "",' Peticions ET'!M245)</f>
        <v/>
      </c>
      <c r="N246" s="33" t="str">
        <f>IF(' Peticions ET'!N245="", "",' Peticions ET'!N245)</f>
        <v/>
      </c>
      <c r="O246" s="33" t="str">
        <f>IF(' Peticions ET'!O245="", "",' Peticions ET'!O245)</f>
        <v/>
      </c>
      <c r="P246" s="33" t="str">
        <f>IF(' Peticions ET'!P245="", "",' Peticions ET'!P245)</f>
        <v/>
      </c>
      <c r="Q246" s="33" t="str">
        <f>IF(' Peticions ET'!R245="", "",' Peticions ET'!R245)</f>
        <v/>
      </c>
      <c r="R246" s="1" t="str">
        <f>IF(' Peticions ET'!Q245="", "",' Peticions ET'!Q245)</f>
        <v/>
      </c>
      <c r="S246" s="34" t="str">
        <f>IF(' Peticions ET'!U245="", "",' Peticions ET'!U245)</f>
        <v/>
      </c>
      <c r="T246" s="34" t="str">
        <f>IF(' Peticions ET'!V245="", "",' Peticions ET'!V245)</f>
        <v/>
      </c>
      <c r="U246" t="str">
        <f>IF(' Peticions ET'!S245="", "",' Peticions ET'!S245)</f>
        <v/>
      </c>
      <c r="V246" t="str">
        <f>IF(' Peticions ET'!T245="", "",' Peticions ET'!T245)</f>
        <v/>
      </c>
      <c r="W246" s="33" t="str">
        <f>IF(' Peticions ET'!W245="", "",' Peticions ET'!W245)</f>
        <v/>
      </c>
      <c r="X246" s="33" t="str">
        <f>IF(' Peticions ET'!X245="", "",' Peticions ET'!X245)</f>
        <v/>
      </c>
      <c r="Y246" s="33" t="str">
        <f>IF(' Peticions ET'!Y245="", "",' Peticions ET'!Y245)</f>
        <v/>
      </c>
      <c r="Z246" s="1"/>
      <c r="AA246" s="1"/>
      <c r="AB246" s="3"/>
      <c r="AC246" s="34"/>
      <c r="AD246" s="34"/>
      <c r="AE246" s="34"/>
      <c r="AF246" s="35"/>
      <c r="AG246" s="36"/>
      <c r="AH246" s="36"/>
      <c r="AI246" s="36"/>
      <c r="AJ246" s="36"/>
      <c r="AK246" s="37"/>
      <c r="AL246" s="37"/>
      <c r="AM246" s="37"/>
      <c r="AN246" s="37"/>
      <c r="AO246" s="38" t="str">
        <f>IF(' Peticions ET'!AO245="", "",' Peticions ET'!AO245)</f>
        <v/>
      </c>
      <c r="AP246" s="154"/>
      <c r="AQ246" s="39"/>
      <c r="AR246" s="40" t="str">
        <f t="shared" si="67"/>
        <v/>
      </c>
      <c r="AS246" s="41" t="str">
        <f t="shared" si="68"/>
        <v/>
      </c>
      <c r="AT246" s="42" t="str">
        <f t="shared" si="78"/>
        <v/>
      </c>
      <c r="AU246" s="43" t="str">
        <f t="shared" si="79"/>
        <v/>
      </c>
      <c r="AV246" s="252" t="str">
        <f t="shared" si="69"/>
        <v/>
      </c>
      <c r="AW246" s="242">
        <f>IF(B246="",0,IF(BR246="S",COUNTIF($AV$17:AV246,AV246),0))</f>
        <v>0</v>
      </c>
      <c r="AX246" s="44" t="str">
        <f t="shared" si="80"/>
        <v/>
      </c>
      <c r="AY246" s="45">
        <f xml:space="preserve"> IF(AX246&lt;&gt;"",VLOOKUP(AX246,Calculs!$B$2:$C$34,2,FALSE),0)</f>
        <v>0</v>
      </c>
      <c r="AZ246" s="45">
        <f>IF(K246&lt;&gt;"",IF(LEFT(K246,1)="S", Calculs!$C$55,0),0)</f>
        <v>0</v>
      </c>
      <c r="BA246" s="45">
        <f>IF(L246&lt;&gt;"",IF(LEFT(L246,1)="S", Calculs!$C$51,0),0)</f>
        <v>0</v>
      </c>
      <c r="BB246" s="45">
        <f>IF(M246&lt;&gt;"",IF(LEFT(M246,1)="S", Calculs!$C$52,0),0)</f>
        <v>0</v>
      </c>
      <c r="BC246" s="46" t="str">
        <f t="shared" si="81"/>
        <v/>
      </c>
      <c r="BD246" s="46" t="str">
        <f t="shared" si="83"/>
        <v/>
      </c>
      <c r="BE246" s="46">
        <f>SUMIF(Calculs!$B$2:$B$34,BC246,Calculs!$C$2:$C$34)</f>
        <v>0</v>
      </c>
      <c r="BF246" s="45">
        <f>IF(Q246&lt;&gt;"",IF(LEFT(Q246,1)="S", Calculs!$C$52,0),0)</f>
        <v>0</v>
      </c>
      <c r="BG246" s="45">
        <f>IF(R246&lt;&gt;"",IF(LEFT(R246,1)="S", Calculs!$C$51,0),0)</f>
        <v>0</v>
      </c>
      <c r="BH246" s="252" t="str">
        <f t="shared" si="70"/>
        <v/>
      </c>
      <c r="BI246" s="242">
        <f>IF(B246="",0, IF(BS246="S",COUNTIF($BH$17:BH246,BH246),0))</f>
        <v>0</v>
      </c>
      <c r="BJ246" s="45">
        <f xml:space="preserve"> IF(S246&lt;&gt;"",IF(S246&lt;&gt;"Sense monitor",VLOOKUP(LEFT(S246,2),Calculs!$B$41:$C$46,2,FALSE),0),0)</f>
        <v>0</v>
      </c>
      <c r="BK246" s="45">
        <f>IF(T246&lt;&gt;"",IF(LEFT(T246,1)="S", Calculs!$C$48,0),0)</f>
        <v>0</v>
      </c>
      <c r="BL246" s="45">
        <f>IF(W246&lt;&gt;"",IF(LEFT(W246,3)="ETT", Calculs!$C$37,0),0)</f>
        <v>0</v>
      </c>
      <c r="BM246" s="45">
        <f>IF(X246&lt;&gt;"",IF(LEFT(X246,1)="S", Calculs!$C$51,0),0)</f>
        <v>0</v>
      </c>
      <c r="BN246" s="45">
        <f>IF(Y246&lt;&gt;"",IF(LEFT(Y246,1)="S", Calculs!$C$52,0),0)</f>
        <v>0</v>
      </c>
      <c r="BO246" s="46" t="str">
        <f t="shared" si="82"/>
        <v/>
      </c>
      <c r="BP246" s="45">
        <f>SUMIF(Calculs!$B$32:$B$36,TRIM(BO246),Calculs!$C$32:$C$36)</f>
        <v>0</v>
      </c>
      <c r="BQ246" s="45">
        <f>IF(V246&lt;&gt;"",IF(LEFT(V246,1)="S", SUMIF(Calculs!$B$57:$B$61, TRIM(BO246), Calculs!$C$57:$C$61),0),0)</f>
        <v>0</v>
      </c>
      <c r="BR246" s="43" t="str">
        <f t="shared" si="71"/>
        <v>N</v>
      </c>
      <c r="BS246" s="241" t="str">
        <f t="shared" si="72"/>
        <v>N</v>
      </c>
      <c r="BT246" s="45">
        <f t="shared" si="73"/>
        <v>0</v>
      </c>
      <c r="BU246" s="45"/>
      <c r="BV246" s="45"/>
      <c r="BW246" s="45">
        <f>IF(C246="",0,IF(AND(BR246="S",AW246=1), VLOOKUP(C246,Calculs!$B$85:$D$90,3), 0) + IF(AND(BS246="S",BI246=1), VLOOKUP(C246,Calculs!$B$85:$F$90,5), 0))</f>
        <v>0</v>
      </c>
      <c r="BX246" s="43" t="str">
        <f t="shared" si="74"/>
        <v/>
      </c>
      <c r="BY246" s="241" t="str">
        <f t="shared" si="75"/>
        <v/>
      </c>
      <c r="BZ246" s="301" t="str">
        <f t="shared" si="76"/>
        <v/>
      </c>
      <c r="CA246" s="301" t="str">
        <f t="shared" si="77"/>
        <v/>
      </c>
    </row>
    <row r="247" spans="1:79" ht="12.75" customHeight="1">
      <c r="A247" s="273"/>
      <c r="B247" s="239" t="str">
        <f>IF(' Peticions ET'!B246="", "",' Peticions ET'!B246)</f>
        <v/>
      </c>
      <c r="C247" s="186" t="str">
        <f>IF(' Peticions ET'!C246="", "",' Peticions ET'!C246)</f>
        <v/>
      </c>
      <c r="D247" s="186" t="str">
        <f>IF(' Peticions ET'!D246="", "",' Peticions ET'!D246)</f>
        <v/>
      </c>
      <c r="E247" s="186" t="str">
        <f>IF(' Peticions ET'!E246="", "",' Peticions ET'!E246)</f>
        <v/>
      </c>
      <c r="F247" s="186" t="str">
        <f>IF(' Peticions ET'!F246="", "",' Peticions ET'!F246)</f>
        <v/>
      </c>
      <c r="G247" s="186" t="str">
        <f>IF(' Peticions ET'!G246="", "",' Peticions ET'!G246)</f>
        <v/>
      </c>
      <c r="H247" s="185" t="str">
        <f>IF(' Peticions ET'!H246="", "",' Peticions ET'!H246)</f>
        <v/>
      </c>
      <c r="I247" s="185" t="str">
        <f>IF(' Peticions ET'!I246="", "",' Peticions ET'!I246)</f>
        <v/>
      </c>
      <c r="J247" s="33" t="str">
        <f>IF(' Peticions ET'!J246="", "",' Peticions ET'!J246)</f>
        <v/>
      </c>
      <c r="K247" s="33" t="str">
        <f>IF(' Peticions ET'!K246="", "",' Peticions ET'!K246)</f>
        <v/>
      </c>
      <c r="L247" s="33" t="str">
        <f>IF(' Peticions ET'!L246="", "",' Peticions ET'!L246)</f>
        <v/>
      </c>
      <c r="M247" s="33" t="str">
        <f>IF(' Peticions ET'!M246="", "",' Peticions ET'!M246)</f>
        <v/>
      </c>
      <c r="N247" s="33" t="str">
        <f>IF(' Peticions ET'!N246="", "",' Peticions ET'!N246)</f>
        <v/>
      </c>
      <c r="O247" s="33" t="str">
        <f>IF(' Peticions ET'!O246="", "",' Peticions ET'!O246)</f>
        <v/>
      </c>
      <c r="P247" s="33" t="str">
        <f>IF(' Peticions ET'!P246="", "",' Peticions ET'!P246)</f>
        <v/>
      </c>
      <c r="Q247" s="33" t="str">
        <f>IF(' Peticions ET'!R246="", "",' Peticions ET'!R246)</f>
        <v/>
      </c>
      <c r="R247" s="1" t="str">
        <f>IF(' Peticions ET'!Q246="", "",' Peticions ET'!Q246)</f>
        <v/>
      </c>
      <c r="S247" s="34" t="str">
        <f>IF(' Peticions ET'!U246="", "",' Peticions ET'!U246)</f>
        <v/>
      </c>
      <c r="T247" s="34" t="str">
        <f>IF(' Peticions ET'!V246="", "",' Peticions ET'!V246)</f>
        <v/>
      </c>
      <c r="U247" t="str">
        <f>IF(' Peticions ET'!S246="", "",' Peticions ET'!S246)</f>
        <v/>
      </c>
      <c r="V247" t="str">
        <f>IF(' Peticions ET'!T246="", "",' Peticions ET'!T246)</f>
        <v/>
      </c>
      <c r="W247" s="33" t="str">
        <f>IF(' Peticions ET'!W246="", "",' Peticions ET'!W246)</f>
        <v/>
      </c>
      <c r="X247" s="33" t="str">
        <f>IF(' Peticions ET'!X246="", "",' Peticions ET'!X246)</f>
        <v/>
      </c>
      <c r="Y247" s="33" t="str">
        <f>IF(' Peticions ET'!Y246="", "",' Peticions ET'!Y246)</f>
        <v/>
      </c>
      <c r="Z247" s="1"/>
      <c r="AA247" s="1"/>
      <c r="AB247" s="3"/>
      <c r="AC247" s="34"/>
      <c r="AD247" s="34"/>
      <c r="AE247" s="34"/>
      <c r="AF247" s="35"/>
      <c r="AG247" s="36"/>
      <c r="AH247" s="36"/>
      <c r="AI247" s="36"/>
      <c r="AJ247" s="36"/>
      <c r="AK247" s="37"/>
      <c r="AL247" s="37"/>
      <c r="AM247" s="37"/>
      <c r="AN247" s="37"/>
      <c r="AO247" s="38" t="str">
        <f>IF(' Peticions ET'!AO246="", "",' Peticions ET'!AO246)</f>
        <v/>
      </c>
      <c r="AP247" s="154"/>
      <c r="AQ247" s="39"/>
      <c r="AR247" s="40" t="str">
        <f t="shared" si="67"/>
        <v/>
      </c>
      <c r="AS247" s="41" t="str">
        <f t="shared" si="68"/>
        <v/>
      </c>
      <c r="AT247" s="42" t="str">
        <f t="shared" si="78"/>
        <v/>
      </c>
      <c r="AU247" s="43" t="str">
        <f t="shared" si="79"/>
        <v/>
      </c>
      <c r="AV247" s="252" t="str">
        <f t="shared" si="69"/>
        <v/>
      </c>
      <c r="AW247" s="242">
        <f>IF(B247="",0,IF(BR247="S",COUNTIF($AV$17:AV247,AV247),0))</f>
        <v>0</v>
      </c>
      <c r="AX247" s="44" t="str">
        <f t="shared" si="80"/>
        <v/>
      </c>
      <c r="AY247" s="45">
        <f xml:space="preserve"> IF(AX247&lt;&gt;"",VLOOKUP(AX247,Calculs!$B$2:$C$34,2,FALSE),0)</f>
        <v>0</v>
      </c>
      <c r="AZ247" s="45">
        <f>IF(K247&lt;&gt;"",IF(LEFT(K247,1)="S", Calculs!$C$55,0),0)</f>
        <v>0</v>
      </c>
      <c r="BA247" s="45">
        <f>IF(L247&lt;&gt;"",IF(LEFT(L247,1)="S", Calculs!$C$51,0),0)</f>
        <v>0</v>
      </c>
      <c r="BB247" s="45">
        <f>IF(M247&lt;&gt;"",IF(LEFT(M247,1)="S", Calculs!$C$52,0),0)</f>
        <v>0</v>
      </c>
      <c r="BC247" s="46" t="str">
        <f t="shared" si="81"/>
        <v/>
      </c>
      <c r="BD247" s="46" t="str">
        <f t="shared" si="83"/>
        <v/>
      </c>
      <c r="BE247" s="46">
        <f>SUMIF(Calculs!$B$2:$B$34,BC247,Calculs!$C$2:$C$34)</f>
        <v>0</v>
      </c>
      <c r="BF247" s="45">
        <f>IF(Q247&lt;&gt;"",IF(LEFT(Q247,1)="S", Calculs!$C$52,0),0)</f>
        <v>0</v>
      </c>
      <c r="BG247" s="45">
        <f>IF(R247&lt;&gt;"",IF(LEFT(R247,1)="S", Calculs!$C$51,0),0)</f>
        <v>0</v>
      </c>
      <c r="BH247" s="252" t="str">
        <f t="shared" si="70"/>
        <v/>
      </c>
      <c r="BI247" s="242">
        <f>IF(B247="",0, IF(BS247="S",COUNTIF($BH$17:BH247,BH247),0))</f>
        <v>0</v>
      </c>
      <c r="BJ247" s="45">
        <f xml:space="preserve"> IF(S247&lt;&gt;"",IF(S247&lt;&gt;"Sense monitor",VLOOKUP(LEFT(S247,2),Calculs!$B$41:$C$46,2,FALSE),0),0)</f>
        <v>0</v>
      </c>
      <c r="BK247" s="45">
        <f>IF(T247&lt;&gt;"",IF(LEFT(T247,1)="S", Calculs!$C$48,0),0)</f>
        <v>0</v>
      </c>
      <c r="BL247" s="45">
        <f>IF(W247&lt;&gt;"",IF(LEFT(W247,3)="ETT", Calculs!$C$37,0),0)</f>
        <v>0</v>
      </c>
      <c r="BM247" s="45">
        <f>IF(X247&lt;&gt;"",IF(LEFT(X247,1)="S", Calculs!$C$51,0),0)</f>
        <v>0</v>
      </c>
      <c r="BN247" s="45">
        <f>IF(Y247&lt;&gt;"",IF(LEFT(Y247,1)="S", Calculs!$C$52,0),0)</f>
        <v>0</v>
      </c>
      <c r="BO247" s="46" t="str">
        <f t="shared" si="82"/>
        <v/>
      </c>
      <c r="BP247" s="45">
        <f>SUMIF(Calculs!$B$32:$B$36,TRIM(BO247),Calculs!$C$32:$C$36)</f>
        <v>0</v>
      </c>
      <c r="BQ247" s="45">
        <f>IF(V247&lt;&gt;"",IF(LEFT(V247,1)="S", SUMIF(Calculs!$B$57:$B$61, TRIM(BO247), Calculs!$C$57:$C$61),0),0)</f>
        <v>0</v>
      </c>
      <c r="BR247" s="43" t="str">
        <f t="shared" si="71"/>
        <v>N</v>
      </c>
      <c r="BS247" s="241" t="str">
        <f t="shared" si="72"/>
        <v>N</v>
      </c>
      <c r="BT247" s="45">
        <f t="shared" si="73"/>
        <v>0</v>
      </c>
      <c r="BU247" s="45"/>
      <c r="BV247" s="45"/>
      <c r="BW247" s="45">
        <f>IF(C247="",0,IF(AND(BR247="S",AW247=1), VLOOKUP(C247,Calculs!$B$85:$D$90,3), 0) + IF(AND(BS247="S",BI247=1), VLOOKUP(C247,Calculs!$B$85:$F$90,5), 0))</f>
        <v>0</v>
      </c>
      <c r="BX247" s="43" t="str">
        <f t="shared" si="74"/>
        <v/>
      </c>
      <c r="BY247" s="241" t="str">
        <f t="shared" si="75"/>
        <v/>
      </c>
      <c r="BZ247" s="301" t="str">
        <f t="shared" si="76"/>
        <v/>
      </c>
      <c r="CA247" s="301" t="str">
        <f t="shared" si="77"/>
        <v/>
      </c>
    </row>
    <row r="248" spans="1:79" ht="12.75" customHeight="1">
      <c r="A248" s="273"/>
      <c r="B248" s="239" t="str">
        <f>IF(' Peticions ET'!B247="", "",' Peticions ET'!B247)</f>
        <v/>
      </c>
      <c r="C248" s="186" t="str">
        <f>IF(' Peticions ET'!C247="", "",' Peticions ET'!C247)</f>
        <v/>
      </c>
      <c r="D248" s="186" t="str">
        <f>IF(' Peticions ET'!D247="", "",' Peticions ET'!D247)</f>
        <v/>
      </c>
      <c r="E248" s="186" t="str">
        <f>IF(' Peticions ET'!E247="", "",' Peticions ET'!E247)</f>
        <v/>
      </c>
      <c r="F248" s="186" t="str">
        <f>IF(' Peticions ET'!F247="", "",' Peticions ET'!F247)</f>
        <v/>
      </c>
      <c r="G248" s="186" t="str">
        <f>IF(' Peticions ET'!G247="", "",' Peticions ET'!G247)</f>
        <v/>
      </c>
      <c r="H248" s="185" t="str">
        <f>IF(' Peticions ET'!H247="", "",' Peticions ET'!H247)</f>
        <v/>
      </c>
      <c r="I248" s="185" t="str">
        <f>IF(' Peticions ET'!I247="", "",' Peticions ET'!I247)</f>
        <v/>
      </c>
      <c r="J248" s="33" t="str">
        <f>IF(' Peticions ET'!J247="", "",' Peticions ET'!J247)</f>
        <v/>
      </c>
      <c r="K248" s="33" t="str">
        <f>IF(' Peticions ET'!K247="", "",' Peticions ET'!K247)</f>
        <v/>
      </c>
      <c r="L248" s="33" t="str">
        <f>IF(' Peticions ET'!L247="", "",' Peticions ET'!L247)</f>
        <v/>
      </c>
      <c r="M248" s="33" t="str">
        <f>IF(' Peticions ET'!M247="", "",' Peticions ET'!M247)</f>
        <v/>
      </c>
      <c r="N248" s="33" t="str">
        <f>IF(' Peticions ET'!N247="", "",' Peticions ET'!N247)</f>
        <v/>
      </c>
      <c r="O248" s="33" t="str">
        <f>IF(' Peticions ET'!O247="", "",' Peticions ET'!O247)</f>
        <v/>
      </c>
      <c r="P248" s="33" t="str">
        <f>IF(' Peticions ET'!P247="", "",' Peticions ET'!P247)</f>
        <v/>
      </c>
      <c r="Q248" s="33" t="str">
        <f>IF(' Peticions ET'!R247="", "",' Peticions ET'!R247)</f>
        <v/>
      </c>
      <c r="R248" s="1" t="str">
        <f>IF(' Peticions ET'!Q247="", "",' Peticions ET'!Q247)</f>
        <v/>
      </c>
      <c r="S248" s="34" t="str">
        <f>IF(' Peticions ET'!U247="", "",' Peticions ET'!U247)</f>
        <v/>
      </c>
      <c r="T248" s="34" t="str">
        <f>IF(' Peticions ET'!V247="", "",' Peticions ET'!V247)</f>
        <v/>
      </c>
      <c r="U248" t="str">
        <f>IF(' Peticions ET'!S247="", "",' Peticions ET'!S247)</f>
        <v/>
      </c>
      <c r="V248" t="str">
        <f>IF(' Peticions ET'!T247="", "",' Peticions ET'!T247)</f>
        <v/>
      </c>
      <c r="W248" s="33" t="str">
        <f>IF(' Peticions ET'!W247="", "",' Peticions ET'!W247)</f>
        <v/>
      </c>
      <c r="X248" s="33" t="str">
        <f>IF(' Peticions ET'!X247="", "",' Peticions ET'!X247)</f>
        <v/>
      </c>
      <c r="Y248" s="33" t="str">
        <f>IF(' Peticions ET'!Y247="", "",' Peticions ET'!Y247)</f>
        <v/>
      </c>
      <c r="Z248" s="1"/>
      <c r="AA248" s="1"/>
      <c r="AB248" s="3"/>
      <c r="AC248" s="34"/>
      <c r="AD248" s="34"/>
      <c r="AE248" s="34"/>
      <c r="AF248" s="35"/>
      <c r="AG248" s="36"/>
      <c r="AH248" s="36"/>
      <c r="AI248" s="36"/>
      <c r="AJ248" s="36"/>
      <c r="AK248" s="37"/>
      <c r="AL248" s="37"/>
      <c r="AM248" s="37"/>
      <c r="AN248" s="37"/>
      <c r="AO248" s="38" t="str">
        <f>IF(' Peticions ET'!AO247="", "",' Peticions ET'!AO247)</f>
        <v/>
      </c>
      <c r="AP248" s="154"/>
      <c r="AQ248" s="39"/>
      <c r="AR248" s="40" t="str">
        <f t="shared" si="67"/>
        <v/>
      </c>
      <c r="AS248" s="41" t="str">
        <f t="shared" si="68"/>
        <v/>
      </c>
      <c r="AT248" s="42" t="str">
        <f t="shared" si="78"/>
        <v/>
      </c>
      <c r="AU248" s="43" t="str">
        <f t="shared" si="79"/>
        <v/>
      </c>
      <c r="AV248" s="252" t="str">
        <f t="shared" si="69"/>
        <v/>
      </c>
      <c r="AW248" s="242">
        <f>IF(B248="",0,IF(BR248="S",COUNTIF($AV$17:AV248,AV248),0))</f>
        <v>0</v>
      </c>
      <c r="AX248" s="44" t="str">
        <f t="shared" si="80"/>
        <v/>
      </c>
      <c r="AY248" s="45">
        <f xml:space="preserve"> IF(AX248&lt;&gt;"",VLOOKUP(AX248,Calculs!$B$2:$C$34,2,FALSE),0)</f>
        <v>0</v>
      </c>
      <c r="AZ248" s="45">
        <f>IF(K248&lt;&gt;"",IF(LEFT(K248,1)="S", Calculs!$C$55,0),0)</f>
        <v>0</v>
      </c>
      <c r="BA248" s="45">
        <f>IF(L248&lt;&gt;"",IF(LEFT(L248,1)="S", Calculs!$C$51,0),0)</f>
        <v>0</v>
      </c>
      <c r="BB248" s="45">
        <f>IF(M248&lt;&gt;"",IF(LEFT(M248,1)="S", Calculs!$C$52,0),0)</f>
        <v>0</v>
      </c>
      <c r="BC248" s="46" t="str">
        <f t="shared" si="81"/>
        <v/>
      </c>
      <c r="BD248" s="46" t="str">
        <f t="shared" si="83"/>
        <v/>
      </c>
      <c r="BE248" s="46">
        <f>SUMIF(Calculs!$B$2:$B$34,BC248,Calculs!$C$2:$C$34)</f>
        <v>0</v>
      </c>
      <c r="BF248" s="45">
        <f>IF(Q248&lt;&gt;"",IF(LEFT(Q248,1)="S", Calculs!$C$52,0),0)</f>
        <v>0</v>
      </c>
      <c r="BG248" s="45">
        <f>IF(R248&lt;&gt;"",IF(LEFT(R248,1)="S", Calculs!$C$51,0),0)</f>
        <v>0</v>
      </c>
      <c r="BH248" s="252" t="str">
        <f t="shared" si="70"/>
        <v/>
      </c>
      <c r="BI248" s="242">
        <f>IF(B248="",0, IF(BS248="S",COUNTIF($BH$17:BH248,BH248),0))</f>
        <v>0</v>
      </c>
      <c r="BJ248" s="45">
        <f xml:space="preserve"> IF(S248&lt;&gt;"",IF(S248&lt;&gt;"Sense monitor",VLOOKUP(LEFT(S248,2),Calculs!$B$41:$C$46,2,FALSE),0),0)</f>
        <v>0</v>
      </c>
      <c r="BK248" s="45">
        <f>IF(T248&lt;&gt;"",IF(LEFT(T248,1)="S", Calculs!$C$48,0),0)</f>
        <v>0</v>
      </c>
      <c r="BL248" s="45">
        <f>IF(W248&lt;&gt;"",IF(LEFT(W248,3)="ETT", Calculs!$C$37,0),0)</f>
        <v>0</v>
      </c>
      <c r="BM248" s="45">
        <f>IF(X248&lt;&gt;"",IF(LEFT(X248,1)="S", Calculs!$C$51,0),0)</f>
        <v>0</v>
      </c>
      <c r="BN248" s="45">
        <f>IF(Y248&lt;&gt;"",IF(LEFT(Y248,1)="S", Calculs!$C$52,0),0)</f>
        <v>0</v>
      </c>
      <c r="BO248" s="46" t="str">
        <f t="shared" si="82"/>
        <v/>
      </c>
      <c r="BP248" s="45">
        <f>SUMIF(Calculs!$B$32:$B$36,TRIM(BO248),Calculs!$C$32:$C$36)</f>
        <v>0</v>
      </c>
      <c r="BQ248" s="45">
        <f>IF(V248&lt;&gt;"",IF(LEFT(V248,1)="S", SUMIF(Calculs!$B$57:$B$61, TRIM(BO248), Calculs!$C$57:$C$61),0),0)</f>
        <v>0</v>
      </c>
      <c r="BR248" s="43" t="str">
        <f t="shared" si="71"/>
        <v>N</v>
      </c>
      <c r="BS248" s="241" t="str">
        <f t="shared" si="72"/>
        <v>N</v>
      </c>
      <c r="BT248" s="45">
        <f t="shared" si="73"/>
        <v>0</v>
      </c>
      <c r="BU248" s="45"/>
      <c r="BV248" s="45"/>
      <c r="BW248" s="45">
        <f>IF(C248="",0,IF(AND(BR248="S",AW248=1), VLOOKUP(C248,Calculs!$B$85:$D$90,3), 0) + IF(AND(BS248="S",BI248=1), VLOOKUP(C248,Calculs!$B$85:$F$90,5), 0))</f>
        <v>0</v>
      </c>
      <c r="BX248" s="43" t="str">
        <f t="shared" si="74"/>
        <v/>
      </c>
      <c r="BY248" s="241" t="str">
        <f t="shared" si="75"/>
        <v/>
      </c>
      <c r="BZ248" s="301" t="str">
        <f t="shared" si="76"/>
        <v/>
      </c>
      <c r="CA248" s="301" t="str">
        <f t="shared" si="77"/>
        <v/>
      </c>
    </row>
    <row r="249" spans="1:79" ht="12.75" customHeight="1">
      <c r="A249" s="273"/>
      <c r="B249" s="239" t="str">
        <f>IF(' Peticions ET'!B248="", "",' Peticions ET'!B248)</f>
        <v/>
      </c>
      <c r="C249" s="186" t="str">
        <f>IF(' Peticions ET'!C248="", "",' Peticions ET'!C248)</f>
        <v/>
      </c>
      <c r="D249" s="186" t="str">
        <f>IF(' Peticions ET'!D248="", "",' Peticions ET'!D248)</f>
        <v/>
      </c>
      <c r="E249" s="186" t="str">
        <f>IF(' Peticions ET'!E248="", "",' Peticions ET'!E248)</f>
        <v/>
      </c>
      <c r="F249" s="186" t="str">
        <f>IF(' Peticions ET'!F248="", "",' Peticions ET'!F248)</f>
        <v/>
      </c>
      <c r="G249" s="186" t="str">
        <f>IF(' Peticions ET'!G248="", "",' Peticions ET'!G248)</f>
        <v/>
      </c>
      <c r="H249" s="185" t="str">
        <f>IF(' Peticions ET'!H248="", "",' Peticions ET'!H248)</f>
        <v/>
      </c>
      <c r="I249" s="185" t="str">
        <f>IF(' Peticions ET'!I248="", "",' Peticions ET'!I248)</f>
        <v/>
      </c>
      <c r="J249" s="33" t="str">
        <f>IF(' Peticions ET'!J248="", "",' Peticions ET'!J248)</f>
        <v/>
      </c>
      <c r="K249" s="33" t="str">
        <f>IF(' Peticions ET'!K248="", "",' Peticions ET'!K248)</f>
        <v/>
      </c>
      <c r="L249" s="33" t="str">
        <f>IF(' Peticions ET'!L248="", "",' Peticions ET'!L248)</f>
        <v/>
      </c>
      <c r="M249" s="33" t="str">
        <f>IF(' Peticions ET'!M248="", "",' Peticions ET'!M248)</f>
        <v/>
      </c>
      <c r="N249" s="33" t="str">
        <f>IF(' Peticions ET'!N248="", "",' Peticions ET'!N248)</f>
        <v/>
      </c>
      <c r="O249" s="33" t="str">
        <f>IF(' Peticions ET'!O248="", "",' Peticions ET'!O248)</f>
        <v/>
      </c>
      <c r="P249" s="33" t="str">
        <f>IF(' Peticions ET'!P248="", "",' Peticions ET'!P248)</f>
        <v/>
      </c>
      <c r="Q249" s="33" t="str">
        <f>IF(' Peticions ET'!R248="", "",' Peticions ET'!R248)</f>
        <v/>
      </c>
      <c r="R249" s="1" t="str">
        <f>IF(' Peticions ET'!Q248="", "",' Peticions ET'!Q248)</f>
        <v/>
      </c>
      <c r="S249" s="34" t="str">
        <f>IF(' Peticions ET'!U248="", "",' Peticions ET'!U248)</f>
        <v/>
      </c>
      <c r="T249" s="34" t="str">
        <f>IF(' Peticions ET'!V248="", "",' Peticions ET'!V248)</f>
        <v/>
      </c>
      <c r="U249" t="str">
        <f>IF(' Peticions ET'!S248="", "",' Peticions ET'!S248)</f>
        <v/>
      </c>
      <c r="V249" t="str">
        <f>IF(' Peticions ET'!T248="", "",' Peticions ET'!T248)</f>
        <v/>
      </c>
      <c r="W249" s="33" t="str">
        <f>IF(' Peticions ET'!W248="", "",' Peticions ET'!W248)</f>
        <v/>
      </c>
      <c r="X249" s="33" t="str">
        <f>IF(' Peticions ET'!X248="", "",' Peticions ET'!X248)</f>
        <v/>
      </c>
      <c r="Y249" s="33" t="str">
        <f>IF(' Peticions ET'!Y248="", "",' Peticions ET'!Y248)</f>
        <v/>
      </c>
      <c r="Z249" s="1"/>
      <c r="AA249" s="1"/>
      <c r="AB249" s="3"/>
      <c r="AC249" s="34"/>
      <c r="AD249" s="34"/>
      <c r="AE249" s="34"/>
      <c r="AF249" s="35"/>
      <c r="AG249" s="36"/>
      <c r="AH249" s="36"/>
      <c r="AI249" s="36"/>
      <c r="AJ249" s="36"/>
      <c r="AK249" s="37"/>
      <c r="AL249" s="37"/>
      <c r="AM249" s="37"/>
      <c r="AN249" s="37"/>
      <c r="AO249" s="38" t="str">
        <f>IF(' Peticions ET'!AO248="", "",' Peticions ET'!AO248)</f>
        <v/>
      </c>
      <c r="AP249" s="154"/>
      <c r="AQ249" s="39"/>
      <c r="AR249" s="40" t="str">
        <f t="shared" si="67"/>
        <v/>
      </c>
      <c r="AS249" s="41" t="str">
        <f t="shared" si="68"/>
        <v/>
      </c>
      <c r="AT249" s="42" t="str">
        <f t="shared" si="78"/>
        <v/>
      </c>
      <c r="AU249" s="43" t="str">
        <f t="shared" si="79"/>
        <v/>
      </c>
      <c r="AV249" s="252" t="str">
        <f t="shared" si="69"/>
        <v/>
      </c>
      <c r="AW249" s="242">
        <f>IF(B249="",0,IF(BR249="S",COUNTIF($AV$17:AV249,AV249),0))</f>
        <v>0</v>
      </c>
      <c r="AX249" s="44" t="str">
        <f t="shared" si="80"/>
        <v/>
      </c>
      <c r="AY249" s="45">
        <f xml:space="preserve"> IF(AX249&lt;&gt;"",VLOOKUP(AX249,Calculs!$B$2:$C$34,2,FALSE),0)</f>
        <v>0</v>
      </c>
      <c r="AZ249" s="45">
        <f>IF(K249&lt;&gt;"",IF(LEFT(K249,1)="S", Calculs!$C$55,0),0)</f>
        <v>0</v>
      </c>
      <c r="BA249" s="45">
        <f>IF(L249&lt;&gt;"",IF(LEFT(L249,1)="S", Calculs!$C$51,0),0)</f>
        <v>0</v>
      </c>
      <c r="BB249" s="45">
        <f>IF(M249&lt;&gt;"",IF(LEFT(M249,1)="S", Calculs!$C$52,0),0)</f>
        <v>0</v>
      </c>
      <c r="BC249" s="46" t="str">
        <f t="shared" si="81"/>
        <v/>
      </c>
      <c r="BD249" s="46" t="str">
        <f t="shared" si="83"/>
        <v/>
      </c>
      <c r="BE249" s="46">
        <f>SUMIF(Calculs!$B$2:$B$34,BC249,Calculs!$C$2:$C$34)</f>
        <v>0</v>
      </c>
      <c r="BF249" s="45">
        <f>IF(Q249&lt;&gt;"",IF(LEFT(Q249,1)="S", Calculs!$C$52,0),0)</f>
        <v>0</v>
      </c>
      <c r="BG249" s="45">
        <f>IF(R249&lt;&gt;"",IF(LEFT(R249,1)="S", Calculs!$C$51,0),0)</f>
        <v>0</v>
      </c>
      <c r="BH249" s="252" t="str">
        <f t="shared" si="70"/>
        <v/>
      </c>
      <c r="BI249" s="242">
        <f>IF(B249="",0, IF(BS249="S",COUNTIF($BH$17:BH249,BH249),0))</f>
        <v>0</v>
      </c>
      <c r="BJ249" s="45">
        <f xml:space="preserve"> IF(S249&lt;&gt;"",IF(S249&lt;&gt;"Sense monitor",VLOOKUP(LEFT(S249,2),Calculs!$B$41:$C$46,2,FALSE),0),0)</f>
        <v>0</v>
      </c>
      <c r="BK249" s="45">
        <f>IF(T249&lt;&gt;"",IF(LEFT(T249,1)="S", Calculs!$C$48,0),0)</f>
        <v>0</v>
      </c>
      <c r="BL249" s="45">
        <f>IF(W249&lt;&gt;"",IF(LEFT(W249,3)="ETT", Calculs!$C$37,0),0)</f>
        <v>0</v>
      </c>
      <c r="BM249" s="45">
        <f>IF(X249&lt;&gt;"",IF(LEFT(X249,1)="S", Calculs!$C$51,0),0)</f>
        <v>0</v>
      </c>
      <c r="BN249" s="45">
        <f>IF(Y249&lt;&gt;"",IF(LEFT(Y249,1)="S", Calculs!$C$52,0),0)</f>
        <v>0</v>
      </c>
      <c r="BO249" s="46" t="str">
        <f t="shared" si="82"/>
        <v/>
      </c>
      <c r="BP249" s="45">
        <f>SUMIF(Calculs!$B$32:$B$36,TRIM(BO249),Calculs!$C$32:$C$36)</f>
        <v>0</v>
      </c>
      <c r="BQ249" s="45">
        <f>IF(V249&lt;&gt;"",IF(LEFT(V249,1)="S", SUMIF(Calculs!$B$57:$B$61, TRIM(BO249), Calculs!$C$57:$C$61),0),0)</f>
        <v>0</v>
      </c>
      <c r="BR249" s="43" t="str">
        <f t="shared" si="71"/>
        <v>N</v>
      </c>
      <c r="BS249" s="241" t="str">
        <f t="shared" si="72"/>
        <v>N</v>
      </c>
      <c r="BT249" s="45">
        <f t="shared" si="73"/>
        <v>0</v>
      </c>
      <c r="BU249" s="45"/>
      <c r="BV249" s="45"/>
      <c r="BW249" s="45">
        <f>IF(C249="",0,IF(AND(BR249="S",AW249=1), VLOOKUP(C249,Calculs!$B$85:$D$90,3), 0) + IF(AND(BS249="S",BI249=1), VLOOKUP(C249,Calculs!$B$85:$F$90,5), 0))</f>
        <v>0</v>
      </c>
      <c r="BX249" s="43" t="str">
        <f t="shared" si="74"/>
        <v/>
      </c>
      <c r="BY249" s="241" t="str">
        <f t="shared" si="75"/>
        <v/>
      </c>
      <c r="BZ249" s="301" t="str">
        <f t="shared" si="76"/>
        <v/>
      </c>
      <c r="CA249" s="301" t="str">
        <f t="shared" si="77"/>
        <v/>
      </c>
    </row>
    <row r="250" spans="1:79" ht="12.75" customHeight="1">
      <c r="A250" s="273"/>
      <c r="B250" s="239" t="str">
        <f>IF(' Peticions ET'!B249="", "",' Peticions ET'!B249)</f>
        <v/>
      </c>
      <c r="C250" s="186" t="str">
        <f>IF(' Peticions ET'!C249="", "",' Peticions ET'!C249)</f>
        <v/>
      </c>
      <c r="D250" s="186" t="str">
        <f>IF(' Peticions ET'!D249="", "",' Peticions ET'!D249)</f>
        <v/>
      </c>
      <c r="E250" s="186" t="str">
        <f>IF(' Peticions ET'!E249="", "",' Peticions ET'!E249)</f>
        <v/>
      </c>
      <c r="F250" s="186" t="str">
        <f>IF(' Peticions ET'!F249="", "",' Peticions ET'!F249)</f>
        <v/>
      </c>
      <c r="G250" s="186" t="str">
        <f>IF(' Peticions ET'!G249="", "",' Peticions ET'!G249)</f>
        <v/>
      </c>
      <c r="H250" s="185" t="str">
        <f>IF(' Peticions ET'!H249="", "",' Peticions ET'!H249)</f>
        <v/>
      </c>
      <c r="I250" s="185" t="str">
        <f>IF(' Peticions ET'!I249="", "",' Peticions ET'!I249)</f>
        <v/>
      </c>
      <c r="J250" s="33" t="str">
        <f>IF(' Peticions ET'!J249="", "",' Peticions ET'!J249)</f>
        <v/>
      </c>
      <c r="K250" s="33" t="str">
        <f>IF(' Peticions ET'!K249="", "",' Peticions ET'!K249)</f>
        <v/>
      </c>
      <c r="L250" s="33" t="str">
        <f>IF(' Peticions ET'!L249="", "",' Peticions ET'!L249)</f>
        <v/>
      </c>
      <c r="M250" s="33" t="str">
        <f>IF(' Peticions ET'!M249="", "",' Peticions ET'!M249)</f>
        <v/>
      </c>
      <c r="N250" s="33" t="str">
        <f>IF(' Peticions ET'!N249="", "",' Peticions ET'!N249)</f>
        <v/>
      </c>
      <c r="O250" s="33" t="str">
        <f>IF(' Peticions ET'!O249="", "",' Peticions ET'!O249)</f>
        <v/>
      </c>
      <c r="P250" s="33" t="str">
        <f>IF(' Peticions ET'!P249="", "",' Peticions ET'!P249)</f>
        <v/>
      </c>
      <c r="Q250" s="33" t="str">
        <f>IF(' Peticions ET'!R249="", "",' Peticions ET'!R249)</f>
        <v/>
      </c>
      <c r="R250" s="1" t="str">
        <f>IF(' Peticions ET'!Q249="", "",' Peticions ET'!Q249)</f>
        <v/>
      </c>
      <c r="S250" s="34" t="str">
        <f>IF(' Peticions ET'!U249="", "",' Peticions ET'!U249)</f>
        <v/>
      </c>
      <c r="T250" s="34" t="str">
        <f>IF(' Peticions ET'!V249="", "",' Peticions ET'!V249)</f>
        <v/>
      </c>
      <c r="U250" t="str">
        <f>IF(' Peticions ET'!S249="", "",' Peticions ET'!S249)</f>
        <v/>
      </c>
      <c r="V250" t="str">
        <f>IF(' Peticions ET'!T249="", "",' Peticions ET'!T249)</f>
        <v/>
      </c>
      <c r="W250" s="33" t="str">
        <f>IF(' Peticions ET'!W249="", "",' Peticions ET'!W249)</f>
        <v/>
      </c>
      <c r="X250" s="33" t="str">
        <f>IF(' Peticions ET'!X249="", "",' Peticions ET'!X249)</f>
        <v/>
      </c>
      <c r="Y250" s="33" t="str">
        <f>IF(' Peticions ET'!Y249="", "",' Peticions ET'!Y249)</f>
        <v/>
      </c>
      <c r="Z250" s="1"/>
      <c r="AA250" s="1"/>
      <c r="AB250" s="3"/>
      <c r="AC250" s="34"/>
      <c r="AD250" s="34"/>
      <c r="AE250" s="34"/>
      <c r="AF250" s="35"/>
      <c r="AG250" s="36"/>
      <c r="AH250" s="36"/>
      <c r="AI250" s="36"/>
      <c r="AJ250" s="36"/>
      <c r="AK250" s="37"/>
      <c r="AL250" s="37"/>
      <c r="AM250" s="37"/>
      <c r="AN250" s="37"/>
      <c r="AO250" s="38" t="str">
        <f>IF(' Peticions ET'!AO249="", "",' Peticions ET'!AO249)</f>
        <v/>
      </c>
      <c r="AP250" s="154"/>
      <c r="AQ250" s="39"/>
      <c r="AR250" s="40" t="str">
        <f t="shared" si="67"/>
        <v/>
      </c>
      <c r="AS250" s="41" t="str">
        <f t="shared" si="68"/>
        <v/>
      </c>
      <c r="AT250" s="42" t="str">
        <f t="shared" si="78"/>
        <v/>
      </c>
      <c r="AU250" s="43" t="str">
        <f t="shared" si="79"/>
        <v/>
      </c>
      <c r="AV250" s="252" t="str">
        <f t="shared" si="69"/>
        <v/>
      </c>
      <c r="AW250" s="242">
        <f>IF(B250="",0,IF(BR250="S",COUNTIF($AV$17:AV250,AV250),0))</f>
        <v>0</v>
      </c>
      <c r="AX250" s="44" t="str">
        <f t="shared" si="80"/>
        <v/>
      </c>
      <c r="AY250" s="45">
        <f xml:space="preserve"> IF(AX250&lt;&gt;"",VLOOKUP(AX250,Calculs!$B$2:$C$34,2,FALSE),0)</f>
        <v>0</v>
      </c>
      <c r="AZ250" s="45">
        <f>IF(K250&lt;&gt;"",IF(LEFT(K250,1)="S", Calculs!$C$55,0),0)</f>
        <v>0</v>
      </c>
      <c r="BA250" s="45">
        <f>IF(L250&lt;&gt;"",IF(LEFT(L250,1)="S", Calculs!$C$51,0),0)</f>
        <v>0</v>
      </c>
      <c r="BB250" s="45">
        <f>IF(M250&lt;&gt;"",IF(LEFT(M250,1)="S", Calculs!$C$52,0),0)</f>
        <v>0</v>
      </c>
      <c r="BC250" s="46" t="str">
        <f t="shared" si="81"/>
        <v/>
      </c>
      <c r="BD250" s="46" t="str">
        <f t="shared" si="83"/>
        <v/>
      </c>
      <c r="BE250" s="46">
        <f>SUMIF(Calculs!$B$2:$B$34,BC250,Calculs!$C$2:$C$34)</f>
        <v>0</v>
      </c>
      <c r="BF250" s="45">
        <f>IF(Q250&lt;&gt;"",IF(LEFT(Q250,1)="S", Calculs!$C$52,0),0)</f>
        <v>0</v>
      </c>
      <c r="BG250" s="45">
        <f>IF(R250&lt;&gt;"",IF(LEFT(R250,1)="S", Calculs!$C$51,0),0)</f>
        <v>0</v>
      </c>
      <c r="BH250" s="252" t="str">
        <f t="shared" si="70"/>
        <v/>
      </c>
      <c r="BI250" s="242">
        <f>IF(B250="",0, IF(BS250="S",COUNTIF($BH$17:BH250,BH250),0))</f>
        <v>0</v>
      </c>
      <c r="BJ250" s="45">
        <f xml:space="preserve"> IF(S250&lt;&gt;"",IF(S250&lt;&gt;"Sense monitor",VLOOKUP(LEFT(S250,2),Calculs!$B$41:$C$46,2,FALSE),0),0)</f>
        <v>0</v>
      </c>
      <c r="BK250" s="45">
        <f>IF(T250&lt;&gt;"",IF(LEFT(T250,1)="S", Calculs!$C$48,0),0)</f>
        <v>0</v>
      </c>
      <c r="BL250" s="45">
        <f>IF(W250&lt;&gt;"",IF(LEFT(W250,3)="ETT", Calculs!$C$37,0),0)</f>
        <v>0</v>
      </c>
      <c r="BM250" s="45">
        <f>IF(X250&lt;&gt;"",IF(LEFT(X250,1)="S", Calculs!$C$51,0),0)</f>
        <v>0</v>
      </c>
      <c r="BN250" s="45">
        <f>IF(Y250&lt;&gt;"",IF(LEFT(Y250,1)="S", Calculs!$C$52,0),0)</f>
        <v>0</v>
      </c>
      <c r="BO250" s="46" t="str">
        <f t="shared" si="82"/>
        <v/>
      </c>
      <c r="BP250" s="45">
        <f>SUMIF(Calculs!$B$32:$B$36,TRIM(BO250),Calculs!$C$32:$C$36)</f>
        <v>0</v>
      </c>
      <c r="BQ250" s="45">
        <f>IF(V250&lt;&gt;"",IF(LEFT(V250,1)="S", SUMIF(Calculs!$B$57:$B$61, TRIM(BO250), Calculs!$C$57:$C$61),0),0)</f>
        <v>0</v>
      </c>
      <c r="BR250" s="43" t="str">
        <f t="shared" si="71"/>
        <v>N</v>
      </c>
      <c r="BS250" s="241" t="str">
        <f t="shared" si="72"/>
        <v>N</v>
      </c>
      <c r="BT250" s="45">
        <f t="shared" si="73"/>
        <v>0</v>
      </c>
      <c r="BU250" s="45"/>
      <c r="BV250" s="45"/>
      <c r="BW250" s="45">
        <f>IF(C250="",0,IF(AND(BR250="S",AW250=1), VLOOKUP(C250,Calculs!$B$85:$D$90,3), 0) + IF(AND(BS250="S",BI250=1), VLOOKUP(C250,Calculs!$B$85:$F$90,5), 0))</f>
        <v>0</v>
      </c>
      <c r="BX250" s="43" t="str">
        <f t="shared" si="74"/>
        <v/>
      </c>
      <c r="BY250" s="241" t="str">
        <f t="shared" si="75"/>
        <v/>
      </c>
      <c r="BZ250" s="301" t="str">
        <f t="shared" si="76"/>
        <v/>
      </c>
      <c r="CA250" s="301" t="str">
        <f t="shared" si="77"/>
        <v/>
      </c>
    </row>
    <row r="251" spans="1:79" ht="12.75" customHeight="1">
      <c r="A251" s="273"/>
      <c r="B251" s="239" t="str">
        <f>IF(' Peticions ET'!B250="", "",' Peticions ET'!B250)</f>
        <v/>
      </c>
      <c r="C251" s="186" t="str">
        <f>IF(' Peticions ET'!C250="", "",' Peticions ET'!C250)</f>
        <v/>
      </c>
      <c r="D251" s="186" t="str">
        <f>IF(' Peticions ET'!D250="", "",' Peticions ET'!D250)</f>
        <v/>
      </c>
      <c r="E251" s="186" t="str">
        <f>IF(' Peticions ET'!E250="", "",' Peticions ET'!E250)</f>
        <v/>
      </c>
      <c r="F251" s="186" t="str">
        <f>IF(' Peticions ET'!F250="", "",' Peticions ET'!F250)</f>
        <v/>
      </c>
      <c r="G251" s="186" t="str">
        <f>IF(' Peticions ET'!G250="", "",' Peticions ET'!G250)</f>
        <v/>
      </c>
      <c r="H251" s="185" t="str">
        <f>IF(' Peticions ET'!H250="", "",' Peticions ET'!H250)</f>
        <v/>
      </c>
      <c r="I251" s="185" t="str">
        <f>IF(' Peticions ET'!I250="", "",' Peticions ET'!I250)</f>
        <v/>
      </c>
      <c r="J251" s="33" t="str">
        <f>IF(' Peticions ET'!J250="", "",' Peticions ET'!J250)</f>
        <v/>
      </c>
      <c r="K251" s="33" t="str">
        <f>IF(' Peticions ET'!K250="", "",' Peticions ET'!K250)</f>
        <v/>
      </c>
      <c r="L251" s="33" t="str">
        <f>IF(' Peticions ET'!L250="", "",' Peticions ET'!L250)</f>
        <v/>
      </c>
      <c r="M251" s="33" t="str">
        <f>IF(' Peticions ET'!M250="", "",' Peticions ET'!M250)</f>
        <v/>
      </c>
      <c r="N251" s="33" t="str">
        <f>IF(' Peticions ET'!N250="", "",' Peticions ET'!N250)</f>
        <v/>
      </c>
      <c r="O251" s="33" t="str">
        <f>IF(' Peticions ET'!O250="", "",' Peticions ET'!O250)</f>
        <v/>
      </c>
      <c r="P251" s="33" t="str">
        <f>IF(' Peticions ET'!P250="", "",' Peticions ET'!P250)</f>
        <v/>
      </c>
      <c r="Q251" s="33" t="str">
        <f>IF(' Peticions ET'!R250="", "",' Peticions ET'!R250)</f>
        <v/>
      </c>
      <c r="R251" s="1" t="str">
        <f>IF(' Peticions ET'!Q250="", "",' Peticions ET'!Q250)</f>
        <v/>
      </c>
      <c r="S251" s="34" t="str">
        <f>IF(' Peticions ET'!U250="", "",' Peticions ET'!U250)</f>
        <v/>
      </c>
      <c r="T251" s="34" t="str">
        <f>IF(' Peticions ET'!V250="", "",' Peticions ET'!V250)</f>
        <v/>
      </c>
      <c r="U251" t="str">
        <f>IF(' Peticions ET'!S250="", "",' Peticions ET'!S250)</f>
        <v/>
      </c>
      <c r="V251" t="str">
        <f>IF(' Peticions ET'!T250="", "",' Peticions ET'!T250)</f>
        <v/>
      </c>
      <c r="W251" s="33" t="str">
        <f>IF(' Peticions ET'!W250="", "",' Peticions ET'!W250)</f>
        <v/>
      </c>
      <c r="X251" s="33" t="str">
        <f>IF(' Peticions ET'!X250="", "",' Peticions ET'!X250)</f>
        <v/>
      </c>
      <c r="Y251" s="33" t="str">
        <f>IF(' Peticions ET'!Y250="", "",' Peticions ET'!Y250)</f>
        <v/>
      </c>
      <c r="Z251" s="1"/>
      <c r="AA251" s="1"/>
      <c r="AB251" s="3"/>
      <c r="AC251" s="34"/>
      <c r="AD251" s="34"/>
      <c r="AE251" s="34"/>
      <c r="AF251" s="35"/>
      <c r="AG251" s="36"/>
      <c r="AH251" s="36"/>
      <c r="AI251" s="36"/>
      <c r="AJ251" s="36"/>
      <c r="AK251" s="37"/>
      <c r="AL251" s="37"/>
      <c r="AM251" s="37"/>
      <c r="AN251" s="37"/>
      <c r="AO251" s="38" t="str">
        <f>IF(' Peticions ET'!AO250="", "",' Peticions ET'!AO250)</f>
        <v/>
      </c>
      <c r="AP251" s="154"/>
      <c r="AQ251" s="39"/>
      <c r="AR251" s="40" t="str">
        <f t="shared" si="67"/>
        <v/>
      </c>
      <c r="AS251" s="41" t="str">
        <f t="shared" si="68"/>
        <v/>
      </c>
      <c r="AT251" s="42" t="str">
        <f t="shared" si="78"/>
        <v/>
      </c>
      <c r="AU251" s="43" t="str">
        <f t="shared" si="79"/>
        <v/>
      </c>
      <c r="AV251" s="252" t="str">
        <f t="shared" si="69"/>
        <v/>
      </c>
      <c r="AW251" s="242">
        <f>IF(B251="",0,IF(BR251="S",COUNTIF($AV$17:AV251,AV251),0))</f>
        <v>0</v>
      </c>
      <c r="AX251" s="44" t="str">
        <f t="shared" si="80"/>
        <v/>
      </c>
      <c r="AY251" s="45">
        <f xml:space="preserve"> IF(AX251&lt;&gt;"",VLOOKUP(AX251,Calculs!$B$2:$C$34,2,FALSE),0)</f>
        <v>0</v>
      </c>
      <c r="AZ251" s="45">
        <f>IF(K251&lt;&gt;"",IF(LEFT(K251,1)="S", Calculs!$C$55,0),0)</f>
        <v>0</v>
      </c>
      <c r="BA251" s="45">
        <f>IF(L251&lt;&gt;"",IF(LEFT(L251,1)="S", Calculs!$C$51,0),0)</f>
        <v>0</v>
      </c>
      <c r="BB251" s="45">
        <f>IF(M251&lt;&gt;"",IF(LEFT(M251,1)="S", Calculs!$C$52,0),0)</f>
        <v>0</v>
      </c>
      <c r="BC251" s="46" t="str">
        <f t="shared" si="81"/>
        <v/>
      </c>
      <c r="BD251" s="46" t="str">
        <f t="shared" si="83"/>
        <v/>
      </c>
      <c r="BE251" s="46">
        <f>SUMIF(Calculs!$B$2:$B$34,BC251,Calculs!$C$2:$C$34)</f>
        <v>0</v>
      </c>
      <c r="BF251" s="45">
        <f>IF(Q251&lt;&gt;"",IF(LEFT(Q251,1)="S", Calculs!$C$52,0),0)</f>
        <v>0</v>
      </c>
      <c r="BG251" s="45">
        <f>IF(R251&lt;&gt;"",IF(LEFT(R251,1)="S", Calculs!$C$51,0),0)</f>
        <v>0</v>
      </c>
      <c r="BH251" s="252" t="str">
        <f t="shared" si="70"/>
        <v/>
      </c>
      <c r="BI251" s="242">
        <f>IF(B251="",0, IF(BS251="S",COUNTIF($BH$17:BH251,BH251),0))</f>
        <v>0</v>
      </c>
      <c r="BJ251" s="45">
        <f xml:space="preserve"> IF(S251&lt;&gt;"",IF(S251&lt;&gt;"Sense monitor",VLOOKUP(LEFT(S251,2),Calculs!$B$41:$C$46,2,FALSE),0),0)</f>
        <v>0</v>
      </c>
      <c r="BK251" s="45">
        <f>IF(T251&lt;&gt;"",IF(LEFT(T251,1)="S", Calculs!$C$48,0),0)</f>
        <v>0</v>
      </c>
      <c r="BL251" s="45">
        <f>IF(W251&lt;&gt;"",IF(LEFT(W251,3)="ETT", Calculs!$C$37,0),0)</f>
        <v>0</v>
      </c>
      <c r="BM251" s="45">
        <f>IF(X251&lt;&gt;"",IF(LEFT(X251,1)="S", Calculs!$C$51,0),0)</f>
        <v>0</v>
      </c>
      <c r="BN251" s="45">
        <f>IF(Y251&lt;&gt;"",IF(LEFT(Y251,1)="S", Calculs!$C$52,0),0)</f>
        <v>0</v>
      </c>
      <c r="BO251" s="46" t="str">
        <f t="shared" si="82"/>
        <v/>
      </c>
      <c r="BP251" s="45">
        <f>SUMIF(Calculs!$B$32:$B$36,TRIM(BO251),Calculs!$C$32:$C$36)</f>
        <v>0</v>
      </c>
      <c r="BQ251" s="45">
        <f>IF(V251&lt;&gt;"",IF(LEFT(V251,1)="S", SUMIF(Calculs!$B$57:$B$61, TRIM(BO251), Calculs!$C$57:$C$61),0),0)</f>
        <v>0</v>
      </c>
      <c r="BR251" s="43" t="str">
        <f t="shared" si="71"/>
        <v>N</v>
      </c>
      <c r="BS251" s="241" t="str">
        <f t="shared" si="72"/>
        <v>N</v>
      </c>
      <c r="BT251" s="45">
        <f t="shared" si="73"/>
        <v>0</v>
      </c>
      <c r="BU251" s="45"/>
      <c r="BV251" s="45"/>
      <c r="BW251" s="45">
        <f>IF(C251="",0,IF(AND(BR251="S",AW251=1), VLOOKUP(C251,Calculs!$B$85:$D$90,3), 0) + IF(AND(BS251="S",BI251=1), VLOOKUP(C251,Calculs!$B$85:$F$90,5), 0))</f>
        <v>0</v>
      </c>
      <c r="BX251" s="43" t="str">
        <f t="shared" si="74"/>
        <v/>
      </c>
      <c r="BY251" s="241" t="str">
        <f t="shared" si="75"/>
        <v/>
      </c>
      <c r="BZ251" s="301" t="str">
        <f t="shared" si="76"/>
        <v/>
      </c>
      <c r="CA251" s="301" t="str">
        <f t="shared" si="77"/>
        <v/>
      </c>
    </row>
    <row r="252" spans="1:79" ht="12.75" customHeight="1">
      <c r="A252" s="273"/>
      <c r="B252" s="239" t="str">
        <f>IF(' Peticions ET'!B251="", "",' Peticions ET'!B251)</f>
        <v/>
      </c>
      <c r="C252" s="186" t="str">
        <f>IF(' Peticions ET'!C251="", "",' Peticions ET'!C251)</f>
        <v/>
      </c>
      <c r="D252" s="186" t="str">
        <f>IF(' Peticions ET'!D251="", "",' Peticions ET'!D251)</f>
        <v/>
      </c>
      <c r="E252" s="186" t="str">
        <f>IF(' Peticions ET'!E251="", "",' Peticions ET'!E251)</f>
        <v/>
      </c>
      <c r="F252" s="186" t="str">
        <f>IF(' Peticions ET'!F251="", "",' Peticions ET'!F251)</f>
        <v/>
      </c>
      <c r="G252" s="186" t="str">
        <f>IF(' Peticions ET'!G251="", "",' Peticions ET'!G251)</f>
        <v/>
      </c>
      <c r="H252" s="185" t="str">
        <f>IF(' Peticions ET'!H251="", "",' Peticions ET'!H251)</f>
        <v/>
      </c>
      <c r="I252" s="185" t="str">
        <f>IF(' Peticions ET'!I251="", "",' Peticions ET'!I251)</f>
        <v/>
      </c>
      <c r="J252" s="33" t="str">
        <f>IF(' Peticions ET'!J251="", "",' Peticions ET'!J251)</f>
        <v/>
      </c>
      <c r="K252" s="33" t="str">
        <f>IF(' Peticions ET'!K251="", "",' Peticions ET'!K251)</f>
        <v/>
      </c>
      <c r="L252" s="33" t="str">
        <f>IF(' Peticions ET'!L251="", "",' Peticions ET'!L251)</f>
        <v/>
      </c>
      <c r="M252" s="33" t="str">
        <f>IF(' Peticions ET'!M251="", "",' Peticions ET'!M251)</f>
        <v/>
      </c>
      <c r="N252" s="33" t="str">
        <f>IF(' Peticions ET'!N251="", "",' Peticions ET'!N251)</f>
        <v/>
      </c>
      <c r="O252" s="33" t="str">
        <f>IF(' Peticions ET'!O251="", "",' Peticions ET'!O251)</f>
        <v/>
      </c>
      <c r="P252" s="33" t="str">
        <f>IF(' Peticions ET'!P251="", "",' Peticions ET'!P251)</f>
        <v/>
      </c>
      <c r="Q252" s="33" t="str">
        <f>IF(' Peticions ET'!R251="", "",' Peticions ET'!R251)</f>
        <v/>
      </c>
      <c r="R252" s="1" t="str">
        <f>IF(' Peticions ET'!Q251="", "",' Peticions ET'!Q251)</f>
        <v/>
      </c>
      <c r="S252" s="34" t="str">
        <f>IF(' Peticions ET'!U251="", "",' Peticions ET'!U251)</f>
        <v/>
      </c>
      <c r="T252" s="34" t="str">
        <f>IF(' Peticions ET'!V251="", "",' Peticions ET'!V251)</f>
        <v/>
      </c>
      <c r="U252" t="str">
        <f>IF(' Peticions ET'!S251="", "",' Peticions ET'!S251)</f>
        <v/>
      </c>
      <c r="V252" t="str">
        <f>IF(' Peticions ET'!T251="", "",' Peticions ET'!T251)</f>
        <v/>
      </c>
      <c r="W252" s="33" t="str">
        <f>IF(' Peticions ET'!W251="", "",' Peticions ET'!W251)</f>
        <v/>
      </c>
      <c r="X252" s="33" t="str">
        <f>IF(' Peticions ET'!X251="", "",' Peticions ET'!X251)</f>
        <v/>
      </c>
      <c r="Y252" s="33" t="str">
        <f>IF(' Peticions ET'!Y251="", "",' Peticions ET'!Y251)</f>
        <v/>
      </c>
      <c r="Z252" s="1"/>
      <c r="AA252" s="1"/>
      <c r="AB252" s="3"/>
      <c r="AC252" s="34"/>
      <c r="AD252" s="34"/>
      <c r="AE252" s="34"/>
      <c r="AF252" s="35"/>
      <c r="AG252" s="36"/>
      <c r="AH252" s="36"/>
      <c r="AI252" s="36"/>
      <c r="AJ252" s="36"/>
      <c r="AK252" s="37"/>
      <c r="AL252" s="37"/>
      <c r="AM252" s="37"/>
      <c r="AN252" s="37"/>
      <c r="AO252" s="38" t="str">
        <f>IF(' Peticions ET'!AO251="", "",' Peticions ET'!AO251)</f>
        <v/>
      </c>
      <c r="AP252" s="154"/>
      <c r="AQ252" s="39"/>
      <c r="AR252" s="40" t="str">
        <f t="shared" si="67"/>
        <v/>
      </c>
      <c r="AS252" s="41" t="str">
        <f t="shared" si="68"/>
        <v/>
      </c>
      <c r="AT252" s="42" t="str">
        <f t="shared" si="78"/>
        <v/>
      </c>
      <c r="AU252" s="43" t="str">
        <f t="shared" si="79"/>
        <v/>
      </c>
      <c r="AV252" s="252" t="str">
        <f t="shared" si="69"/>
        <v/>
      </c>
      <c r="AW252" s="242">
        <f>IF(B252="",0,IF(BR252="S",COUNTIF($AV$17:AV252,AV252),0))</f>
        <v>0</v>
      </c>
      <c r="AX252" s="44" t="str">
        <f t="shared" si="80"/>
        <v/>
      </c>
      <c r="AY252" s="45">
        <f xml:space="preserve"> IF(AX252&lt;&gt;"",VLOOKUP(AX252,Calculs!$B$2:$C$34,2,FALSE),0)</f>
        <v>0</v>
      </c>
      <c r="AZ252" s="45">
        <f>IF(K252&lt;&gt;"",IF(LEFT(K252,1)="S", Calculs!$C$55,0),0)</f>
        <v>0</v>
      </c>
      <c r="BA252" s="45">
        <f>IF(L252&lt;&gt;"",IF(LEFT(L252,1)="S", Calculs!$C$51,0),0)</f>
        <v>0</v>
      </c>
      <c r="BB252" s="45">
        <f>IF(M252&lt;&gt;"",IF(LEFT(M252,1)="S", Calculs!$C$52,0),0)</f>
        <v>0</v>
      </c>
      <c r="BC252" s="46" t="str">
        <f t="shared" si="81"/>
        <v/>
      </c>
      <c r="BD252" s="46" t="str">
        <f t="shared" si="83"/>
        <v/>
      </c>
      <c r="BE252" s="46">
        <f>SUMIF(Calculs!$B$2:$B$34,BC252,Calculs!$C$2:$C$34)</f>
        <v>0</v>
      </c>
      <c r="BF252" s="45">
        <f>IF(Q252&lt;&gt;"",IF(LEFT(Q252,1)="S", Calculs!$C$52,0),0)</f>
        <v>0</v>
      </c>
      <c r="BG252" s="45">
        <f>IF(R252&lt;&gt;"",IF(LEFT(R252,1)="S", Calculs!$C$51,0),0)</f>
        <v>0</v>
      </c>
      <c r="BH252" s="252" t="str">
        <f t="shared" si="70"/>
        <v/>
      </c>
      <c r="BI252" s="242">
        <f>IF(B252="",0, IF(BS252="S",COUNTIF($BH$17:BH252,BH252),0))</f>
        <v>0</v>
      </c>
      <c r="BJ252" s="45">
        <f xml:space="preserve"> IF(S252&lt;&gt;"",IF(S252&lt;&gt;"Sense monitor",VLOOKUP(LEFT(S252,2),Calculs!$B$41:$C$46,2,FALSE),0),0)</f>
        <v>0</v>
      </c>
      <c r="BK252" s="45">
        <f>IF(T252&lt;&gt;"",IF(LEFT(T252,1)="S", Calculs!$C$48,0),0)</f>
        <v>0</v>
      </c>
      <c r="BL252" s="45">
        <f>IF(W252&lt;&gt;"",IF(LEFT(W252,3)="ETT", Calculs!$C$37,0),0)</f>
        <v>0</v>
      </c>
      <c r="BM252" s="45">
        <f>IF(X252&lt;&gt;"",IF(LEFT(X252,1)="S", Calculs!$C$51,0),0)</f>
        <v>0</v>
      </c>
      <c r="BN252" s="45">
        <f>IF(Y252&lt;&gt;"",IF(LEFT(Y252,1)="S", Calculs!$C$52,0),0)</f>
        <v>0</v>
      </c>
      <c r="BO252" s="46" t="str">
        <f t="shared" si="82"/>
        <v/>
      </c>
      <c r="BP252" s="45">
        <f>SUMIF(Calculs!$B$32:$B$36,TRIM(BO252),Calculs!$C$32:$C$36)</f>
        <v>0</v>
      </c>
      <c r="BQ252" s="45">
        <f>IF(V252&lt;&gt;"",IF(LEFT(V252,1)="S", SUMIF(Calculs!$B$57:$B$61, TRIM(BO252), Calculs!$C$57:$C$61),0),0)</f>
        <v>0</v>
      </c>
      <c r="BR252" s="43" t="str">
        <f t="shared" si="71"/>
        <v>N</v>
      </c>
      <c r="BS252" s="241" t="str">
        <f t="shared" si="72"/>
        <v>N</v>
      </c>
      <c r="BT252" s="45">
        <f t="shared" si="73"/>
        <v>0</v>
      </c>
      <c r="BU252" s="45"/>
      <c r="BV252" s="45"/>
      <c r="BW252" s="45">
        <f>IF(C252="",0,IF(AND(BR252="S",AW252=1), VLOOKUP(C252,Calculs!$B$85:$D$90,3), 0) + IF(AND(BS252="S",BI252=1), VLOOKUP(C252,Calculs!$B$85:$F$90,5), 0))</f>
        <v>0</v>
      </c>
      <c r="BX252" s="43" t="str">
        <f t="shared" si="74"/>
        <v/>
      </c>
      <c r="BY252" s="241" t="str">
        <f t="shared" si="75"/>
        <v/>
      </c>
      <c r="BZ252" s="301" t="str">
        <f t="shared" si="76"/>
        <v/>
      </c>
      <c r="CA252" s="301" t="str">
        <f t="shared" si="77"/>
        <v/>
      </c>
    </row>
    <row r="253" spans="1:79" ht="12.75" customHeight="1">
      <c r="A253" s="273"/>
      <c r="B253" s="239" t="str">
        <f>IF(' Peticions ET'!B252="", "",' Peticions ET'!B252)</f>
        <v/>
      </c>
      <c r="C253" s="186" t="str">
        <f>IF(' Peticions ET'!C252="", "",' Peticions ET'!C252)</f>
        <v/>
      </c>
      <c r="D253" s="186" t="str">
        <f>IF(' Peticions ET'!D252="", "",' Peticions ET'!D252)</f>
        <v/>
      </c>
      <c r="E253" s="186" t="str">
        <f>IF(' Peticions ET'!E252="", "",' Peticions ET'!E252)</f>
        <v/>
      </c>
      <c r="F253" s="186" t="str">
        <f>IF(' Peticions ET'!F252="", "",' Peticions ET'!F252)</f>
        <v/>
      </c>
      <c r="G253" s="186" t="str">
        <f>IF(' Peticions ET'!G252="", "",' Peticions ET'!G252)</f>
        <v/>
      </c>
      <c r="H253" s="185" t="str">
        <f>IF(' Peticions ET'!H252="", "",' Peticions ET'!H252)</f>
        <v/>
      </c>
      <c r="I253" s="185" t="str">
        <f>IF(' Peticions ET'!I252="", "",' Peticions ET'!I252)</f>
        <v/>
      </c>
      <c r="J253" s="33" t="str">
        <f>IF(' Peticions ET'!J252="", "",' Peticions ET'!J252)</f>
        <v/>
      </c>
      <c r="K253" s="33" t="str">
        <f>IF(' Peticions ET'!K252="", "",' Peticions ET'!K252)</f>
        <v/>
      </c>
      <c r="L253" s="33" t="str">
        <f>IF(' Peticions ET'!L252="", "",' Peticions ET'!L252)</f>
        <v/>
      </c>
      <c r="M253" s="33" t="str">
        <f>IF(' Peticions ET'!M252="", "",' Peticions ET'!M252)</f>
        <v/>
      </c>
      <c r="N253" s="33" t="str">
        <f>IF(' Peticions ET'!N252="", "",' Peticions ET'!N252)</f>
        <v/>
      </c>
      <c r="O253" s="33" t="str">
        <f>IF(' Peticions ET'!O252="", "",' Peticions ET'!O252)</f>
        <v/>
      </c>
      <c r="P253" s="33" t="str">
        <f>IF(' Peticions ET'!P252="", "",' Peticions ET'!P252)</f>
        <v/>
      </c>
      <c r="Q253" s="33" t="str">
        <f>IF(' Peticions ET'!R252="", "",' Peticions ET'!R252)</f>
        <v/>
      </c>
      <c r="R253" s="1" t="str">
        <f>IF(' Peticions ET'!Q252="", "",' Peticions ET'!Q252)</f>
        <v/>
      </c>
      <c r="S253" s="34" t="str">
        <f>IF(' Peticions ET'!U252="", "",' Peticions ET'!U252)</f>
        <v/>
      </c>
      <c r="T253" s="34" t="str">
        <f>IF(' Peticions ET'!V252="", "",' Peticions ET'!V252)</f>
        <v/>
      </c>
      <c r="U253" t="str">
        <f>IF(' Peticions ET'!S252="", "",' Peticions ET'!S252)</f>
        <v/>
      </c>
      <c r="V253" t="str">
        <f>IF(' Peticions ET'!T252="", "",' Peticions ET'!T252)</f>
        <v/>
      </c>
      <c r="W253" s="33" t="str">
        <f>IF(' Peticions ET'!W252="", "",' Peticions ET'!W252)</f>
        <v/>
      </c>
      <c r="X253" s="33" t="str">
        <f>IF(' Peticions ET'!X252="", "",' Peticions ET'!X252)</f>
        <v/>
      </c>
      <c r="Y253" s="33" t="str">
        <f>IF(' Peticions ET'!Y252="", "",' Peticions ET'!Y252)</f>
        <v/>
      </c>
      <c r="Z253" s="1"/>
      <c r="AA253" s="1"/>
      <c r="AB253" s="3"/>
      <c r="AC253" s="34"/>
      <c r="AD253" s="34"/>
      <c r="AE253" s="34"/>
      <c r="AF253" s="35"/>
      <c r="AG253" s="36"/>
      <c r="AH253" s="36"/>
      <c r="AI253" s="36"/>
      <c r="AJ253" s="36"/>
      <c r="AK253" s="37"/>
      <c r="AL253" s="37"/>
      <c r="AM253" s="37"/>
      <c r="AN253" s="37"/>
      <c r="AO253" s="38" t="str">
        <f>IF(' Peticions ET'!AO252="", "",' Peticions ET'!AO252)</f>
        <v/>
      </c>
      <c r="AP253" s="154"/>
      <c r="AQ253" s="39"/>
      <c r="AR253" s="40" t="str">
        <f t="shared" si="67"/>
        <v/>
      </c>
      <c r="AS253" s="41" t="str">
        <f t="shared" si="68"/>
        <v/>
      </c>
      <c r="AT253" s="42" t="str">
        <f t="shared" si="78"/>
        <v/>
      </c>
      <c r="AU253" s="43" t="str">
        <f t="shared" si="79"/>
        <v/>
      </c>
      <c r="AV253" s="252" t="str">
        <f t="shared" si="69"/>
        <v/>
      </c>
      <c r="AW253" s="242">
        <f>IF(B253="",0,IF(BR253="S",COUNTIF($AV$17:AV253,AV253),0))</f>
        <v>0</v>
      </c>
      <c r="AX253" s="44" t="str">
        <f t="shared" si="80"/>
        <v/>
      </c>
      <c r="AY253" s="45">
        <f xml:space="preserve"> IF(AX253&lt;&gt;"",VLOOKUP(AX253,Calculs!$B$2:$C$34,2,FALSE),0)</f>
        <v>0</v>
      </c>
      <c r="AZ253" s="45">
        <f>IF(K253&lt;&gt;"",IF(LEFT(K253,1)="S", Calculs!$C$55,0),0)</f>
        <v>0</v>
      </c>
      <c r="BA253" s="45">
        <f>IF(L253&lt;&gt;"",IF(LEFT(L253,1)="S", Calculs!$C$51,0),0)</f>
        <v>0</v>
      </c>
      <c r="BB253" s="45">
        <f>IF(M253&lt;&gt;"",IF(LEFT(M253,1)="S", Calculs!$C$52,0),0)</f>
        <v>0</v>
      </c>
      <c r="BC253" s="46" t="str">
        <f t="shared" si="81"/>
        <v/>
      </c>
      <c r="BD253" s="46" t="str">
        <f t="shared" si="83"/>
        <v/>
      </c>
      <c r="BE253" s="46">
        <f>SUMIF(Calculs!$B$2:$B$34,BC253,Calculs!$C$2:$C$34)</f>
        <v>0</v>
      </c>
      <c r="BF253" s="45">
        <f>IF(Q253&lt;&gt;"",IF(LEFT(Q253,1)="S", Calculs!$C$52,0),0)</f>
        <v>0</v>
      </c>
      <c r="BG253" s="45">
        <f>IF(R253&lt;&gt;"",IF(LEFT(R253,1)="S", Calculs!$C$51,0),0)</f>
        <v>0</v>
      </c>
      <c r="BH253" s="252" t="str">
        <f t="shared" si="70"/>
        <v/>
      </c>
      <c r="BI253" s="242">
        <f>IF(B253="",0, IF(BS253="S",COUNTIF($BH$17:BH253,BH253),0))</f>
        <v>0</v>
      </c>
      <c r="BJ253" s="45">
        <f xml:space="preserve"> IF(S253&lt;&gt;"",IF(S253&lt;&gt;"Sense monitor",VLOOKUP(LEFT(S253,2),Calculs!$B$41:$C$46,2,FALSE),0),0)</f>
        <v>0</v>
      </c>
      <c r="BK253" s="45">
        <f>IF(T253&lt;&gt;"",IF(LEFT(T253,1)="S", Calculs!$C$48,0),0)</f>
        <v>0</v>
      </c>
      <c r="BL253" s="45">
        <f>IF(W253&lt;&gt;"",IF(LEFT(W253,3)="ETT", Calculs!$C$37,0),0)</f>
        <v>0</v>
      </c>
      <c r="BM253" s="45">
        <f>IF(X253&lt;&gt;"",IF(LEFT(X253,1)="S", Calculs!$C$51,0),0)</f>
        <v>0</v>
      </c>
      <c r="BN253" s="45">
        <f>IF(Y253&lt;&gt;"",IF(LEFT(Y253,1)="S", Calculs!$C$52,0),0)</f>
        <v>0</v>
      </c>
      <c r="BO253" s="46" t="str">
        <f t="shared" si="82"/>
        <v/>
      </c>
      <c r="BP253" s="45">
        <f>SUMIF(Calculs!$B$32:$B$36,TRIM(BO253),Calculs!$C$32:$C$36)</f>
        <v>0</v>
      </c>
      <c r="BQ253" s="45">
        <f>IF(V253&lt;&gt;"",IF(LEFT(V253,1)="S", SUMIF(Calculs!$B$57:$B$61, TRIM(BO253), Calculs!$C$57:$C$61),0),0)</f>
        <v>0</v>
      </c>
      <c r="BR253" s="43" t="str">
        <f t="shared" si="71"/>
        <v>N</v>
      </c>
      <c r="BS253" s="241" t="str">
        <f t="shared" si="72"/>
        <v>N</v>
      </c>
      <c r="BT253" s="45">
        <f t="shared" si="73"/>
        <v>0</v>
      </c>
      <c r="BU253" s="45"/>
      <c r="BV253" s="45"/>
      <c r="BW253" s="45">
        <f>IF(C253="",0,IF(AND(BR253="S",AW253=1), VLOOKUP(C253,Calculs!$B$85:$D$90,3), 0) + IF(AND(BS253="S",BI253=1), VLOOKUP(C253,Calculs!$B$85:$F$90,5), 0))</f>
        <v>0</v>
      </c>
      <c r="BX253" s="43" t="str">
        <f t="shared" si="74"/>
        <v/>
      </c>
      <c r="BY253" s="241" t="str">
        <f t="shared" si="75"/>
        <v/>
      </c>
      <c r="BZ253" s="301" t="str">
        <f t="shared" si="76"/>
        <v/>
      </c>
      <c r="CA253" s="301" t="str">
        <f t="shared" si="77"/>
        <v/>
      </c>
    </row>
    <row r="254" spans="1:79" ht="12.75" customHeight="1">
      <c r="A254" s="273"/>
      <c r="B254" s="239" t="str">
        <f>IF(' Peticions ET'!B253="", "",' Peticions ET'!B253)</f>
        <v/>
      </c>
      <c r="C254" s="186" t="str">
        <f>IF(' Peticions ET'!C253="", "",' Peticions ET'!C253)</f>
        <v/>
      </c>
      <c r="D254" s="186" t="str">
        <f>IF(' Peticions ET'!D253="", "",' Peticions ET'!D253)</f>
        <v/>
      </c>
      <c r="E254" s="186" t="str">
        <f>IF(' Peticions ET'!E253="", "",' Peticions ET'!E253)</f>
        <v/>
      </c>
      <c r="F254" s="186" t="str">
        <f>IF(' Peticions ET'!F253="", "",' Peticions ET'!F253)</f>
        <v/>
      </c>
      <c r="G254" s="186" t="str">
        <f>IF(' Peticions ET'!G253="", "",' Peticions ET'!G253)</f>
        <v/>
      </c>
      <c r="H254" s="185" t="str">
        <f>IF(' Peticions ET'!H253="", "",' Peticions ET'!H253)</f>
        <v/>
      </c>
      <c r="I254" s="185" t="str">
        <f>IF(' Peticions ET'!I253="", "",' Peticions ET'!I253)</f>
        <v/>
      </c>
      <c r="J254" s="33" t="str">
        <f>IF(' Peticions ET'!J253="", "",' Peticions ET'!J253)</f>
        <v/>
      </c>
      <c r="K254" s="33" t="str">
        <f>IF(' Peticions ET'!K253="", "",' Peticions ET'!K253)</f>
        <v/>
      </c>
      <c r="L254" s="33" t="str">
        <f>IF(' Peticions ET'!L253="", "",' Peticions ET'!L253)</f>
        <v/>
      </c>
      <c r="M254" s="33" t="str">
        <f>IF(' Peticions ET'!M253="", "",' Peticions ET'!M253)</f>
        <v/>
      </c>
      <c r="N254" s="33" t="str">
        <f>IF(' Peticions ET'!N253="", "",' Peticions ET'!N253)</f>
        <v/>
      </c>
      <c r="O254" s="33" t="str">
        <f>IF(' Peticions ET'!O253="", "",' Peticions ET'!O253)</f>
        <v/>
      </c>
      <c r="P254" s="33" t="str">
        <f>IF(' Peticions ET'!P253="", "",' Peticions ET'!P253)</f>
        <v/>
      </c>
      <c r="Q254" s="33" t="str">
        <f>IF(' Peticions ET'!R253="", "",' Peticions ET'!R253)</f>
        <v/>
      </c>
      <c r="R254" s="1" t="str">
        <f>IF(' Peticions ET'!Q253="", "",' Peticions ET'!Q253)</f>
        <v/>
      </c>
      <c r="S254" s="34" t="str">
        <f>IF(' Peticions ET'!U253="", "",' Peticions ET'!U253)</f>
        <v/>
      </c>
      <c r="T254" s="34" t="str">
        <f>IF(' Peticions ET'!V253="", "",' Peticions ET'!V253)</f>
        <v/>
      </c>
      <c r="U254" t="str">
        <f>IF(' Peticions ET'!S253="", "",' Peticions ET'!S253)</f>
        <v/>
      </c>
      <c r="V254" t="str">
        <f>IF(' Peticions ET'!T253="", "",' Peticions ET'!T253)</f>
        <v/>
      </c>
      <c r="W254" s="33" t="str">
        <f>IF(' Peticions ET'!W253="", "",' Peticions ET'!W253)</f>
        <v/>
      </c>
      <c r="X254" s="33" t="str">
        <f>IF(' Peticions ET'!X253="", "",' Peticions ET'!X253)</f>
        <v/>
      </c>
      <c r="Y254" s="33" t="str">
        <f>IF(' Peticions ET'!Y253="", "",' Peticions ET'!Y253)</f>
        <v/>
      </c>
      <c r="Z254" s="1"/>
      <c r="AA254" s="1"/>
      <c r="AB254" s="3"/>
      <c r="AC254" s="34"/>
      <c r="AD254" s="34"/>
      <c r="AE254" s="34"/>
      <c r="AF254" s="35"/>
      <c r="AG254" s="36"/>
      <c r="AH254" s="36"/>
      <c r="AI254" s="36"/>
      <c r="AJ254" s="36"/>
      <c r="AK254" s="37"/>
      <c r="AL254" s="37"/>
      <c r="AM254" s="37"/>
      <c r="AN254" s="37"/>
      <c r="AO254" s="38" t="str">
        <f>IF(' Peticions ET'!AO253="", "",' Peticions ET'!AO253)</f>
        <v/>
      </c>
      <c r="AP254" s="154"/>
      <c r="AQ254" s="39"/>
      <c r="AR254" s="40" t="str">
        <f t="shared" si="67"/>
        <v/>
      </c>
      <c r="AS254" s="41" t="str">
        <f t="shared" si="68"/>
        <v/>
      </c>
      <c r="AT254" s="42" t="str">
        <f t="shared" si="78"/>
        <v/>
      </c>
      <c r="AU254" s="43" t="str">
        <f t="shared" si="79"/>
        <v/>
      </c>
      <c r="AV254" s="252" t="str">
        <f t="shared" si="69"/>
        <v/>
      </c>
      <c r="AW254" s="242">
        <f>IF(B254="",0,IF(BR254="S",COUNTIF($AV$17:AV254,AV254),0))</f>
        <v>0</v>
      </c>
      <c r="AX254" s="44" t="str">
        <f t="shared" si="80"/>
        <v/>
      </c>
      <c r="AY254" s="45">
        <f xml:space="preserve"> IF(AX254&lt;&gt;"",VLOOKUP(AX254,Calculs!$B$2:$C$34,2,FALSE),0)</f>
        <v>0</v>
      </c>
      <c r="AZ254" s="45">
        <f>IF(K254&lt;&gt;"",IF(LEFT(K254,1)="S", Calculs!$C$55,0),0)</f>
        <v>0</v>
      </c>
      <c r="BA254" s="45">
        <f>IF(L254&lt;&gt;"",IF(LEFT(L254,1)="S", Calculs!$C$51,0),0)</f>
        <v>0</v>
      </c>
      <c r="BB254" s="45">
        <f>IF(M254&lt;&gt;"",IF(LEFT(M254,1)="S", Calculs!$C$52,0),0)</f>
        <v>0</v>
      </c>
      <c r="BC254" s="46" t="str">
        <f t="shared" si="81"/>
        <v/>
      </c>
      <c r="BD254" s="46" t="str">
        <f t="shared" si="83"/>
        <v/>
      </c>
      <c r="BE254" s="46">
        <f>SUMIF(Calculs!$B$2:$B$34,BC254,Calculs!$C$2:$C$34)</f>
        <v>0</v>
      </c>
      <c r="BF254" s="45">
        <f>IF(Q254&lt;&gt;"",IF(LEFT(Q254,1)="S", Calculs!$C$52,0),0)</f>
        <v>0</v>
      </c>
      <c r="BG254" s="45">
        <f>IF(R254&lt;&gt;"",IF(LEFT(R254,1)="S", Calculs!$C$51,0),0)</f>
        <v>0</v>
      </c>
      <c r="BH254" s="252" t="str">
        <f t="shared" si="70"/>
        <v/>
      </c>
      <c r="BI254" s="242">
        <f>IF(B254="",0, IF(BS254="S",COUNTIF($BH$17:BH254,BH254),0))</f>
        <v>0</v>
      </c>
      <c r="BJ254" s="45">
        <f xml:space="preserve"> IF(S254&lt;&gt;"",IF(S254&lt;&gt;"Sense monitor",VLOOKUP(LEFT(S254,2),Calculs!$B$41:$C$46,2,FALSE),0),0)</f>
        <v>0</v>
      </c>
      <c r="BK254" s="45">
        <f>IF(T254&lt;&gt;"",IF(LEFT(T254,1)="S", Calculs!$C$48,0),0)</f>
        <v>0</v>
      </c>
      <c r="BL254" s="45">
        <f>IF(W254&lt;&gt;"",IF(LEFT(W254,3)="ETT", Calculs!$C$37,0),0)</f>
        <v>0</v>
      </c>
      <c r="BM254" s="45">
        <f>IF(X254&lt;&gt;"",IF(LEFT(X254,1)="S", Calculs!$C$51,0),0)</f>
        <v>0</v>
      </c>
      <c r="BN254" s="45">
        <f>IF(Y254&lt;&gt;"",IF(LEFT(Y254,1)="S", Calculs!$C$52,0),0)</f>
        <v>0</v>
      </c>
      <c r="BO254" s="46" t="str">
        <f t="shared" si="82"/>
        <v/>
      </c>
      <c r="BP254" s="45">
        <f>SUMIF(Calculs!$B$32:$B$36,TRIM(BO254),Calculs!$C$32:$C$36)</f>
        <v>0</v>
      </c>
      <c r="BQ254" s="45">
        <f>IF(V254&lt;&gt;"",IF(LEFT(V254,1)="S", SUMIF(Calculs!$B$57:$B$61, TRIM(BO254), Calculs!$C$57:$C$61),0),0)</f>
        <v>0</v>
      </c>
      <c r="BR254" s="43" t="str">
        <f t="shared" si="71"/>
        <v>N</v>
      </c>
      <c r="BS254" s="241" t="str">
        <f t="shared" si="72"/>
        <v>N</v>
      </c>
      <c r="BT254" s="45">
        <f t="shared" si="73"/>
        <v>0</v>
      </c>
      <c r="BU254" s="45"/>
      <c r="BV254" s="45"/>
      <c r="BW254" s="45">
        <f>IF(C254="",0,IF(AND(BR254="S",AW254=1), VLOOKUP(C254,Calculs!$B$85:$D$90,3), 0) + IF(AND(BS254="S",BI254=1), VLOOKUP(C254,Calculs!$B$85:$F$90,5), 0))</f>
        <v>0</v>
      </c>
      <c r="BX254" s="43" t="str">
        <f t="shared" si="74"/>
        <v/>
      </c>
      <c r="BY254" s="241" t="str">
        <f t="shared" si="75"/>
        <v/>
      </c>
      <c r="BZ254" s="301" t="str">
        <f t="shared" si="76"/>
        <v/>
      </c>
      <c r="CA254" s="301" t="str">
        <f t="shared" si="77"/>
        <v/>
      </c>
    </row>
    <row r="255" spans="1:79" ht="12.75" customHeight="1">
      <c r="A255" s="273"/>
      <c r="B255" s="239" t="str">
        <f>IF(' Peticions ET'!B254="", "",' Peticions ET'!B254)</f>
        <v/>
      </c>
      <c r="C255" s="186" t="str">
        <f>IF(' Peticions ET'!C254="", "",' Peticions ET'!C254)</f>
        <v/>
      </c>
      <c r="D255" s="186" t="str">
        <f>IF(' Peticions ET'!D254="", "",' Peticions ET'!D254)</f>
        <v/>
      </c>
      <c r="E255" s="186" t="str">
        <f>IF(' Peticions ET'!E254="", "",' Peticions ET'!E254)</f>
        <v/>
      </c>
      <c r="F255" s="186" t="str">
        <f>IF(' Peticions ET'!F254="", "",' Peticions ET'!F254)</f>
        <v/>
      </c>
      <c r="G255" s="186" t="str">
        <f>IF(' Peticions ET'!G254="", "",' Peticions ET'!G254)</f>
        <v/>
      </c>
      <c r="H255" s="185" t="str">
        <f>IF(' Peticions ET'!H254="", "",' Peticions ET'!H254)</f>
        <v/>
      </c>
      <c r="I255" s="185" t="str">
        <f>IF(' Peticions ET'!I254="", "",' Peticions ET'!I254)</f>
        <v/>
      </c>
      <c r="J255" s="33" t="str">
        <f>IF(' Peticions ET'!J254="", "",' Peticions ET'!J254)</f>
        <v/>
      </c>
      <c r="K255" s="33" t="str">
        <f>IF(' Peticions ET'!K254="", "",' Peticions ET'!K254)</f>
        <v/>
      </c>
      <c r="L255" s="33" t="str">
        <f>IF(' Peticions ET'!L254="", "",' Peticions ET'!L254)</f>
        <v/>
      </c>
      <c r="M255" s="33" t="str">
        <f>IF(' Peticions ET'!M254="", "",' Peticions ET'!M254)</f>
        <v/>
      </c>
      <c r="N255" s="33" t="str">
        <f>IF(' Peticions ET'!N254="", "",' Peticions ET'!N254)</f>
        <v/>
      </c>
      <c r="O255" s="33" t="str">
        <f>IF(' Peticions ET'!O254="", "",' Peticions ET'!O254)</f>
        <v/>
      </c>
      <c r="P255" s="33" t="str">
        <f>IF(' Peticions ET'!P254="", "",' Peticions ET'!P254)</f>
        <v/>
      </c>
      <c r="Q255" s="33" t="str">
        <f>IF(' Peticions ET'!R254="", "",' Peticions ET'!R254)</f>
        <v/>
      </c>
      <c r="R255" s="1" t="str">
        <f>IF(' Peticions ET'!Q254="", "",' Peticions ET'!Q254)</f>
        <v/>
      </c>
      <c r="S255" s="34" t="str">
        <f>IF(' Peticions ET'!U254="", "",' Peticions ET'!U254)</f>
        <v/>
      </c>
      <c r="T255" s="34" t="str">
        <f>IF(' Peticions ET'!V254="", "",' Peticions ET'!V254)</f>
        <v/>
      </c>
      <c r="U255" t="str">
        <f>IF(' Peticions ET'!S254="", "",' Peticions ET'!S254)</f>
        <v/>
      </c>
      <c r="V255" t="str">
        <f>IF(' Peticions ET'!T254="", "",' Peticions ET'!T254)</f>
        <v/>
      </c>
      <c r="W255" s="33" t="str">
        <f>IF(' Peticions ET'!W254="", "",' Peticions ET'!W254)</f>
        <v/>
      </c>
      <c r="X255" s="33" t="str">
        <f>IF(' Peticions ET'!X254="", "",' Peticions ET'!X254)</f>
        <v/>
      </c>
      <c r="Y255" s="33" t="str">
        <f>IF(' Peticions ET'!Y254="", "",' Peticions ET'!Y254)</f>
        <v/>
      </c>
      <c r="Z255" s="1"/>
      <c r="AA255" s="1"/>
      <c r="AB255" s="3"/>
      <c r="AC255" s="34"/>
      <c r="AD255" s="34"/>
      <c r="AE255" s="34"/>
      <c r="AF255" s="35"/>
      <c r="AG255" s="36"/>
      <c r="AH255" s="36"/>
      <c r="AI255" s="36"/>
      <c r="AJ255" s="36"/>
      <c r="AK255" s="37"/>
      <c r="AL255" s="37"/>
      <c r="AM255" s="37"/>
      <c r="AN255" s="37"/>
      <c r="AO255" s="38" t="str">
        <f>IF(' Peticions ET'!AO254="", "",' Peticions ET'!AO254)</f>
        <v/>
      </c>
      <c r="AP255" s="154"/>
      <c r="AQ255" s="39"/>
      <c r="AR255" s="40" t="str">
        <f t="shared" si="67"/>
        <v/>
      </c>
      <c r="AS255" s="41" t="str">
        <f t="shared" si="68"/>
        <v/>
      </c>
      <c r="AT255" s="42" t="str">
        <f t="shared" si="78"/>
        <v/>
      </c>
      <c r="AU255" s="43" t="str">
        <f t="shared" si="79"/>
        <v/>
      </c>
      <c r="AV255" s="252" t="str">
        <f t="shared" si="69"/>
        <v/>
      </c>
      <c r="AW255" s="242">
        <f>IF(B255="",0,IF(BR255="S",COUNTIF($AV$17:AV255,AV255),0))</f>
        <v>0</v>
      </c>
      <c r="AX255" s="44" t="str">
        <f t="shared" si="80"/>
        <v/>
      </c>
      <c r="AY255" s="45">
        <f xml:space="preserve"> IF(AX255&lt;&gt;"",VLOOKUP(AX255,Calculs!$B$2:$C$34,2,FALSE),0)</f>
        <v>0</v>
      </c>
      <c r="AZ255" s="45">
        <f>IF(K255&lt;&gt;"",IF(LEFT(K255,1)="S", Calculs!$C$55,0),0)</f>
        <v>0</v>
      </c>
      <c r="BA255" s="45">
        <f>IF(L255&lt;&gt;"",IF(LEFT(L255,1)="S", Calculs!$C$51,0),0)</f>
        <v>0</v>
      </c>
      <c r="BB255" s="45">
        <f>IF(M255&lt;&gt;"",IF(LEFT(M255,1)="S", Calculs!$C$52,0),0)</f>
        <v>0</v>
      </c>
      <c r="BC255" s="46" t="str">
        <f t="shared" si="81"/>
        <v/>
      </c>
      <c r="BD255" s="46" t="str">
        <f t="shared" si="83"/>
        <v/>
      </c>
      <c r="BE255" s="46">
        <f>SUMIF(Calculs!$B$2:$B$34,BC255,Calculs!$C$2:$C$34)</f>
        <v>0</v>
      </c>
      <c r="BF255" s="45">
        <f>IF(Q255&lt;&gt;"",IF(LEFT(Q255,1)="S", Calculs!$C$52,0),0)</f>
        <v>0</v>
      </c>
      <c r="BG255" s="45">
        <f>IF(R255&lt;&gt;"",IF(LEFT(R255,1)="S", Calculs!$C$51,0),0)</f>
        <v>0</v>
      </c>
      <c r="BH255" s="252" t="str">
        <f t="shared" si="70"/>
        <v/>
      </c>
      <c r="BI255" s="242">
        <f>IF(B255="",0, IF(BS255="S",COUNTIF($BH$17:BH255,BH255),0))</f>
        <v>0</v>
      </c>
      <c r="BJ255" s="45">
        <f xml:space="preserve"> IF(S255&lt;&gt;"",IF(S255&lt;&gt;"Sense monitor",VLOOKUP(LEFT(S255,2),Calculs!$B$41:$C$46,2,FALSE),0),0)</f>
        <v>0</v>
      </c>
      <c r="BK255" s="45">
        <f>IF(T255&lt;&gt;"",IF(LEFT(T255,1)="S", Calculs!$C$48,0),0)</f>
        <v>0</v>
      </c>
      <c r="BL255" s="45">
        <f>IF(W255&lt;&gt;"",IF(LEFT(W255,3)="ETT", Calculs!$C$37,0),0)</f>
        <v>0</v>
      </c>
      <c r="BM255" s="45">
        <f>IF(X255&lt;&gt;"",IF(LEFT(X255,1)="S", Calculs!$C$51,0),0)</f>
        <v>0</v>
      </c>
      <c r="BN255" s="45">
        <f>IF(Y255&lt;&gt;"",IF(LEFT(Y255,1)="S", Calculs!$C$52,0),0)</f>
        <v>0</v>
      </c>
      <c r="BO255" s="46" t="str">
        <f t="shared" si="82"/>
        <v/>
      </c>
      <c r="BP255" s="45">
        <f>SUMIF(Calculs!$B$32:$B$36,TRIM(BO255),Calculs!$C$32:$C$36)</f>
        <v>0</v>
      </c>
      <c r="BQ255" s="45">
        <f>IF(V255&lt;&gt;"",IF(LEFT(V255,1)="S", SUMIF(Calculs!$B$57:$B$61, TRIM(BO255), Calculs!$C$57:$C$61),0),0)</f>
        <v>0</v>
      </c>
      <c r="BR255" s="43" t="str">
        <f t="shared" si="71"/>
        <v>N</v>
      </c>
      <c r="BS255" s="241" t="str">
        <f t="shared" si="72"/>
        <v>N</v>
      </c>
      <c r="BT255" s="45">
        <f t="shared" si="73"/>
        <v>0</v>
      </c>
      <c r="BU255" s="45"/>
      <c r="BV255" s="45"/>
      <c r="BW255" s="45">
        <f>IF(C255="",0,IF(AND(BR255="S",AW255=1), VLOOKUP(C255,Calculs!$B$85:$D$90,3), 0) + IF(AND(BS255="S",BI255=1), VLOOKUP(C255,Calculs!$B$85:$F$90,5), 0))</f>
        <v>0</v>
      </c>
      <c r="BX255" s="43" t="str">
        <f t="shared" si="74"/>
        <v/>
      </c>
      <c r="BY255" s="241" t="str">
        <f t="shared" si="75"/>
        <v/>
      </c>
      <c r="BZ255" s="301" t="str">
        <f t="shared" si="76"/>
        <v/>
      </c>
      <c r="CA255" s="301" t="str">
        <f t="shared" si="77"/>
        <v/>
      </c>
    </row>
    <row r="256" spans="1:79" ht="12.75" customHeight="1">
      <c r="A256" s="273"/>
      <c r="B256" s="239" t="str">
        <f>IF(' Peticions ET'!B255="", "",' Peticions ET'!B255)</f>
        <v/>
      </c>
      <c r="C256" s="186" t="str">
        <f>IF(' Peticions ET'!C255="", "",' Peticions ET'!C255)</f>
        <v/>
      </c>
      <c r="D256" s="186" t="str">
        <f>IF(' Peticions ET'!D255="", "",' Peticions ET'!D255)</f>
        <v/>
      </c>
      <c r="E256" s="186" t="str">
        <f>IF(' Peticions ET'!E255="", "",' Peticions ET'!E255)</f>
        <v/>
      </c>
      <c r="F256" s="186" t="str">
        <f>IF(' Peticions ET'!F255="", "",' Peticions ET'!F255)</f>
        <v/>
      </c>
      <c r="G256" s="186" t="str">
        <f>IF(' Peticions ET'!G255="", "",' Peticions ET'!G255)</f>
        <v/>
      </c>
      <c r="H256" s="185" t="str">
        <f>IF(' Peticions ET'!H255="", "",' Peticions ET'!H255)</f>
        <v/>
      </c>
      <c r="I256" s="185" t="str">
        <f>IF(' Peticions ET'!I255="", "",' Peticions ET'!I255)</f>
        <v/>
      </c>
      <c r="J256" s="33" t="str">
        <f>IF(' Peticions ET'!J255="", "",' Peticions ET'!J255)</f>
        <v/>
      </c>
      <c r="K256" s="33" t="str">
        <f>IF(' Peticions ET'!K255="", "",' Peticions ET'!K255)</f>
        <v/>
      </c>
      <c r="L256" s="33" t="str">
        <f>IF(' Peticions ET'!L255="", "",' Peticions ET'!L255)</f>
        <v/>
      </c>
      <c r="M256" s="33" t="str">
        <f>IF(' Peticions ET'!M255="", "",' Peticions ET'!M255)</f>
        <v/>
      </c>
      <c r="N256" s="33" t="str">
        <f>IF(' Peticions ET'!N255="", "",' Peticions ET'!N255)</f>
        <v/>
      </c>
      <c r="O256" s="33" t="str">
        <f>IF(' Peticions ET'!O255="", "",' Peticions ET'!O255)</f>
        <v/>
      </c>
      <c r="P256" s="33" t="str">
        <f>IF(' Peticions ET'!P255="", "",' Peticions ET'!P255)</f>
        <v/>
      </c>
      <c r="Q256" s="33" t="str">
        <f>IF(' Peticions ET'!R255="", "",' Peticions ET'!R255)</f>
        <v/>
      </c>
      <c r="R256" s="1" t="str">
        <f>IF(' Peticions ET'!Q255="", "",' Peticions ET'!Q255)</f>
        <v/>
      </c>
      <c r="S256" s="34" t="str">
        <f>IF(' Peticions ET'!U255="", "",' Peticions ET'!U255)</f>
        <v/>
      </c>
      <c r="T256" s="34" t="str">
        <f>IF(' Peticions ET'!V255="", "",' Peticions ET'!V255)</f>
        <v/>
      </c>
      <c r="U256" t="str">
        <f>IF(' Peticions ET'!S255="", "",' Peticions ET'!S255)</f>
        <v/>
      </c>
      <c r="V256" t="str">
        <f>IF(' Peticions ET'!T255="", "",' Peticions ET'!T255)</f>
        <v/>
      </c>
      <c r="W256" s="33" t="str">
        <f>IF(' Peticions ET'!W255="", "",' Peticions ET'!W255)</f>
        <v/>
      </c>
      <c r="X256" s="33" t="str">
        <f>IF(' Peticions ET'!X255="", "",' Peticions ET'!X255)</f>
        <v/>
      </c>
      <c r="Y256" s="33" t="str">
        <f>IF(' Peticions ET'!Y255="", "",' Peticions ET'!Y255)</f>
        <v/>
      </c>
      <c r="Z256" s="1"/>
      <c r="AA256" s="1"/>
      <c r="AB256" s="3"/>
      <c r="AC256" s="34"/>
      <c r="AD256" s="34"/>
      <c r="AE256" s="34"/>
      <c r="AF256" s="35"/>
      <c r="AG256" s="36"/>
      <c r="AH256" s="36"/>
      <c r="AI256" s="36"/>
      <c r="AJ256" s="36"/>
      <c r="AK256" s="37"/>
      <c r="AL256" s="37"/>
      <c r="AM256" s="37"/>
      <c r="AN256" s="37"/>
      <c r="AO256" s="38" t="str">
        <f>IF(' Peticions ET'!AO255="", "",' Peticions ET'!AO255)</f>
        <v/>
      </c>
      <c r="AP256" s="154"/>
      <c r="AQ256" s="39"/>
      <c r="AR256" s="40" t="str">
        <f t="shared" si="67"/>
        <v/>
      </c>
      <c r="AS256" s="41" t="str">
        <f t="shared" si="68"/>
        <v/>
      </c>
      <c r="AT256" s="42" t="str">
        <f t="shared" si="78"/>
        <v/>
      </c>
      <c r="AU256" s="43" t="str">
        <f t="shared" si="79"/>
        <v/>
      </c>
      <c r="AV256" s="252" t="str">
        <f t="shared" si="69"/>
        <v/>
      </c>
      <c r="AW256" s="242">
        <f>IF(B256="",0,IF(BR256="S",COUNTIF($AV$17:AV256,AV256),0))</f>
        <v>0</v>
      </c>
      <c r="AX256" s="44" t="str">
        <f t="shared" si="80"/>
        <v/>
      </c>
      <c r="AY256" s="45">
        <f xml:space="preserve"> IF(AX256&lt;&gt;"",VLOOKUP(AX256,Calculs!$B$2:$C$34,2,FALSE),0)</f>
        <v>0</v>
      </c>
      <c r="AZ256" s="45">
        <f>IF(K256&lt;&gt;"",IF(LEFT(K256,1)="S", Calculs!$C$55,0),0)</f>
        <v>0</v>
      </c>
      <c r="BA256" s="45">
        <f>IF(L256&lt;&gt;"",IF(LEFT(L256,1)="S", Calculs!$C$51,0),0)</f>
        <v>0</v>
      </c>
      <c r="BB256" s="45">
        <f>IF(M256&lt;&gt;"",IF(LEFT(M256,1)="S", Calculs!$C$52,0),0)</f>
        <v>0</v>
      </c>
      <c r="BC256" s="46" t="str">
        <f t="shared" si="81"/>
        <v/>
      </c>
      <c r="BD256" s="46" t="str">
        <f t="shared" si="83"/>
        <v/>
      </c>
      <c r="BE256" s="46">
        <f>SUMIF(Calculs!$B$2:$B$34,BC256,Calculs!$C$2:$C$34)</f>
        <v>0</v>
      </c>
      <c r="BF256" s="45">
        <f>IF(Q256&lt;&gt;"",IF(LEFT(Q256,1)="S", Calculs!$C$52,0),0)</f>
        <v>0</v>
      </c>
      <c r="BG256" s="45">
        <f>IF(R256&lt;&gt;"",IF(LEFT(R256,1)="S", Calculs!$C$51,0),0)</f>
        <v>0</v>
      </c>
      <c r="BH256" s="252" t="str">
        <f t="shared" si="70"/>
        <v/>
      </c>
      <c r="BI256" s="242">
        <f>IF(B256="",0, IF(BS256="S",COUNTIF($BH$17:BH256,BH256),0))</f>
        <v>0</v>
      </c>
      <c r="BJ256" s="45">
        <f xml:space="preserve"> IF(S256&lt;&gt;"",IF(S256&lt;&gt;"Sense monitor",VLOOKUP(LEFT(S256,2),Calculs!$B$41:$C$46,2,FALSE),0),0)</f>
        <v>0</v>
      </c>
      <c r="BK256" s="45">
        <f>IF(T256&lt;&gt;"",IF(LEFT(T256,1)="S", Calculs!$C$48,0),0)</f>
        <v>0</v>
      </c>
      <c r="BL256" s="45">
        <f>IF(W256&lt;&gt;"",IF(LEFT(W256,3)="ETT", Calculs!$C$37,0),0)</f>
        <v>0</v>
      </c>
      <c r="BM256" s="45">
        <f>IF(X256&lt;&gt;"",IF(LEFT(X256,1)="S", Calculs!$C$51,0),0)</f>
        <v>0</v>
      </c>
      <c r="BN256" s="45">
        <f>IF(Y256&lt;&gt;"",IF(LEFT(Y256,1)="S", Calculs!$C$52,0),0)</f>
        <v>0</v>
      </c>
      <c r="BO256" s="46" t="str">
        <f t="shared" si="82"/>
        <v/>
      </c>
      <c r="BP256" s="45">
        <f>SUMIF(Calculs!$B$32:$B$36,TRIM(BO256),Calculs!$C$32:$C$36)</f>
        <v>0</v>
      </c>
      <c r="BQ256" s="45">
        <f>IF(V256&lt;&gt;"",IF(LEFT(V256,1)="S", SUMIF(Calculs!$B$57:$B$61, TRIM(BO256), Calculs!$C$57:$C$61),0),0)</f>
        <v>0</v>
      </c>
      <c r="BR256" s="43" t="str">
        <f t="shared" si="71"/>
        <v>N</v>
      </c>
      <c r="BS256" s="241" t="str">
        <f t="shared" si="72"/>
        <v>N</v>
      </c>
      <c r="BT256" s="45">
        <f t="shared" si="73"/>
        <v>0</v>
      </c>
      <c r="BU256" s="45"/>
      <c r="BV256" s="45"/>
      <c r="BW256" s="45">
        <f>IF(C256="",0,IF(AND(BR256="S",AW256=1), VLOOKUP(C256,Calculs!$B$85:$D$90,3), 0) + IF(AND(BS256="S",BI256=1), VLOOKUP(C256,Calculs!$B$85:$F$90,5), 0))</f>
        <v>0</v>
      </c>
      <c r="BX256" s="43" t="str">
        <f t="shared" si="74"/>
        <v/>
      </c>
      <c r="BY256" s="241" t="str">
        <f t="shared" si="75"/>
        <v/>
      </c>
      <c r="BZ256" s="301" t="str">
        <f t="shared" si="76"/>
        <v/>
      </c>
      <c r="CA256" s="301" t="str">
        <f t="shared" si="77"/>
        <v/>
      </c>
    </row>
    <row r="257" spans="1:79" ht="12.75" customHeight="1">
      <c r="A257" s="273"/>
      <c r="B257" s="239" t="str">
        <f>IF(' Peticions ET'!B256="", "",' Peticions ET'!B256)</f>
        <v/>
      </c>
      <c r="C257" s="186" t="str">
        <f>IF(' Peticions ET'!C256="", "",' Peticions ET'!C256)</f>
        <v/>
      </c>
      <c r="D257" s="186" t="str">
        <f>IF(' Peticions ET'!D256="", "",' Peticions ET'!D256)</f>
        <v/>
      </c>
      <c r="E257" s="186" t="str">
        <f>IF(' Peticions ET'!E256="", "",' Peticions ET'!E256)</f>
        <v/>
      </c>
      <c r="F257" s="186" t="str">
        <f>IF(' Peticions ET'!F256="", "",' Peticions ET'!F256)</f>
        <v/>
      </c>
      <c r="G257" s="186" t="str">
        <f>IF(' Peticions ET'!G256="", "",' Peticions ET'!G256)</f>
        <v/>
      </c>
      <c r="H257" s="185" t="str">
        <f>IF(' Peticions ET'!H256="", "",' Peticions ET'!H256)</f>
        <v/>
      </c>
      <c r="I257" s="185" t="str">
        <f>IF(' Peticions ET'!I256="", "",' Peticions ET'!I256)</f>
        <v/>
      </c>
      <c r="J257" s="33" t="str">
        <f>IF(' Peticions ET'!J256="", "",' Peticions ET'!J256)</f>
        <v/>
      </c>
      <c r="K257" s="33" t="str">
        <f>IF(' Peticions ET'!K256="", "",' Peticions ET'!K256)</f>
        <v/>
      </c>
      <c r="L257" s="33" t="str">
        <f>IF(' Peticions ET'!L256="", "",' Peticions ET'!L256)</f>
        <v/>
      </c>
      <c r="M257" s="33" t="str">
        <f>IF(' Peticions ET'!M256="", "",' Peticions ET'!M256)</f>
        <v/>
      </c>
      <c r="N257" s="33" t="str">
        <f>IF(' Peticions ET'!N256="", "",' Peticions ET'!N256)</f>
        <v/>
      </c>
      <c r="O257" s="33" t="str">
        <f>IF(' Peticions ET'!O256="", "",' Peticions ET'!O256)</f>
        <v/>
      </c>
      <c r="P257" s="33" t="str">
        <f>IF(' Peticions ET'!P256="", "",' Peticions ET'!P256)</f>
        <v/>
      </c>
      <c r="Q257" s="33" t="str">
        <f>IF(' Peticions ET'!R256="", "",' Peticions ET'!R256)</f>
        <v/>
      </c>
      <c r="R257" s="1" t="str">
        <f>IF(' Peticions ET'!Q256="", "",' Peticions ET'!Q256)</f>
        <v/>
      </c>
      <c r="S257" s="34" t="str">
        <f>IF(' Peticions ET'!U256="", "",' Peticions ET'!U256)</f>
        <v/>
      </c>
      <c r="T257" s="34" t="str">
        <f>IF(' Peticions ET'!V256="", "",' Peticions ET'!V256)</f>
        <v/>
      </c>
      <c r="U257" t="str">
        <f>IF(' Peticions ET'!S256="", "",' Peticions ET'!S256)</f>
        <v/>
      </c>
      <c r="V257" t="str">
        <f>IF(' Peticions ET'!T256="", "",' Peticions ET'!T256)</f>
        <v/>
      </c>
      <c r="W257" s="33" t="str">
        <f>IF(' Peticions ET'!W256="", "",' Peticions ET'!W256)</f>
        <v/>
      </c>
      <c r="X257" s="33" t="str">
        <f>IF(' Peticions ET'!X256="", "",' Peticions ET'!X256)</f>
        <v/>
      </c>
      <c r="Y257" s="33" t="str">
        <f>IF(' Peticions ET'!Y256="", "",' Peticions ET'!Y256)</f>
        <v/>
      </c>
      <c r="Z257" s="1"/>
      <c r="AA257" s="1"/>
      <c r="AB257" s="3"/>
      <c r="AC257" s="34"/>
      <c r="AD257" s="34"/>
      <c r="AE257" s="34"/>
      <c r="AF257" s="35"/>
      <c r="AG257" s="36"/>
      <c r="AH257" s="36"/>
      <c r="AI257" s="36"/>
      <c r="AJ257" s="36"/>
      <c r="AK257" s="37"/>
      <c r="AL257" s="37"/>
      <c r="AM257" s="37"/>
      <c r="AN257" s="37"/>
      <c r="AO257" s="38" t="str">
        <f>IF(' Peticions ET'!AO256="", "",' Peticions ET'!AO256)</f>
        <v/>
      </c>
      <c r="AP257" s="154"/>
      <c r="AQ257" s="39"/>
      <c r="AR257" s="40" t="str">
        <f t="shared" si="67"/>
        <v/>
      </c>
      <c r="AS257" s="41" t="str">
        <f t="shared" si="68"/>
        <v/>
      </c>
      <c r="AT257" s="42" t="str">
        <f t="shared" si="78"/>
        <v/>
      </c>
      <c r="AU257" s="43" t="str">
        <f t="shared" si="79"/>
        <v/>
      </c>
      <c r="AV257" s="252" t="str">
        <f t="shared" si="69"/>
        <v/>
      </c>
      <c r="AW257" s="242">
        <f>IF(B257="",0,IF(BR257="S",COUNTIF($AV$17:AV257,AV257),0))</f>
        <v>0</v>
      </c>
      <c r="AX257" s="44" t="str">
        <f t="shared" si="80"/>
        <v/>
      </c>
      <c r="AY257" s="45">
        <f xml:space="preserve"> IF(AX257&lt;&gt;"",VLOOKUP(AX257,Calculs!$B$2:$C$34,2,FALSE),0)</f>
        <v>0</v>
      </c>
      <c r="AZ257" s="45">
        <f>IF(K257&lt;&gt;"",IF(LEFT(K257,1)="S", Calculs!$C$55,0),0)</f>
        <v>0</v>
      </c>
      <c r="BA257" s="45">
        <f>IF(L257&lt;&gt;"",IF(LEFT(L257,1)="S", Calculs!$C$51,0),0)</f>
        <v>0</v>
      </c>
      <c r="BB257" s="45">
        <f>IF(M257&lt;&gt;"",IF(LEFT(M257,1)="S", Calculs!$C$52,0),0)</f>
        <v>0</v>
      </c>
      <c r="BC257" s="46" t="str">
        <f t="shared" si="81"/>
        <v/>
      </c>
      <c r="BD257" s="46" t="str">
        <f t="shared" si="83"/>
        <v/>
      </c>
      <c r="BE257" s="46">
        <f>SUMIF(Calculs!$B$2:$B$34,BC257,Calculs!$C$2:$C$34)</f>
        <v>0</v>
      </c>
      <c r="BF257" s="45">
        <f>IF(Q257&lt;&gt;"",IF(LEFT(Q257,1)="S", Calculs!$C$52,0),0)</f>
        <v>0</v>
      </c>
      <c r="BG257" s="45">
        <f>IF(R257&lt;&gt;"",IF(LEFT(R257,1)="S", Calculs!$C$51,0),0)</f>
        <v>0</v>
      </c>
      <c r="BH257" s="252" t="str">
        <f t="shared" si="70"/>
        <v/>
      </c>
      <c r="BI257" s="242">
        <f>IF(B257="",0, IF(BS257="S",COUNTIF($BH$17:BH257,BH257),0))</f>
        <v>0</v>
      </c>
      <c r="BJ257" s="45">
        <f xml:space="preserve"> IF(S257&lt;&gt;"",IF(S257&lt;&gt;"Sense monitor",VLOOKUP(LEFT(S257,2),Calculs!$B$41:$C$46,2,FALSE),0),0)</f>
        <v>0</v>
      </c>
      <c r="BK257" s="45">
        <f>IF(T257&lt;&gt;"",IF(LEFT(T257,1)="S", Calculs!$C$48,0),0)</f>
        <v>0</v>
      </c>
      <c r="BL257" s="45">
        <f>IF(W257&lt;&gt;"",IF(LEFT(W257,3)="ETT", Calculs!$C$37,0),0)</f>
        <v>0</v>
      </c>
      <c r="BM257" s="45">
        <f>IF(X257&lt;&gt;"",IF(LEFT(X257,1)="S", Calculs!$C$51,0),0)</f>
        <v>0</v>
      </c>
      <c r="BN257" s="45">
        <f>IF(Y257&lt;&gt;"",IF(LEFT(Y257,1)="S", Calculs!$C$52,0),0)</f>
        <v>0</v>
      </c>
      <c r="BO257" s="46" t="str">
        <f t="shared" si="82"/>
        <v/>
      </c>
      <c r="BP257" s="45">
        <f>SUMIF(Calculs!$B$32:$B$36,TRIM(BO257),Calculs!$C$32:$C$36)</f>
        <v>0</v>
      </c>
      <c r="BQ257" s="45">
        <f>IF(V257&lt;&gt;"",IF(LEFT(V257,1)="S", SUMIF(Calculs!$B$57:$B$61, TRIM(BO257), Calculs!$C$57:$C$61),0),0)</f>
        <v>0</v>
      </c>
      <c r="BR257" s="43" t="str">
        <f t="shared" si="71"/>
        <v>N</v>
      </c>
      <c r="BS257" s="241" t="str">
        <f t="shared" si="72"/>
        <v>N</v>
      </c>
      <c r="BT257" s="45">
        <f t="shared" si="73"/>
        <v>0</v>
      </c>
      <c r="BU257" s="45"/>
      <c r="BV257" s="45"/>
      <c r="BW257" s="45">
        <f>IF(C257="",0,IF(AND(BR257="S",AW257=1), VLOOKUP(C257,Calculs!$B$85:$D$90,3), 0) + IF(AND(BS257="S",BI257=1), VLOOKUP(C257,Calculs!$B$85:$F$90,5), 0))</f>
        <v>0</v>
      </c>
      <c r="BX257" s="43" t="str">
        <f t="shared" si="74"/>
        <v/>
      </c>
      <c r="BY257" s="241" t="str">
        <f t="shared" si="75"/>
        <v/>
      </c>
      <c r="BZ257" s="301" t="str">
        <f t="shared" si="76"/>
        <v/>
      </c>
      <c r="CA257" s="301" t="str">
        <f t="shared" si="77"/>
        <v/>
      </c>
    </row>
    <row r="258" spans="1:79" ht="12.75" customHeight="1">
      <c r="A258" s="273"/>
      <c r="B258" s="239" t="str">
        <f>IF(' Peticions ET'!B257="", "",' Peticions ET'!B257)</f>
        <v/>
      </c>
      <c r="C258" s="186" t="str">
        <f>IF(' Peticions ET'!C257="", "",' Peticions ET'!C257)</f>
        <v/>
      </c>
      <c r="D258" s="186" t="str">
        <f>IF(' Peticions ET'!D257="", "",' Peticions ET'!D257)</f>
        <v/>
      </c>
      <c r="E258" s="186" t="str">
        <f>IF(' Peticions ET'!E257="", "",' Peticions ET'!E257)</f>
        <v/>
      </c>
      <c r="F258" s="186" t="str">
        <f>IF(' Peticions ET'!F257="", "",' Peticions ET'!F257)</f>
        <v/>
      </c>
      <c r="G258" s="186" t="str">
        <f>IF(' Peticions ET'!G257="", "",' Peticions ET'!G257)</f>
        <v/>
      </c>
      <c r="H258" s="185" t="str">
        <f>IF(' Peticions ET'!H257="", "",' Peticions ET'!H257)</f>
        <v/>
      </c>
      <c r="I258" s="185" t="str">
        <f>IF(' Peticions ET'!I257="", "",' Peticions ET'!I257)</f>
        <v/>
      </c>
      <c r="J258" s="33" t="str">
        <f>IF(' Peticions ET'!J257="", "",' Peticions ET'!J257)</f>
        <v/>
      </c>
      <c r="K258" s="33" t="str">
        <f>IF(' Peticions ET'!K257="", "",' Peticions ET'!K257)</f>
        <v/>
      </c>
      <c r="L258" s="33" t="str">
        <f>IF(' Peticions ET'!L257="", "",' Peticions ET'!L257)</f>
        <v/>
      </c>
      <c r="M258" s="33" t="str">
        <f>IF(' Peticions ET'!M257="", "",' Peticions ET'!M257)</f>
        <v/>
      </c>
      <c r="N258" s="33" t="str">
        <f>IF(' Peticions ET'!N257="", "",' Peticions ET'!N257)</f>
        <v/>
      </c>
      <c r="O258" s="33" t="str">
        <f>IF(' Peticions ET'!O257="", "",' Peticions ET'!O257)</f>
        <v/>
      </c>
      <c r="P258" s="33" t="str">
        <f>IF(' Peticions ET'!P257="", "",' Peticions ET'!P257)</f>
        <v/>
      </c>
      <c r="Q258" s="33" t="str">
        <f>IF(' Peticions ET'!R257="", "",' Peticions ET'!R257)</f>
        <v/>
      </c>
      <c r="R258" s="1" t="str">
        <f>IF(' Peticions ET'!Q257="", "",' Peticions ET'!Q257)</f>
        <v/>
      </c>
      <c r="S258" s="34" t="str">
        <f>IF(' Peticions ET'!U257="", "",' Peticions ET'!U257)</f>
        <v/>
      </c>
      <c r="T258" s="34" t="str">
        <f>IF(' Peticions ET'!V257="", "",' Peticions ET'!V257)</f>
        <v/>
      </c>
      <c r="U258" t="str">
        <f>IF(' Peticions ET'!S257="", "",' Peticions ET'!S257)</f>
        <v/>
      </c>
      <c r="V258" t="str">
        <f>IF(' Peticions ET'!T257="", "",' Peticions ET'!T257)</f>
        <v/>
      </c>
      <c r="W258" s="33" t="str">
        <f>IF(' Peticions ET'!W257="", "",' Peticions ET'!W257)</f>
        <v/>
      </c>
      <c r="X258" s="33" t="str">
        <f>IF(' Peticions ET'!X257="", "",' Peticions ET'!X257)</f>
        <v/>
      </c>
      <c r="Y258" s="33" t="str">
        <f>IF(' Peticions ET'!Y257="", "",' Peticions ET'!Y257)</f>
        <v/>
      </c>
      <c r="Z258" s="1"/>
      <c r="AA258" s="1"/>
      <c r="AB258" s="3"/>
      <c r="AC258" s="34"/>
      <c r="AD258" s="34"/>
      <c r="AE258" s="34"/>
      <c r="AF258" s="35"/>
      <c r="AG258" s="36"/>
      <c r="AH258" s="36"/>
      <c r="AI258" s="36"/>
      <c r="AJ258" s="36"/>
      <c r="AK258" s="37"/>
      <c r="AL258" s="37"/>
      <c r="AM258" s="37"/>
      <c r="AN258" s="37"/>
      <c r="AO258" s="38" t="str">
        <f>IF(' Peticions ET'!AO257="", "",' Peticions ET'!AO257)</f>
        <v/>
      </c>
      <c r="AP258" s="154"/>
      <c r="AQ258" s="39"/>
      <c r="AR258" s="40" t="str">
        <f t="shared" si="67"/>
        <v/>
      </c>
      <c r="AS258" s="41" t="str">
        <f t="shared" si="68"/>
        <v/>
      </c>
      <c r="AT258" s="42" t="str">
        <f t="shared" si="78"/>
        <v/>
      </c>
      <c r="AU258" s="43" t="str">
        <f t="shared" si="79"/>
        <v/>
      </c>
      <c r="AV258" s="252" t="str">
        <f t="shared" si="69"/>
        <v/>
      </c>
      <c r="AW258" s="242">
        <f>IF(B258="",0,IF(BR258="S",COUNTIF($AV$17:AV258,AV258),0))</f>
        <v>0</v>
      </c>
      <c r="AX258" s="44" t="str">
        <f t="shared" si="80"/>
        <v/>
      </c>
      <c r="AY258" s="45">
        <f xml:space="preserve"> IF(AX258&lt;&gt;"",VLOOKUP(AX258,Calculs!$B$2:$C$34,2,FALSE),0)</f>
        <v>0</v>
      </c>
      <c r="AZ258" s="45">
        <f>IF(K258&lt;&gt;"",IF(LEFT(K258,1)="S", Calculs!$C$55,0),0)</f>
        <v>0</v>
      </c>
      <c r="BA258" s="45">
        <f>IF(L258&lt;&gt;"",IF(LEFT(L258,1)="S", Calculs!$C$51,0),0)</f>
        <v>0</v>
      </c>
      <c r="BB258" s="45">
        <f>IF(M258&lt;&gt;"",IF(LEFT(M258,1)="S", Calculs!$C$52,0),0)</f>
        <v>0</v>
      </c>
      <c r="BC258" s="46" t="str">
        <f t="shared" si="81"/>
        <v/>
      </c>
      <c r="BD258" s="46" t="str">
        <f t="shared" si="83"/>
        <v/>
      </c>
      <c r="BE258" s="46">
        <f>SUMIF(Calculs!$B$2:$B$34,BC258,Calculs!$C$2:$C$34)</f>
        <v>0</v>
      </c>
      <c r="BF258" s="45">
        <f>IF(Q258&lt;&gt;"",IF(LEFT(Q258,1)="S", Calculs!$C$52,0),0)</f>
        <v>0</v>
      </c>
      <c r="BG258" s="45">
        <f>IF(R258&lt;&gt;"",IF(LEFT(R258,1)="S", Calculs!$C$51,0),0)</f>
        <v>0</v>
      </c>
      <c r="BH258" s="252" t="str">
        <f t="shared" si="70"/>
        <v/>
      </c>
      <c r="BI258" s="242">
        <f>IF(B258="",0, IF(BS258="S",COUNTIF($BH$17:BH258,BH258),0))</f>
        <v>0</v>
      </c>
      <c r="BJ258" s="45">
        <f xml:space="preserve"> IF(S258&lt;&gt;"",IF(S258&lt;&gt;"Sense monitor",VLOOKUP(LEFT(S258,2),Calculs!$B$41:$C$46,2,FALSE),0),0)</f>
        <v>0</v>
      </c>
      <c r="BK258" s="45">
        <f>IF(T258&lt;&gt;"",IF(LEFT(T258,1)="S", Calculs!$C$48,0),0)</f>
        <v>0</v>
      </c>
      <c r="BL258" s="45">
        <f>IF(W258&lt;&gt;"",IF(LEFT(W258,3)="ETT", Calculs!$C$37,0),0)</f>
        <v>0</v>
      </c>
      <c r="BM258" s="45">
        <f>IF(X258&lt;&gt;"",IF(LEFT(X258,1)="S", Calculs!$C$51,0),0)</f>
        <v>0</v>
      </c>
      <c r="BN258" s="45">
        <f>IF(Y258&lt;&gt;"",IF(LEFT(Y258,1)="S", Calculs!$C$52,0),0)</f>
        <v>0</v>
      </c>
      <c r="BO258" s="46" t="str">
        <f t="shared" si="82"/>
        <v/>
      </c>
      <c r="BP258" s="45">
        <f>SUMIF(Calculs!$B$32:$B$36,TRIM(BO258),Calculs!$C$32:$C$36)</f>
        <v>0</v>
      </c>
      <c r="BQ258" s="45">
        <f>IF(V258&lt;&gt;"",IF(LEFT(V258,1)="S", SUMIF(Calculs!$B$57:$B$61, TRIM(BO258), Calculs!$C$57:$C$61),0),0)</f>
        <v>0</v>
      </c>
      <c r="BR258" s="43" t="str">
        <f t="shared" si="71"/>
        <v>N</v>
      </c>
      <c r="BS258" s="241" t="str">
        <f t="shared" si="72"/>
        <v>N</v>
      </c>
      <c r="BT258" s="45">
        <f t="shared" si="73"/>
        <v>0</v>
      </c>
      <c r="BU258" s="45"/>
      <c r="BV258" s="45"/>
      <c r="BW258" s="45">
        <f>IF(C258="",0,IF(AND(BR258="S",AW258=1), VLOOKUP(C258,Calculs!$B$85:$D$90,3), 0) + IF(AND(BS258="S",BI258=1), VLOOKUP(C258,Calculs!$B$85:$F$90,5), 0))</f>
        <v>0</v>
      </c>
      <c r="BX258" s="43" t="str">
        <f t="shared" si="74"/>
        <v/>
      </c>
      <c r="BY258" s="241" t="str">
        <f t="shared" si="75"/>
        <v/>
      </c>
      <c r="BZ258" s="301" t="str">
        <f t="shared" si="76"/>
        <v/>
      </c>
      <c r="CA258" s="301" t="str">
        <f t="shared" si="77"/>
        <v/>
      </c>
    </row>
    <row r="259" spans="1:79" ht="12.75" customHeight="1">
      <c r="A259" s="273"/>
      <c r="B259" s="239" t="str">
        <f>IF(' Peticions ET'!B258="", "",' Peticions ET'!B258)</f>
        <v/>
      </c>
      <c r="C259" s="186" t="str">
        <f>IF(' Peticions ET'!C258="", "",' Peticions ET'!C258)</f>
        <v/>
      </c>
      <c r="D259" s="186" t="str">
        <f>IF(' Peticions ET'!D258="", "",' Peticions ET'!D258)</f>
        <v/>
      </c>
      <c r="E259" s="186" t="str">
        <f>IF(' Peticions ET'!E258="", "",' Peticions ET'!E258)</f>
        <v/>
      </c>
      <c r="F259" s="186" t="str">
        <f>IF(' Peticions ET'!F258="", "",' Peticions ET'!F258)</f>
        <v/>
      </c>
      <c r="G259" s="186" t="str">
        <f>IF(' Peticions ET'!G258="", "",' Peticions ET'!G258)</f>
        <v/>
      </c>
      <c r="H259" s="185" t="str">
        <f>IF(' Peticions ET'!H258="", "",' Peticions ET'!H258)</f>
        <v/>
      </c>
      <c r="I259" s="185" t="str">
        <f>IF(' Peticions ET'!I258="", "",' Peticions ET'!I258)</f>
        <v/>
      </c>
      <c r="J259" s="33" t="str">
        <f>IF(' Peticions ET'!J258="", "",' Peticions ET'!J258)</f>
        <v/>
      </c>
      <c r="K259" s="33" t="str">
        <f>IF(' Peticions ET'!K258="", "",' Peticions ET'!K258)</f>
        <v/>
      </c>
      <c r="L259" s="33" t="str">
        <f>IF(' Peticions ET'!L258="", "",' Peticions ET'!L258)</f>
        <v/>
      </c>
      <c r="M259" s="33" t="str">
        <f>IF(' Peticions ET'!M258="", "",' Peticions ET'!M258)</f>
        <v/>
      </c>
      <c r="N259" s="33" t="str">
        <f>IF(' Peticions ET'!N258="", "",' Peticions ET'!N258)</f>
        <v/>
      </c>
      <c r="O259" s="33" t="str">
        <f>IF(' Peticions ET'!O258="", "",' Peticions ET'!O258)</f>
        <v/>
      </c>
      <c r="P259" s="33" t="str">
        <f>IF(' Peticions ET'!P258="", "",' Peticions ET'!P258)</f>
        <v/>
      </c>
      <c r="Q259" s="33" t="str">
        <f>IF(' Peticions ET'!R258="", "",' Peticions ET'!R258)</f>
        <v/>
      </c>
      <c r="R259" s="1" t="str">
        <f>IF(' Peticions ET'!Q258="", "",' Peticions ET'!Q258)</f>
        <v/>
      </c>
      <c r="S259" s="34" t="str">
        <f>IF(' Peticions ET'!U258="", "",' Peticions ET'!U258)</f>
        <v/>
      </c>
      <c r="T259" s="34" t="str">
        <f>IF(' Peticions ET'!V258="", "",' Peticions ET'!V258)</f>
        <v/>
      </c>
      <c r="U259" t="str">
        <f>IF(' Peticions ET'!S258="", "",' Peticions ET'!S258)</f>
        <v/>
      </c>
      <c r="V259" t="str">
        <f>IF(' Peticions ET'!T258="", "",' Peticions ET'!T258)</f>
        <v/>
      </c>
      <c r="W259" s="33" t="str">
        <f>IF(' Peticions ET'!W258="", "",' Peticions ET'!W258)</f>
        <v/>
      </c>
      <c r="X259" s="33" t="str">
        <f>IF(' Peticions ET'!X258="", "",' Peticions ET'!X258)</f>
        <v/>
      </c>
      <c r="Y259" s="33" t="str">
        <f>IF(' Peticions ET'!Y258="", "",' Peticions ET'!Y258)</f>
        <v/>
      </c>
      <c r="Z259" s="1"/>
      <c r="AA259" s="1"/>
      <c r="AB259" s="3"/>
      <c r="AC259" s="34"/>
      <c r="AD259" s="34"/>
      <c r="AE259" s="34"/>
      <c r="AF259" s="35"/>
      <c r="AG259" s="36"/>
      <c r="AH259" s="36"/>
      <c r="AI259" s="36"/>
      <c r="AJ259" s="36"/>
      <c r="AK259" s="37"/>
      <c r="AL259" s="37"/>
      <c r="AM259" s="37"/>
      <c r="AN259" s="37"/>
      <c r="AO259" s="38" t="str">
        <f>IF(' Peticions ET'!AO258="", "",' Peticions ET'!AO258)</f>
        <v/>
      </c>
      <c r="AP259" s="154"/>
      <c r="AQ259" s="39"/>
      <c r="AR259" s="40" t="str">
        <f t="shared" si="67"/>
        <v/>
      </c>
      <c r="AS259" s="41" t="str">
        <f t="shared" si="68"/>
        <v/>
      </c>
      <c r="AT259" s="42" t="str">
        <f t="shared" si="78"/>
        <v/>
      </c>
      <c r="AU259" s="43" t="str">
        <f t="shared" si="79"/>
        <v/>
      </c>
      <c r="AV259" s="252" t="str">
        <f t="shared" si="69"/>
        <v/>
      </c>
      <c r="AW259" s="242">
        <f>IF(B259="",0,IF(BR259="S",COUNTIF($AV$17:AV259,AV259),0))</f>
        <v>0</v>
      </c>
      <c r="AX259" s="44" t="str">
        <f t="shared" si="80"/>
        <v/>
      </c>
      <c r="AY259" s="45">
        <f xml:space="preserve"> IF(AX259&lt;&gt;"",VLOOKUP(AX259,Calculs!$B$2:$C$34,2,FALSE),0)</f>
        <v>0</v>
      </c>
      <c r="AZ259" s="45">
        <f>IF(K259&lt;&gt;"",IF(LEFT(K259,1)="S", Calculs!$C$55,0),0)</f>
        <v>0</v>
      </c>
      <c r="BA259" s="45">
        <f>IF(L259&lt;&gt;"",IF(LEFT(L259,1)="S", Calculs!$C$51,0),0)</f>
        <v>0</v>
      </c>
      <c r="BB259" s="45">
        <f>IF(M259&lt;&gt;"",IF(LEFT(M259,1)="S", Calculs!$C$52,0),0)</f>
        <v>0</v>
      </c>
      <c r="BC259" s="46" t="str">
        <f t="shared" si="81"/>
        <v/>
      </c>
      <c r="BD259" s="46" t="str">
        <f t="shared" si="83"/>
        <v/>
      </c>
      <c r="BE259" s="46">
        <f>SUMIF(Calculs!$B$2:$B$34,BC259,Calculs!$C$2:$C$34)</f>
        <v>0</v>
      </c>
      <c r="BF259" s="45">
        <f>IF(Q259&lt;&gt;"",IF(LEFT(Q259,1)="S", Calculs!$C$52,0),0)</f>
        <v>0</v>
      </c>
      <c r="BG259" s="45">
        <f>IF(R259&lt;&gt;"",IF(LEFT(R259,1)="S", Calculs!$C$51,0),0)</f>
        <v>0</v>
      </c>
      <c r="BH259" s="252" t="str">
        <f t="shared" si="70"/>
        <v/>
      </c>
      <c r="BI259" s="242">
        <f>IF(B259="",0, IF(BS259="S",COUNTIF($BH$17:BH259,BH259),0))</f>
        <v>0</v>
      </c>
      <c r="BJ259" s="45">
        <f xml:space="preserve"> IF(S259&lt;&gt;"",IF(S259&lt;&gt;"Sense monitor",VLOOKUP(LEFT(S259,2),Calculs!$B$41:$C$46,2,FALSE),0),0)</f>
        <v>0</v>
      </c>
      <c r="BK259" s="45">
        <f>IF(T259&lt;&gt;"",IF(LEFT(T259,1)="S", Calculs!$C$48,0),0)</f>
        <v>0</v>
      </c>
      <c r="BL259" s="45">
        <f>IF(W259&lt;&gt;"",IF(LEFT(W259,3)="ETT", Calculs!$C$37,0),0)</f>
        <v>0</v>
      </c>
      <c r="BM259" s="45">
        <f>IF(X259&lt;&gt;"",IF(LEFT(X259,1)="S", Calculs!$C$51,0),0)</f>
        <v>0</v>
      </c>
      <c r="BN259" s="45">
        <f>IF(Y259&lt;&gt;"",IF(LEFT(Y259,1)="S", Calculs!$C$52,0),0)</f>
        <v>0</v>
      </c>
      <c r="BO259" s="46" t="str">
        <f t="shared" si="82"/>
        <v/>
      </c>
      <c r="BP259" s="45">
        <f>SUMIF(Calculs!$B$32:$B$36,TRIM(BO259),Calculs!$C$32:$C$36)</f>
        <v>0</v>
      </c>
      <c r="BQ259" s="45">
        <f>IF(V259&lt;&gt;"",IF(LEFT(V259,1)="S", SUMIF(Calculs!$B$57:$B$61, TRIM(BO259), Calculs!$C$57:$C$61),0),0)</f>
        <v>0</v>
      </c>
      <c r="BR259" s="43" t="str">
        <f t="shared" si="71"/>
        <v>N</v>
      </c>
      <c r="BS259" s="241" t="str">
        <f t="shared" si="72"/>
        <v>N</v>
      </c>
      <c r="BT259" s="45">
        <f t="shared" si="73"/>
        <v>0</v>
      </c>
      <c r="BU259" s="45"/>
      <c r="BV259" s="45"/>
      <c r="BW259" s="45">
        <f>IF(C259="",0,IF(AND(BR259="S",AW259=1), VLOOKUP(C259,Calculs!$B$85:$D$90,3), 0) + IF(AND(BS259="S",BI259=1), VLOOKUP(C259,Calculs!$B$85:$F$90,5), 0))</f>
        <v>0</v>
      </c>
      <c r="BX259" s="43" t="str">
        <f t="shared" si="74"/>
        <v/>
      </c>
      <c r="BY259" s="241" t="str">
        <f t="shared" si="75"/>
        <v/>
      </c>
      <c r="BZ259" s="301" t="str">
        <f t="shared" si="76"/>
        <v/>
      </c>
      <c r="CA259" s="301" t="str">
        <f t="shared" si="77"/>
        <v/>
      </c>
    </row>
    <row r="260" spans="1:79" ht="12.75" customHeight="1">
      <c r="A260" s="273"/>
      <c r="B260" s="239" t="str">
        <f>IF(' Peticions ET'!B259="", "",' Peticions ET'!B259)</f>
        <v/>
      </c>
      <c r="C260" s="186" t="str">
        <f>IF(' Peticions ET'!C259="", "",' Peticions ET'!C259)</f>
        <v/>
      </c>
      <c r="D260" s="186" t="str">
        <f>IF(' Peticions ET'!D259="", "",' Peticions ET'!D259)</f>
        <v/>
      </c>
      <c r="E260" s="186" t="str">
        <f>IF(' Peticions ET'!E259="", "",' Peticions ET'!E259)</f>
        <v/>
      </c>
      <c r="F260" s="186" t="str">
        <f>IF(' Peticions ET'!F259="", "",' Peticions ET'!F259)</f>
        <v/>
      </c>
      <c r="G260" s="186" t="str">
        <f>IF(' Peticions ET'!G259="", "",' Peticions ET'!G259)</f>
        <v/>
      </c>
      <c r="H260" s="185" t="str">
        <f>IF(' Peticions ET'!H259="", "",' Peticions ET'!H259)</f>
        <v/>
      </c>
      <c r="I260" s="185" t="str">
        <f>IF(' Peticions ET'!I259="", "",' Peticions ET'!I259)</f>
        <v/>
      </c>
      <c r="J260" s="33" t="str">
        <f>IF(' Peticions ET'!J259="", "",' Peticions ET'!J259)</f>
        <v/>
      </c>
      <c r="K260" s="33" t="str">
        <f>IF(' Peticions ET'!K259="", "",' Peticions ET'!K259)</f>
        <v/>
      </c>
      <c r="L260" s="33" t="str">
        <f>IF(' Peticions ET'!L259="", "",' Peticions ET'!L259)</f>
        <v/>
      </c>
      <c r="M260" s="33" t="str">
        <f>IF(' Peticions ET'!M259="", "",' Peticions ET'!M259)</f>
        <v/>
      </c>
      <c r="N260" s="33" t="str">
        <f>IF(' Peticions ET'!N259="", "",' Peticions ET'!N259)</f>
        <v/>
      </c>
      <c r="O260" s="33" t="str">
        <f>IF(' Peticions ET'!O259="", "",' Peticions ET'!O259)</f>
        <v/>
      </c>
      <c r="P260" s="33" t="str">
        <f>IF(' Peticions ET'!P259="", "",' Peticions ET'!P259)</f>
        <v/>
      </c>
      <c r="Q260" s="33" t="str">
        <f>IF(' Peticions ET'!R259="", "",' Peticions ET'!R259)</f>
        <v/>
      </c>
      <c r="R260" s="1" t="str">
        <f>IF(' Peticions ET'!Q259="", "",' Peticions ET'!Q259)</f>
        <v/>
      </c>
      <c r="S260" s="34" t="str">
        <f>IF(' Peticions ET'!U259="", "",' Peticions ET'!U259)</f>
        <v/>
      </c>
      <c r="T260" s="34" t="str">
        <f>IF(' Peticions ET'!V259="", "",' Peticions ET'!V259)</f>
        <v/>
      </c>
      <c r="U260" t="str">
        <f>IF(' Peticions ET'!S259="", "",' Peticions ET'!S259)</f>
        <v/>
      </c>
      <c r="V260" t="str">
        <f>IF(' Peticions ET'!T259="", "",' Peticions ET'!T259)</f>
        <v/>
      </c>
      <c r="W260" s="33" t="str">
        <f>IF(' Peticions ET'!W259="", "",' Peticions ET'!W259)</f>
        <v/>
      </c>
      <c r="X260" s="33" t="str">
        <f>IF(' Peticions ET'!X259="", "",' Peticions ET'!X259)</f>
        <v/>
      </c>
      <c r="Y260" s="33" t="str">
        <f>IF(' Peticions ET'!Y259="", "",' Peticions ET'!Y259)</f>
        <v/>
      </c>
      <c r="Z260" s="1"/>
      <c r="AA260" s="1"/>
      <c r="AB260" s="3"/>
      <c r="AC260" s="34"/>
      <c r="AD260" s="34"/>
      <c r="AE260" s="34"/>
      <c r="AF260" s="35"/>
      <c r="AG260" s="36"/>
      <c r="AH260" s="36"/>
      <c r="AI260" s="36"/>
      <c r="AJ260" s="36"/>
      <c r="AK260" s="37"/>
      <c r="AL260" s="37"/>
      <c r="AM260" s="37"/>
      <c r="AN260" s="37"/>
      <c r="AO260" s="38" t="str">
        <f>IF(' Peticions ET'!AO259="", "",' Peticions ET'!AO259)</f>
        <v/>
      </c>
      <c r="AP260" s="154"/>
      <c r="AQ260" s="39"/>
      <c r="AR260" s="40" t="str">
        <f t="shared" si="67"/>
        <v/>
      </c>
      <c r="AS260" s="41" t="str">
        <f t="shared" si="68"/>
        <v/>
      </c>
      <c r="AT260" s="42" t="str">
        <f t="shared" si="78"/>
        <v/>
      </c>
      <c r="AU260" s="43" t="str">
        <f t="shared" si="79"/>
        <v/>
      </c>
      <c r="AV260" s="252" t="str">
        <f t="shared" si="69"/>
        <v/>
      </c>
      <c r="AW260" s="242">
        <f>IF(B260="",0,IF(BR260="S",COUNTIF($AV$17:AV260,AV260),0))</f>
        <v>0</v>
      </c>
      <c r="AX260" s="44" t="str">
        <f t="shared" si="80"/>
        <v/>
      </c>
      <c r="AY260" s="45">
        <f xml:space="preserve"> IF(AX260&lt;&gt;"",VLOOKUP(AX260,Calculs!$B$2:$C$34,2,FALSE),0)</f>
        <v>0</v>
      </c>
      <c r="AZ260" s="45">
        <f>IF(K260&lt;&gt;"",IF(LEFT(K260,1)="S", Calculs!$C$55,0),0)</f>
        <v>0</v>
      </c>
      <c r="BA260" s="45">
        <f>IF(L260&lt;&gt;"",IF(LEFT(L260,1)="S", Calculs!$C$51,0),0)</f>
        <v>0</v>
      </c>
      <c r="BB260" s="45">
        <f>IF(M260&lt;&gt;"",IF(LEFT(M260,1)="S", Calculs!$C$52,0),0)</f>
        <v>0</v>
      </c>
      <c r="BC260" s="46" t="str">
        <f t="shared" si="81"/>
        <v/>
      </c>
      <c r="BD260" s="46" t="str">
        <f t="shared" si="83"/>
        <v/>
      </c>
      <c r="BE260" s="46">
        <f>SUMIF(Calculs!$B$2:$B$34,BC260,Calculs!$C$2:$C$34)</f>
        <v>0</v>
      </c>
      <c r="BF260" s="45">
        <f>IF(Q260&lt;&gt;"",IF(LEFT(Q260,1)="S", Calculs!$C$52,0),0)</f>
        <v>0</v>
      </c>
      <c r="BG260" s="45">
        <f>IF(R260&lt;&gt;"",IF(LEFT(R260,1)="S", Calculs!$C$51,0),0)</f>
        <v>0</v>
      </c>
      <c r="BH260" s="252" t="str">
        <f t="shared" si="70"/>
        <v/>
      </c>
      <c r="BI260" s="242">
        <f>IF(B260="",0, IF(BS260="S",COUNTIF($BH$17:BH260,BH260),0))</f>
        <v>0</v>
      </c>
      <c r="BJ260" s="45">
        <f xml:space="preserve"> IF(S260&lt;&gt;"",IF(S260&lt;&gt;"Sense monitor",VLOOKUP(LEFT(S260,2),Calculs!$B$41:$C$46,2,FALSE),0),0)</f>
        <v>0</v>
      </c>
      <c r="BK260" s="45">
        <f>IF(T260&lt;&gt;"",IF(LEFT(T260,1)="S", Calculs!$C$48,0),0)</f>
        <v>0</v>
      </c>
      <c r="BL260" s="45">
        <f>IF(W260&lt;&gt;"",IF(LEFT(W260,3)="ETT", Calculs!$C$37,0),0)</f>
        <v>0</v>
      </c>
      <c r="BM260" s="45">
        <f>IF(X260&lt;&gt;"",IF(LEFT(X260,1)="S", Calculs!$C$51,0),0)</f>
        <v>0</v>
      </c>
      <c r="BN260" s="45">
        <f>IF(Y260&lt;&gt;"",IF(LEFT(Y260,1)="S", Calculs!$C$52,0),0)</f>
        <v>0</v>
      </c>
      <c r="BO260" s="46" t="str">
        <f t="shared" si="82"/>
        <v/>
      </c>
      <c r="BP260" s="45">
        <f>SUMIF(Calculs!$B$32:$B$36,TRIM(BO260),Calculs!$C$32:$C$36)</f>
        <v>0</v>
      </c>
      <c r="BQ260" s="45">
        <f>IF(V260&lt;&gt;"",IF(LEFT(V260,1)="S", SUMIF(Calculs!$B$57:$B$61, TRIM(BO260), Calculs!$C$57:$C$61),0),0)</f>
        <v>0</v>
      </c>
      <c r="BR260" s="43" t="str">
        <f t="shared" si="71"/>
        <v>N</v>
      </c>
      <c r="BS260" s="241" t="str">
        <f t="shared" si="72"/>
        <v>N</v>
      </c>
      <c r="BT260" s="45">
        <f t="shared" si="73"/>
        <v>0</v>
      </c>
      <c r="BU260" s="45"/>
      <c r="BV260" s="45"/>
      <c r="BW260" s="45">
        <f>IF(C260="",0,IF(AND(BR260="S",AW260=1), VLOOKUP(C260,Calculs!$B$85:$D$90,3), 0) + IF(AND(BS260="S",BI260=1), VLOOKUP(C260,Calculs!$B$85:$F$90,5), 0))</f>
        <v>0</v>
      </c>
      <c r="BX260" s="43" t="str">
        <f t="shared" si="74"/>
        <v/>
      </c>
      <c r="BY260" s="241" t="str">
        <f t="shared" si="75"/>
        <v/>
      </c>
      <c r="BZ260" s="301" t="str">
        <f t="shared" si="76"/>
        <v/>
      </c>
      <c r="CA260" s="301" t="str">
        <f t="shared" si="77"/>
        <v/>
      </c>
    </row>
    <row r="261" spans="1:79" ht="12.75" customHeight="1">
      <c r="A261" s="273"/>
      <c r="B261" s="239" t="str">
        <f>IF(' Peticions ET'!B260="", "",' Peticions ET'!B260)</f>
        <v/>
      </c>
      <c r="C261" s="186" t="str">
        <f>IF(' Peticions ET'!C260="", "",' Peticions ET'!C260)</f>
        <v/>
      </c>
      <c r="D261" s="186" t="str">
        <f>IF(' Peticions ET'!D260="", "",' Peticions ET'!D260)</f>
        <v/>
      </c>
      <c r="E261" s="186" t="str">
        <f>IF(' Peticions ET'!E260="", "",' Peticions ET'!E260)</f>
        <v/>
      </c>
      <c r="F261" s="186" t="str">
        <f>IF(' Peticions ET'!F260="", "",' Peticions ET'!F260)</f>
        <v/>
      </c>
      <c r="G261" s="186" t="str">
        <f>IF(' Peticions ET'!G260="", "",' Peticions ET'!G260)</f>
        <v/>
      </c>
      <c r="H261" s="185" t="str">
        <f>IF(' Peticions ET'!H260="", "",' Peticions ET'!H260)</f>
        <v/>
      </c>
      <c r="I261" s="185" t="str">
        <f>IF(' Peticions ET'!I260="", "",' Peticions ET'!I260)</f>
        <v/>
      </c>
      <c r="J261" s="33" t="str">
        <f>IF(' Peticions ET'!J260="", "",' Peticions ET'!J260)</f>
        <v/>
      </c>
      <c r="K261" s="33" t="str">
        <f>IF(' Peticions ET'!K260="", "",' Peticions ET'!K260)</f>
        <v/>
      </c>
      <c r="L261" s="33" t="str">
        <f>IF(' Peticions ET'!L260="", "",' Peticions ET'!L260)</f>
        <v/>
      </c>
      <c r="M261" s="33" t="str">
        <f>IF(' Peticions ET'!M260="", "",' Peticions ET'!M260)</f>
        <v/>
      </c>
      <c r="N261" s="33" t="str">
        <f>IF(' Peticions ET'!N260="", "",' Peticions ET'!N260)</f>
        <v/>
      </c>
      <c r="O261" s="33" t="str">
        <f>IF(' Peticions ET'!O260="", "",' Peticions ET'!O260)</f>
        <v/>
      </c>
      <c r="P261" s="33" t="str">
        <f>IF(' Peticions ET'!P260="", "",' Peticions ET'!P260)</f>
        <v/>
      </c>
      <c r="Q261" s="33" t="str">
        <f>IF(' Peticions ET'!R260="", "",' Peticions ET'!R260)</f>
        <v/>
      </c>
      <c r="R261" s="1" t="str">
        <f>IF(' Peticions ET'!Q260="", "",' Peticions ET'!Q260)</f>
        <v/>
      </c>
      <c r="S261" s="34" t="str">
        <f>IF(' Peticions ET'!U260="", "",' Peticions ET'!U260)</f>
        <v/>
      </c>
      <c r="T261" s="34" t="str">
        <f>IF(' Peticions ET'!V260="", "",' Peticions ET'!V260)</f>
        <v/>
      </c>
      <c r="U261" t="str">
        <f>IF(' Peticions ET'!S260="", "",' Peticions ET'!S260)</f>
        <v/>
      </c>
      <c r="V261" t="str">
        <f>IF(' Peticions ET'!T260="", "",' Peticions ET'!T260)</f>
        <v/>
      </c>
      <c r="W261" s="33" t="str">
        <f>IF(' Peticions ET'!W260="", "",' Peticions ET'!W260)</f>
        <v/>
      </c>
      <c r="X261" s="33" t="str">
        <f>IF(' Peticions ET'!X260="", "",' Peticions ET'!X260)</f>
        <v/>
      </c>
      <c r="Y261" s="33" t="str">
        <f>IF(' Peticions ET'!Y260="", "",' Peticions ET'!Y260)</f>
        <v/>
      </c>
      <c r="Z261" s="1"/>
      <c r="AA261" s="1"/>
      <c r="AB261" s="3"/>
      <c r="AC261" s="34"/>
      <c r="AD261" s="34"/>
      <c r="AE261" s="34"/>
      <c r="AF261" s="35"/>
      <c r="AG261" s="36"/>
      <c r="AH261" s="36"/>
      <c r="AI261" s="36"/>
      <c r="AJ261" s="36"/>
      <c r="AK261" s="37"/>
      <c r="AL261" s="37"/>
      <c r="AM261" s="37"/>
      <c r="AN261" s="37"/>
      <c r="AO261" s="38" t="str">
        <f>IF(' Peticions ET'!AO260="", "",' Peticions ET'!AO260)</f>
        <v/>
      </c>
      <c r="AP261" s="154"/>
      <c r="AQ261" s="39"/>
      <c r="AR261" s="40" t="str">
        <f t="shared" si="67"/>
        <v/>
      </c>
      <c r="AS261" s="41" t="str">
        <f t="shared" si="68"/>
        <v/>
      </c>
      <c r="AT261" s="42" t="str">
        <f t="shared" si="78"/>
        <v/>
      </c>
      <c r="AU261" s="43" t="str">
        <f t="shared" si="79"/>
        <v/>
      </c>
      <c r="AV261" s="252" t="str">
        <f t="shared" si="69"/>
        <v/>
      </c>
      <c r="AW261" s="242">
        <f>IF(B261="",0,IF(BR261="S",COUNTIF($AV$17:AV261,AV261),0))</f>
        <v>0</v>
      </c>
      <c r="AX261" s="44" t="str">
        <f t="shared" si="80"/>
        <v/>
      </c>
      <c r="AY261" s="45">
        <f xml:space="preserve"> IF(AX261&lt;&gt;"",VLOOKUP(AX261,Calculs!$B$2:$C$34,2,FALSE),0)</f>
        <v>0</v>
      </c>
      <c r="AZ261" s="45">
        <f>IF(K261&lt;&gt;"",IF(LEFT(K261,1)="S", Calculs!$C$55,0),0)</f>
        <v>0</v>
      </c>
      <c r="BA261" s="45">
        <f>IF(L261&lt;&gt;"",IF(LEFT(L261,1)="S", Calculs!$C$51,0),0)</f>
        <v>0</v>
      </c>
      <c r="BB261" s="45">
        <f>IF(M261&lt;&gt;"",IF(LEFT(M261,1)="S", Calculs!$C$52,0),0)</f>
        <v>0</v>
      </c>
      <c r="BC261" s="46" t="str">
        <f t="shared" si="81"/>
        <v/>
      </c>
      <c r="BD261" s="46" t="str">
        <f t="shared" si="83"/>
        <v/>
      </c>
      <c r="BE261" s="46">
        <f>SUMIF(Calculs!$B$2:$B$34,BC261,Calculs!$C$2:$C$34)</f>
        <v>0</v>
      </c>
      <c r="BF261" s="45">
        <f>IF(Q261&lt;&gt;"",IF(LEFT(Q261,1)="S", Calculs!$C$52,0),0)</f>
        <v>0</v>
      </c>
      <c r="BG261" s="45">
        <f>IF(R261&lt;&gt;"",IF(LEFT(R261,1)="S", Calculs!$C$51,0),0)</f>
        <v>0</v>
      </c>
      <c r="BH261" s="252" t="str">
        <f t="shared" si="70"/>
        <v/>
      </c>
      <c r="BI261" s="242">
        <f>IF(B261="",0, IF(BS261="S",COUNTIF($BH$17:BH261,BH261),0))</f>
        <v>0</v>
      </c>
      <c r="BJ261" s="45">
        <f xml:space="preserve"> IF(S261&lt;&gt;"",IF(S261&lt;&gt;"Sense monitor",VLOOKUP(LEFT(S261,2),Calculs!$B$41:$C$46,2,FALSE),0),0)</f>
        <v>0</v>
      </c>
      <c r="BK261" s="45">
        <f>IF(T261&lt;&gt;"",IF(LEFT(T261,1)="S", Calculs!$C$48,0),0)</f>
        <v>0</v>
      </c>
      <c r="BL261" s="45">
        <f>IF(W261&lt;&gt;"",IF(LEFT(W261,3)="ETT", Calculs!$C$37,0),0)</f>
        <v>0</v>
      </c>
      <c r="BM261" s="45">
        <f>IF(X261&lt;&gt;"",IF(LEFT(X261,1)="S", Calculs!$C$51,0),0)</f>
        <v>0</v>
      </c>
      <c r="BN261" s="45">
        <f>IF(Y261&lt;&gt;"",IF(LEFT(Y261,1)="S", Calculs!$C$52,0),0)</f>
        <v>0</v>
      </c>
      <c r="BO261" s="46" t="str">
        <f t="shared" si="82"/>
        <v/>
      </c>
      <c r="BP261" s="45">
        <f>SUMIF(Calculs!$B$32:$B$36,TRIM(BO261),Calculs!$C$32:$C$36)</f>
        <v>0</v>
      </c>
      <c r="BQ261" s="45">
        <f>IF(V261&lt;&gt;"",IF(LEFT(V261,1)="S", SUMIF(Calculs!$B$57:$B$61, TRIM(BO261), Calculs!$C$57:$C$61),0),0)</f>
        <v>0</v>
      </c>
      <c r="BR261" s="43" t="str">
        <f t="shared" si="71"/>
        <v>N</v>
      </c>
      <c r="BS261" s="241" t="str">
        <f t="shared" si="72"/>
        <v>N</v>
      </c>
      <c r="BT261" s="45">
        <f t="shared" si="73"/>
        <v>0</v>
      </c>
      <c r="BU261" s="45"/>
      <c r="BV261" s="45"/>
      <c r="BW261" s="45">
        <f>IF(C261="",0,IF(AND(BR261="S",AW261=1), VLOOKUP(C261,Calculs!$B$85:$D$90,3), 0) + IF(AND(BS261="S",BI261=1), VLOOKUP(C261,Calculs!$B$85:$F$90,5), 0))</f>
        <v>0</v>
      </c>
      <c r="BX261" s="43" t="str">
        <f t="shared" si="74"/>
        <v/>
      </c>
      <c r="BY261" s="241" t="str">
        <f t="shared" si="75"/>
        <v/>
      </c>
      <c r="BZ261" s="301" t="str">
        <f t="shared" si="76"/>
        <v/>
      </c>
      <c r="CA261" s="301" t="str">
        <f t="shared" si="77"/>
        <v/>
      </c>
    </row>
    <row r="262" spans="1:79" ht="12.75" customHeight="1">
      <c r="A262" s="273"/>
      <c r="B262" s="239" t="str">
        <f>IF(' Peticions ET'!B261="", "",' Peticions ET'!B261)</f>
        <v/>
      </c>
      <c r="C262" s="186" t="str">
        <f>IF(' Peticions ET'!C261="", "",' Peticions ET'!C261)</f>
        <v/>
      </c>
      <c r="D262" s="186" t="str">
        <f>IF(' Peticions ET'!D261="", "",' Peticions ET'!D261)</f>
        <v/>
      </c>
      <c r="E262" s="186" t="str">
        <f>IF(' Peticions ET'!E261="", "",' Peticions ET'!E261)</f>
        <v/>
      </c>
      <c r="F262" s="186" t="str">
        <f>IF(' Peticions ET'!F261="", "",' Peticions ET'!F261)</f>
        <v/>
      </c>
      <c r="G262" s="186" t="str">
        <f>IF(' Peticions ET'!G261="", "",' Peticions ET'!G261)</f>
        <v/>
      </c>
      <c r="H262" s="185" t="str">
        <f>IF(' Peticions ET'!H261="", "",' Peticions ET'!H261)</f>
        <v/>
      </c>
      <c r="I262" s="185" t="str">
        <f>IF(' Peticions ET'!I261="", "",' Peticions ET'!I261)</f>
        <v/>
      </c>
      <c r="J262" s="33" t="str">
        <f>IF(' Peticions ET'!J261="", "",' Peticions ET'!J261)</f>
        <v/>
      </c>
      <c r="K262" s="33" t="str">
        <f>IF(' Peticions ET'!K261="", "",' Peticions ET'!K261)</f>
        <v/>
      </c>
      <c r="L262" s="33" t="str">
        <f>IF(' Peticions ET'!L261="", "",' Peticions ET'!L261)</f>
        <v/>
      </c>
      <c r="M262" s="33" t="str">
        <f>IF(' Peticions ET'!M261="", "",' Peticions ET'!M261)</f>
        <v/>
      </c>
      <c r="N262" s="33" t="str">
        <f>IF(' Peticions ET'!N261="", "",' Peticions ET'!N261)</f>
        <v/>
      </c>
      <c r="O262" s="33" t="str">
        <f>IF(' Peticions ET'!O261="", "",' Peticions ET'!O261)</f>
        <v/>
      </c>
      <c r="P262" s="33" t="str">
        <f>IF(' Peticions ET'!P261="", "",' Peticions ET'!P261)</f>
        <v/>
      </c>
      <c r="Q262" s="33" t="str">
        <f>IF(' Peticions ET'!R261="", "",' Peticions ET'!R261)</f>
        <v/>
      </c>
      <c r="R262" s="1" t="str">
        <f>IF(' Peticions ET'!Q261="", "",' Peticions ET'!Q261)</f>
        <v/>
      </c>
      <c r="S262" s="34" t="str">
        <f>IF(' Peticions ET'!U261="", "",' Peticions ET'!U261)</f>
        <v/>
      </c>
      <c r="T262" s="34" t="str">
        <f>IF(' Peticions ET'!V261="", "",' Peticions ET'!V261)</f>
        <v/>
      </c>
      <c r="U262" t="str">
        <f>IF(' Peticions ET'!S261="", "",' Peticions ET'!S261)</f>
        <v/>
      </c>
      <c r="V262" t="str">
        <f>IF(' Peticions ET'!T261="", "",' Peticions ET'!T261)</f>
        <v/>
      </c>
      <c r="W262" s="33" t="str">
        <f>IF(' Peticions ET'!W261="", "",' Peticions ET'!W261)</f>
        <v/>
      </c>
      <c r="X262" s="33" t="str">
        <f>IF(' Peticions ET'!X261="", "",' Peticions ET'!X261)</f>
        <v/>
      </c>
      <c r="Y262" s="33" t="str">
        <f>IF(' Peticions ET'!Y261="", "",' Peticions ET'!Y261)</f>
        <v/>
      </c>
      <c r="Z262" s="1"/>
      <c r="AA262" s="1"/>
      <c r="AB262" s="3"/>
      <c r="AC262" s="34"/>
      <c r="AD262" s="34"/>
      <c r="AE262" s="34"/>
      <c r="AF262" s="35"/>
      <c r="AG262" s="36"/>
      <c r="AH262" s="36"/>
      <c r="AI262" s="36"/>
      <c r="AJ262" s="36"/>
      <c r="AK262" s="37"/>
      <c r="AL262" s="37"/>
      <c r="AM262" s="37"/>
      <c r="AN262" s="37"/>
      <c r="AO262" s="38" t="str">
        <f>IF(' Peticions ET'!AO261="", "",' Peticions ET'!AO261)</f>
        <v/>
      </c>
      <c r="AP262" s="154"/>
      <c r="AQ262" s="39"/>
      <c r="AR262" s="40" t="str">
        <f t="shared" si="67"/>
        <v/>
      </c>
      <c r="AS262" s="41" t="str">
        <f t="shared" si="68"/>
        <v/>
      </c>
      <c r="AT262" s="42" t="str">
        <f t="shared" si="78"/>
        <v/>
      </c>
      <c r="AU262" s="43" t="str">
        <f t="shared" si="79"/>
        <v/>
      </c>
      <c r="AV262" s="252" t="str">
        <f t="shared" si="69"/>
        <v/>
      </c>
      <c r="AW262" s="242">
        <f>IF(B262="",0,IF(BR262="S",COUNTIF($AV$17:AV262,AV262),0))</f>
        <v>0</v>
      </c>
      <c r="AX262" s="44" t="str">
        <f t="shared" si="80"/>
        <v/>
      </c>
      <c r="AY262" s="45">
        <f xml:space="preserve"> IF(AX262&lt;&gt;"",VLOOKUP(AX262,Calculs!$B$2:$C$34,2,FALSE),0)</f>
        <v>0</v>
      </c>
      <c r="AZ262" s="45">
        <f>IF(K262&lt;&gt;"",IF(LEFT(K262,1)="S", Calculs!$C$55,0),0)</f>
        <v>0</v>
      </c>
      <c r="BA262" s="45">
        <f>IF(L262&lt;&gt;"",IF(LEFT(L262,1)="S", Calculs!$C$51,0),0)</f>
        <v>0</v>
      </c>
      <c r="BB262" s="45">
        <f>IF(M262&lt;&gt;"",IF(LEFT(M262,1)="S", Calculs!$C$52,0),0)</f>
        <v>0</v>
      </c>
      <c r="BC262" s="46" t="str">
        <f t="shared" si="81"/>
        <v/>
      </c>
      <c r="BD262" s="46" t="str">
        <f t="shared" si="83"/>
        <v/>
      </c>
      <c r="BE262" s="46">
        <f>SUMIF(Calculs!$B$2:$B$34,BC262,Calculs!$C$2:$C$34)</f>
        <v>0</v>
      </c>
      <c r="BF262" s="45">
        <f>IF(Q262&lt;&gt;"",IF(LEFT(Q262,1)="S", Calculs!$C$52,0),0)</f>
        <v>0</v>
      </c>
      <c r="BG262" s="45">
        <f>IF(R262&lt;&gt;"",IF(LEFT(R262,1)="S", Calculs!$C$51,0),0)</f>
        <v>0</v>
      </c>
      <c r="BH262" s="252" t="str">
        <f t="shared" si="70"/>
        <v/>
      </c>
      <c r="BI262" s="242">
        <f>IF(B262="",0, IF(BS262="S",COUNTIF($BH$17:BH262,BH262),0))</f>
        <v>0</v>
      </c>
      <c r="BJ262" s="45">
        <f xml:space="preserve"> IF(S262&lt;&gt;"",IF(S262&lt;&gt;"Sense monitor",VLOOKUP(LEFT(S262,2),Calculs!$B$41:$C$46,2,FALSE),0),0)</f>
        <v>0</v>
      </c>
      <c r="BK262" s="45">
        <f>IF(T262&lt;&gt;"",IF(LEFT(T262,1)="S", Calculs!$C$48,0),0)</f>
        <v>0</v>
      </c>
      <c r="BL262" s="45">
        <f>IF(W262&lt;&gt;"",IF(LEFT(W262,3)="ETT", Calculs!$C$37,0),0)</f>
        <v>0</v>
      </c>
      <c r="BM262" s="45">
        <f>IF(X262&lt;&gt;"",IF(LEFT(X262,1)="S", Calculs!$C$51,0),0)</f>
        <v>0</v>
      </c>
      <c r="BN262" s="45">
        <f>IF(Y262&lt;&gt;"",IF(LEFT(Y262,1)="S", Calculs!$C$52,0),0)</f>
        <v>0</v>
      </c>
      <c r="BO262" s="46" t="str">
        <f t="shared" si="82"/>
        <v/>
      </c>
      <c r="BP262" s="45">
        <f>SUMIF(Calculs!$B$32:$B$36,TRIM(BO262),Calculs!$C$32:$C$36)</f>
        <v>0</v>
      </c>
      <c r="BQ262" s="45">
        <f>IF(V262&lt;&gt;"",IF(LEFT(V262,1)="S", SUMIF(Calculs!$B$57:$B$61, TRIM(BO262), Calculs!$C$57:$C$61),0),0)</f>
        <v>0</v>
      </c>
      <c r="BR262" s="43" t="str">
        <f t="shared" si="71"/>
        <v>N</v>
      </c>
      <c r="BS262" s="241" t="str">
        <f t="shared" si="72"/>
        <v>N</v>
      </c>
      <c r="BT262" s="45">
        <f t="shared" si="73"/>
        <v>0</v>
      </c>
      <c r="BU262" s="45"/>
      <c r="BV262" s="45"/>
      <c r="BW262" s="45">
        <f>IF(C262="",0,IF(AND(BR262="S",AW262=1), VLOOKUP(C262,Calculs!$B$85:$D$90,3), 0) + IF(AND(BS262="S",BI262=1), VLOOKUP(C262,Calculs!$B$85:$F$90,5), 0))</f>
        <v>0</v>
      </c>
      <c r="BX262" s="43" t="str">
        <f t="shared" si="74"/>
        <v/>
      </c>
      <c r="BY262" s="241" t="str">
        <f t="shared" si="75"/>
        <v/>
      </c>
      <c r="BZ262" s="301" t="str">
        <f t="shared" si="76"/>
        <v/>
      </c>
      <c r="CA262" s="301" t="str">
        <f t="shared" si="77"/>
        <v/>
      </c>
    </row>
    <row r="263" spans="1:79" ht="12.75" customHeight="1">
      <c r="A263" s="273"/>
      <c r="B263" s="239" t="str">
        <f>IF(' Peticions ET'!B262="", "",' Peticions ET'!B262)</f>
        <v/>
      </c>
      <c r="C263" s="186" t="str">
        <f>IF(' Peticions ET'!C262="", "",' Peticions ET'!C262)</f>
        <v/>
      </c>
      <c r="D263" s="186" t="str">
        <f>IF(' Peticions ET'!D262="", "",' Peticions ET'!D262)</f>
        <v/>
      </c>
      <c r="E263" s="186" t="str">
        <f>IF(' Peticions ET'!E262="", "",' Peticions ET'!E262)</f>
        <v/>
      </c>
      <c r="F263" s="186" t="str">
        <f>IF(' Peticions ET'!F262="", "",' Peticions ET'!F262)</f>
        <v/>
      </c>
      <c r="G263" s="186" t="str">
        <f>IF(' Peticions ET'!G262="", "",' Peticions ET'!G262)</f>
        <v/>
      </c>
      <c r="H263" s="185" t="str">
        <f>IF(' Peticions ET'!H262="", "",' Peticions ET'!H262)</f>
        <v/>
      </c>
      <c r="I263" s="185" t="str">
        <f>IF(' Peticions ET'!I262="", "",' Peticions ET'!I262)</f>
        <v/>
      </c>
      <c r="J263" s="33" t="str">
        <f>IF(' Peticions ET'!J262="", "",' Peticions ET'!J262)</f>
        <v/>
      </c>
      <c r="K263" s="33" t="str">
        <f>IF(' Peticions ET'!K262="", "",' Peticions ET'!K262)</f>
        <v/>
      </c>
      <c r="L263" s="33" t="str">
        <f>IF(' Peticions ET'!L262="", "",' Peticions ET'!L262)</f>
        <v/>
      </c>
      <c r="M263" s="33" t="str">
        <f>IF(' Peticions ET'!M262="", "",' Peticions ET'!M262)</f>
        <v/>
      </c>
      <c r="N263" s="33" t="str">
        <f>IF(' Peticions ET'!N262="", "",' Peticions ET'!N262)</f>
        <v/>
      </c>
      <c r="O263" s="33" t="str">
        <f>IF(' Peticions ET'!O262="", "",' Peticions ET'!O262)</f>
        <v/>
      </c>
      <c r="P263" s="33" t="str">
        <f>IF(' Peticions ET'!P262="", "",' Peticions ET'!P262)</f>
        <v/>
      </c>
      <c r="Q263" s="33" t="str">
        <f>IF(' Peticions ET'!R262="", "",' Peticions ET'!R262)</f>
        <v/>
      </c>
      <c r="R263" s="1" t="str">
        <f>IF(' Peticions ET'!Q262="", "",' Peticions ET'!Q262)</f>
        <v/>
      </c>
      <c r="S263" s="34" t="str">
        <f>IF(' Peticions ET'!U262="", "",' Peticions ET'!U262)</f>
        <v/>
      </c>
      <c r="T263" s="34" t="str">
        <f>IF(' Peticions ET'!V262="", "",' Peticions ET'!V262)</f>
        <v/>
      </c>
      <c r="U263" t="str">
        <f>IF(' Peticions ET'!S262="", "",' Peticions ET'!S262)</f>
        <v/>
      </c>
      <c r="V263" t="str">
        <f>IF(' Peticions ET'!T262="", "",' Peticions ET'!T262)</f>
        <v/>
      </c>
      <c r="W263" s="33" t="str">
        <f>IF(' Peticions ET'!W262="", "",' Peticions ET'!W262)</f>
        <v/>
      </c>
      <c r="X263" s="33" t="str">
        <f>IF(' Peticions ET'!X262="", "",' Peticions ET'!X262)</f>
        <v/>
      </c>
      <c r="Y263" s="33" t="str">
        <f>IF(' Peticions ET'!Y262="", "",' Peticions ET'!Y262)</f>
        <v/>
      </c>
      <c r="Z263" s="1"/>
      <c r="AA263" s="1"/>
      <c r="AB263" s="3"/>
      <c r="AC263" s="34"/>
      <c r="AD263" s="34"/>
      <c r="AE263" s="34"/>
      <c r="AF263" s="35"/>
      <c r="AG263" s="36"/>
      <c r="AH263" s="36"/>
      <c r="AI263" s="36"/>
      <c r="AJ263" s="36"/>
      <c r="AK263" s="37"/>
      <c r="AL263" s="37"/>
      <c r="AM263" s="37"/>
      <c r="AN263" s="37"/>
      <c r="AO263" s="38" t="str">
        <f>IF(' Peticions ET'!AO262="", "",' Peticions ET'!AO262)</f>
        <v/>
      </c>
      <c r="AP263" s="154"/>
      <c r="AQ263" s="39"/>
      <c r="AR263" s="40" t="str">
        <f t="shared" si="67"/>
        <v/>
      </c>
      <c r="AS263" s="41" t="str">
        <f t="shared" si="68"/>
        <v/>
      </c>
      <c r="AT263" s="42" t="str">
        <f t="shared" si="78"/>
        <v/>
      </c>
      <c r="AU263" s="43" t="str">
        <f t="shared" si="79"/>
        <v/>
      </c>
      <c r="AV263" s="252" t="str">
        <f t="shared" si="69"/>
        <v/>
      </c>
      <c r="AW263" s="242">
        <f>IF(B263="",0,IF(BR263="S",COUNTIF($AV$17:AV263,AV263),0))</f>
        <v>0</v>
      </c>
      <c r="AX263" s="44" t="str">
        <f t="shared" si="80"/>
        <v/>
      </c>
      <c r="AY263" s="45">
        <f xml:space="preserve"> IF(AX263&lt;&gt;"",VLOOKUP(AX263,Calculs!$B$2:$C$34,2,FALSE),0)</f>
        <v>0</v>
      </c>
      <c r="AZ263" s="45">
        <f>IF(K263&lt;&gt;"",IF(LEFT(K263,1)="S", Calculs!$C$55,0),0)</f>
        <v>0</v>
      </c>
      <c r="BA263" s="45">
        <f>IF(L263&lt;&gt;"",IF(LEFT(L263,1)="S", Calculs!$C$51,0),0)</f>
        <v>0</v>
      </c>
      <c r="BB263" s="45">
        <f>IF(M263&lt;&gt;"",IF(LEFT(M263,1)="S", Calculs!$C$52,0),0)</f>
        <v>0</v>
      </c>
      <c r="BC263" s="46" t="str">
        <f t="shared" si="81"/>
        <v/>
      </c>
      <c r="BD263" s="46" t="str">
        <f t="shared" si="83"/>
        <v/>
      </c>
      <c r="BE263" s="46">
        <f>SUMIF(Calculs!$B$2:$B$34,BC263,Calculs!$C$2:$C$34)</f>
        <v>0</v>
      </c>
      <c r="BF263" s="45">
        <f>IF(Q263&lt;&gt;"",IF(LEFT(Q263,1)="S", Calculs!$C$52,0),0)</f>
        <v>0</v>
      </c>
      <c r="BG263" s="45">
        <f>IF(R263&lt;&gt;"",IF(LEFT(R263,1)="S", Calculs!$C$51,0),0)</f>
        <v>0</v>
      </c>
      <c r="BH263" s="252" t="str">
        <f t="shared" si="70"/>
        <v/>
      </c>
      <c r="BI263" s="242">
        <f>IF(B263="",0, IF(BS263="S",COUNTIF($BH$17:BH263,BH263),0))</f>
        <v>0</v>
      </c>
      <c r="BJ263" s="45">
        <f xml:space="preserve"> IF(S263&lt;&gt;"",IF(S263&lt;&gt;"Sense monitor",VLOOKUP(LEFT(S263,2),Calculs!$B$41:$C$46,2,FALSE),0),0)</f>
        <v>0</v>
      </c>
      <c r="BK263" s="45">
        <f>IF(T263&lt;&gt;"",IF(LEFT(T263,1)="S", Calculs!$C$48,0),0)</f>
        <v>0</v>
      </c>
      <c r="BL263" s="45">
        <f>IF(W263&lt;&gt;"",IF(LEFT(W263,3)="ETT", Calculs!$C$37,0),0)</f>
        <v>0</v>
      </c>
      <c r="BM263" s="45">
        <f>IF(X263&lt;&gt;"",IF(LEFT(X263,1)="S", Calculs!$C$51,0),0)</f>
        <v>0</v>
      </c>
      <c r="BN263" s="45">
        <f>IF(Y263&lt;&gt;"",IF(LEFT(Y263,1)="S", Calculs!$C$52,0),0)</f>
        <v>0</v>
      </c>
      <c r="BO263" s="46" t="str">
        <f t="shared" si="82"/>
        <v/>
      </c>
      <c r="BP263" s="45">
        <f>SUMIF(Calculs!$B$32:$B$36,TRIM(BO263),Calculs!$C$32:$C$36)</f>
        <v>0</v>
      </c>
      <c r="BQ263" s="45">
        <f>IF(V263&lt;&gt;"",IF(LEFT(V263,1)="S", SUMIF(Calculs!$B$57:$B$61, TRIM(BO263), Calculs!$C$57:$C$61),0),0)</f>
        <v>0</v>
      </c>
      <c r="BR263" s="43" t="str">
        <f t="shared" si="71"/>
        <v>N</v>
      </c>
      <c r="BS263" s="241" t="str">
        <f t="shared" si="72"/>
        <v>N</v>
      </c>
      <c r="BT263" s="45">
        <f t="shared" si="73"/>
        <v>0</v>
      </c>
      <c r="BU263" s="45"/>
      <c r="BV263" s="45"/>
      <c r="BW263" s="45">
        <f>IF(C263="",0,IF(AND(BR263="S",AW263=1), VLOOKUP(C263,Calculs!$B$85:$D$90,3), 0) + IF(AND(BS263="S",BI263=1), VLOOKUP(C263,Calculs!$B$85:$F$90,5), 0))</f>
        <v>0</v>
      </c>
      <c r="BX263" s="43" t="str">
        <f t="shared" si="74"/>
        <v/>
      </c>
      <c r="BY263" s="241" t="str">
        <f t="shared" si="75"/>
        <v/>
      </c>
      <c r="BZ263" s="301" t="str">
        <f t="shared" si="76"/>
        <v/>
      </c>
      <c r="CA263" s="301" t="str">
        <f t="shared" si="77"/>
        <v/>
      </c>
    </row>
    <row r="264" spans="1:79" ht="12.75" customHeight="1">
      <c r="A264" s="273"/>
      <c r="B264" s="239" t="str">
        <f>IF(' Peticions ET'!B263="", "",' Peticions ET'!B263)</f>
        <v/>
      </c>
      <c r="C264" s="186" t="str">
        <f>IF(' Peticions ET'!C263="", "",' Peticions ET'!C263)</f>
        <v/>
      </c>
      <c r="D264" s="186" t="str">
        <f>IF(' Peticions ET'!D263="", "",' Peticions ET'!D263)</f>
        <v/>
      </c>
      <c r="E264" s="186" t="str">
        <f>IF(' Peticions ET'!E263="", "",' Peticions ET'!E263)</f>
        <v/>
      </c>
      <c r="F264" s="186" t="str">
        <f>IF(' Peticions ET'!F263="", "",' Peticions ET'!F263)</f>
        <v/>
      </c>
      <c r="G264" s="186" t="str">
        <f>IF(' Peticions ET'!G263="", "",' Peticions ET'!G263)</f>
        <v/>
      </c>
      <c r="H264" s="185" t="str">
        <f>IF(' Peticions ET'!H263="", "",' Peticions ET'!H263)</f>
        <v/>
      </c>
      <c r="I264" s="185" t="str">
        <f>IF(' Peticions ET'!I263="", "",' Peticions ET'!I263)</f>
        <v/>
      </c>
      <c r="J264" s="33" t="str">
        <f>IF(' Peticions ET'!J263="", "",' Peticions ET'!J263)</f>
        <v/>
      </c>
      <c r="K264" s="33" t="str">
        <f>IF(' Peticions ET'!K263="", "",' Peticions ET'!K263)</f>
        <v/>
      </c>
      <c r="L264" s="33" t="str">
        <f>IF(' Peticions ET'!L263="", "",' Peticions ET'!L263)</f>
        <v/>
      </c>
      <c r="M264" s="33" t="str">
        <f>IF(' Peticions ET'!M263="", "",' Peticions ET'!M263)</f>
        <v/>
      </c>
      <c r="N264" s="33" t="str">
        <f>IF(' Peticions ET'!N263="", "",' Peticions ET'!N263)</f>
        <v/>
      </c>
      <c r="O264" s="33" t="str">
        <f>IF(' Peticions ET'!O263="", "",' Peticions ET'!O263)</f>
        <v/>
      </c>
      <c r="P264" s="33" t="str">
        <f>IF(' Peticions ET'!P263="", "",' Peticions ET'!P263)</f>
        <v/>
      </c>
      <c r="Q264" s="33" t="str">
        <f>IF(' Peticions ET'!R263="", "",' Peticions ET'!R263)</f>
        <v/>
      </c>
      <c r="R264" s="1" t="str">
        <f>IF(' Peticions ET'!Q263="", "",' Peticions ET'!Q263)</f>
        <v/>
      </c>
      <c r="S264" s="34" t="str">
        <f>IF(' Peticions ET'!U263="", "",' Peticions ET'!U263)</f>
        <v/>
      </c>
      <c r="T264" s="34" t="str">
        <f>IF(' Peticions ET'!V263="", "",' Peticions ET'!V263)</f>
        <v/>
      </c>
      <c r="U264" t="str">
        <f>IF(' Peticions ET'!S263="", "",' Peticions ET'!S263)</f>
        <v/>
      </c>
      <c r="V264" t="str">
        <f>IF(' Peticions ET'!T263="", "",' Peticions ET'!T263)</f>
        <v/>
      </c>
      <c r="W264" s="33" t="str">
        <f>IF(' Peticions ET'!W263="", "",' Peticions ET'!W263)</f>
        <v/>
      </c>
      <c r="X264" s="33" t="str">
        <f>IF(' Peticions ET'!X263="", "",' Peticions ET'!X263)</f>
        <v/>
      </c>
      <c r="Y264" s="33" t="str">
        <f>IF(' Peticions ET'!Y263="", "",' Peticions ET'!Y263)</f>
        <v/>
      </c>
      <c r="Z264" s="1"/>
      <c r="AA264" s="1"/>
      <c r="AB264" s="3"/>
      <c r="AC264" s="34"/>
      <c r="AD264" s="34"/>
      <c r="AE264" s="34"/>
      <c r="AF264" s="35"/>
      <c r="AG264" s="36"/>
      <c r="AH264" s="36"/>
      <c r="AI264" s="36"/>
      <c r="AJ264" s="36"/>
      <c r="AK264" s="37"/>
      <c r="AL264" s="37"/>
      <c r="AM264" s="37"/>
      <c r="AN264" s="37"/>
      <c r="AO264" s="38" t="str">
        <f>IF(' Peticions ET'!AO263="", "",' Peticions ET'!AO263)</f>
        <v/>
      </c>
      <c r="AP264" s="154"/>
      <c r="AQ264" s="39"/>
      <c r="AR264" s="40" t="str">
        <f t="shared" ref="AR264:AR327" si="84">$AR$12</f>
        <v/>
      </c>
      <c r="AS264" s="41" t="str">
        <f t="shared" ref="AS264:AS327" si="85">$AS$12</f>
        <v/>
      </c>
      <c r="AT264" s="42" t="str">
        <f t="shared" si="78"/>
        <v/>
      </c>
      <c r="AU264" s="43" t="str">
        <f t="shared" si="79"/>
        <v/>
      </c>
      <c r="AV264" s="252" t="str">
        <f t="shared" si="69"/>
        <v/>
      </c>
      <c r="AW264" s="242">
        <f>IF(B264="",0,IF(BR264="S",COUNTIF($AV$17:AV264,AV264),0))</f>
        <v>0</v>
      </c>
      <c r="AX264" s="44" t="str">
        <f t="shared" si="80"/>
        <v/>
      </c>
      <c r="AY264" s="45">
        <f xml:space="preserve"> IF(AX264&lt;&gt;"",VLOOKUP(AX264,Calculs!$B$2:$C$34,2,FALSE),0)</f>
        <v>0</v>
      </c>
      <c r="AZ264" s="45">
        <f>IF(K264&lt;&gt;"",IF(LEFT(K264,1)="S", Calculs!$C$55,0),0)</f>
        <v>0</v>
      </c>
      <c r="BA264" s="45">
        <f>IF(L264&lt;&gt;"",IF(LEFT(L264,1)="S", Calculs!$C$51,0),0)</f>
        <v>0</v>
      </c>
      <c r="BB264" s="45">
        <f>IF(M264&lt;&gt;"",IF(LEFT(M264,1)="S", Calculs!$C$52,0),0)</f>
        <v>0</v>
      </c>
      <c r="BC264" s="46" t="str">
        <f t="shared" si="81"/>
        <v/>
      </c>
      <c r="BD264" s="46" t="str">
        <f t="shared" si="83"/>
        <v/>
      </c>
      <c r="BE264" s="46">
        <f>SUMIF(Calculs!$B$2:$B$34,BC264,Calculs!$C$2:$C$34)</f>
        <v>0</v>
      </c>
      <c r="BF264" s="45">
        <f>IF(Q264&lt;&gt;"",IF(LEFT(Q264,1)="S", Calculs!$C$52,0),0)</f>
        <v>0</v>
      </c>
      <c r="BG264" s="45">
        <f>IF(R264&lt;&gt;"",IF(LEFT(R264,1)="S", Calculs!$C$51,0),0)</f>
        <v>0</v>
      </c>
      <c r="BH264" s="252" t="str">
        <f t="shared" si="70"/>
        <v/>
      </c>
      <c r="BI264" s="242">
        <f>IF(B264="",0, IF(BS264="S",COUNTIF($BH$17:BH264,BH264),0))</f>
        <v>0</v>
      </c>
      <c r="BJ264" s="45">
        <f xml:space="preserve"> IF(S264&lt;&gt;"",IF(S264&lt;&gt;"Sense monitor",VLOOKUP(LEFT(S264,2),Calculs!$B$41:$C$46,2,FALSE),0),0)</f>
        <v>0</v>
      </c>
      <c r="BK264" s="45">
        <f>IF(T264&lt;&gt;"",IF(LEFT(T264,1)="S", Calculs!$C$48,0),0)</f>
        <v>0</v>
      </c>
      <c r="BL264" s="45">
        <f>IF(W264&lt;&gt;"",IF(LEFT(W264,3)="ETT", Calculs!$C$37,0),0)</f>
        <v>0</v>
      </c>
      <c r="BM264" s="45">
        <f>IF(X264&lt;&gt;"",IF(LEFT(X264,1)="S", Calculs!$C$51,0),0)</f>
        <v>0</v>
      </c>
      <c r="BN264" s="45">
        <f>IF(Y264&lt;&gt;"",IF(LEFT(Y264,1)="S", Calculs!$C$52,0),0)</f>
        <v>0</v>
      </c>
      <c r="BO264" s="46" t="str">
        <f t="shared" si="82"/>
        <v/>
      </c>
      <c r="BP264" s="45">
        <f>SUMIF(Calculs!$B$32:$B$36,TRIM(BO264),Calculs!$C$32:$C$36)</f>
        <v>0</v>
      </c>
      <c r="BQ264" s="45">
        <f>IF(V264&lt;&gt;"",IF(LEFT(V264,1)="S", SUMIF(Calculs!$B$57:$B$61, TRIM(BO264), Calculs!$C$57:$C$61),0),0)</f>
        <v>0</v>
      </c>
      <c r="BR264" s="43" t="str">
        <f t="shared" si="71"/>
        <v>N</v>
      </c>
      <c r="BS264" s="241" t="str">
        <f t="shared" si="72"/>
        <v>N</v>
      </c>
      <c r="BT264" s="45">
        <f t="shared" si="73"/>
        <v>0</v>
      </c>
      <c r="BU264" s="45"/>
      <c r="BV264" s="45"/>
      <c r="BW264" s="45">
        <f>IF(C264="",0,IF(AND(BR264="S",AW264=1), VLOOKUP(C264,Calculs!$B$85:$D$90,3), 0) + IF(AND(BS264="S",BI264=1), VLOOKUP(C264,Calculs!$B$85:$F$90,5), 0))</f>
        <v>0</v>
      </c>
      <c r="BX264" s="43" t="str">
        <f t="shared" si="74"/>
        <v/>
      </c>
      <c r="BY264" s="241" t="str">
        <f t="shared" si="75"/>
        <v/>
      </c>
      <c r="BZ264" s="301" t="str">
        <f t="shared" si="76"/>
        <v/>
      </c>
      <c r="CA264" s="301" t="str">
        <f t="shared" si="77"/>
        <v/>
      </c>
    </row>
    <row r="265" spans="1:79" ht="12.75" customHeight="1">
      <c r="A265" s="273"/>
      <c r="B265" s="239" t="str">
        <f>IF(' Peticions ET'!B264="", "",' Peticions ET'!B264)</f>
        <v/>
      </c>
      <c r="C265" s="186" t="str">
        <f>IF(' Peticions ET'!C264="", "",' Peticions ET'!C264)</f>
        <v/>
      </c>
      <c r="D265" s="186" t="str">
        <f>IF(' Peticions ET'!D264="", "",' Peticions ET'!D264)</f>
        <v/>
      </c>
      <c r="E265" s="186" t="str">
        <f>IF(' Peticions ET'!E264="", "",' Peticions ET'!E264)</f>
        <v/>
      </c>
      <c r="F265" s="186" t="str">
        <f>IF(' Peticions ET'!F264="", "",' Peticions ET'!F264)</f>
        <v/>
      </c>
      <c r="G265" s="186" t="str">
        <f>IF(' Peticions ET'!G264="", "",' Peticions ET'!G264)</f>
        <v/>
      </c>
      <c r="H265" s="185" t="str">
        <f>IF(' Peticions ET'!H264="", "",' Peticions ET'!H264)</f>
        <v/>
      </c>
      <c r="I265" s="185" t="str">
        <f>IF(' Peticions ET'!I264="", "",' Peticions ET'!I264)</f>
        <v/>
      </c>
      <c r="J265" s="33" t="str">
        <f>IF(' Peticions ET'!J264="", "",' Peticions ET'!J264)</f>
        <v/>
      </c>
      <c r="K265" s="33" t="str">
        <f>IF(' Peticions ET'!K264="", "",' Peticions ET'!K264)</f>
        <v/>
      </c>
      <c r="L265" s="33" t="str">
        <f>IF(' Peticions ET'!L264="", "",' Peticions ET'!L264)</f>
        <v/>
      </c>
      <c r="M265" s="33" t="str">
        <f>IF(' Peticions ET'!M264="", "",' Peticions ET'!M264)</f>
        <v/>
      </c>
      <c r="N265" s="33" t="str">
        <f>IF(' Peticions ET'!N264="", "",' Peticions ET'!N264)</f>
        <v/>
      </c>
      <c r="O265" s="33" t="str">
        <f>IF(' Peticions ET'!O264="", "",' Peticions ET'!O264)</f>
        <v/>
      </c>
      <c r="P265" s="33" t="str">
        <f>IF(' Peticions ET'!P264="", "",' Peticions ET'!P264)</f>
        <v/>
      </c>
      <c r="Q265" s="33" t="str">
        <f>IF(' Peticions ET'!R264="", "",' Peticions ET'!R264)</f>
        <v/>
      </c>
      <c r="R265" s="1" t="str">
        <f>IF(' Peticions ET'!Q264="", "",' Peticions ET'!Q264)</f>
        <v/>
      </c>
      <c r="S265" s="34" t="str">
        <f>IF(' Peticions ET'!U264="", "",' Peticions ET'!U264)</f>
        <v/>
      </c>
      <c r="T265" s="34" t="str">
        <f>IF(' Peticions ET'!V264="", "",' Peticions ET'!V264)</f>
        <v/>
      </c>
      <c r="U265" t="str">
        <f>IF(' Peticions ET'!S264="", "",' Peticions ET'!S264)</f>
        <v/>
      </c>
      <c r="V265" t="str">
        <f>IF(' Peticions ET'!T264="", "",' Peticions ET'!T264)</f>
        <v/>
      </c>
      <c r="W265" s="33" t="str">
        <f>IF(' Peticions ET'!W264="", "",' Peticions ET'!W264)</f>
        <v/>
      </c>
      <c r="X265" s="33" t="str">
        <f>IF(' Peticions ET'!X264="", "",' Peticions ET'!X264)</f>
        <v/>
      </c>
      <c r="Y265" s="33" t="str">
        <f>IF(' Peticions ET'!Y264="", "",' Peticions ET'!Y264)</f>
        <v/>
      </c>
      <c r="Z265" s="1"/>
      <c r="AA265" s="1"/>
      <c r="AB265" s="3"/>
      <c r="AC265" s="34"/>
      <c r="AD265" s="34"/>
      <c r="AE265" s="34"/>
      <c r="AF265" s="35"/>
      <c r="AG265" s="36"/>
      <c r="AH265" s="36"/>
      <c r="AI265" s="36"/>
      <c r="AJ265" s="36"/>
      <c r="AK265" s="37"/>
      <c r="AL265" s="37"/>
      <c r="AM265" s="37"/>
      <c r="AN265" s="37"/>
      <c r="AO265" s="38" t="str">
        <f>IF(' Peticions ET'!AO264="", "",' Peticions ET'!AO264)</f>
        <v/>
      </c>
      <c r="AP265" s="154"/>
      <c r="AQ265" s="39"/>
      <c r="AR265" s="40" t="str">
        <f t="shared" si="84"/>
        <v/>
      </c>
      <c r="AS265" s="41" t="str">
        <f t="shared" si="85"/>
        <v/>
      </c>
      <c r="AT265" s="42" t="str">
        <f t="shared" si="78"/>
        <v/>
      </c>
      <c r="AU265" s="43" t="str">
        <f t="shared" si="79"/>
        <v/>
      </c>
      <c r="AV265" s="252" t="str">
        <f t="shared" si="69"/>
        <v/>
      </c>
      <c r="AW265" s="242">
        <f>IF(B265="",0,IF(BR265="S",COUNTIF($AV$17:AV265,AV265),0))</f>
        <v>0</v>
      </c>
      <c r="AX265" s="44" t="str">
        <f t="shared" si="80"/>
        <v/>
      </c>
      <c r="AY265" s="45">
        <f xml:space="preserve"> IF(AX265&lt;&gt;"",VLOOKUP(AX265,Calculs!$B$2:$C$34,2,FALSE),0)</f>
        <v>0</v>
      </c>
      <c r="AZ265" s="45">
        <f>IF(K265&lt;&gt;"",IF(LEFT(K265,1)="S", Calculs!$C$55,0),0)</f>
        <v>0</v>
      </c>
      <c r="BA265" s="45">
        <f>IF(L265&lt;&gt;"",IF(LEFT(L265,1)="S", Calculs!$C$51,0),0)</f>
        <v>0</v>
      </c>
      <c r="BB265" s="45">
        <f>IF(M265&lt;&gt;"",IF(LEFT(M265,1)="S", Calculs!$C$52,0),0)</f>
        <v>0</v>
      </c>
      <c r="BC265" s="46" t="str">
        <f t="shared" si="81"/>
        <v/>
      </c>
      <c r="BD265" s="46" t="str">
        <f t="shared" si="83"/>
        <v/>
      </c>
      <c r="BE265" s="46">
        <f>SUMIF(Calculs!$B$2:$B$34,BC265,Calculs!$C$2:$C$34)</f>
        <v>0</v>
      </c>
      <c r="BF265" s="45">
        <f>IF(Q265&lt;&gt;"",IF(LEFT(Q265,1)="S", Calculs!$C$52,0),0)</f>
        <v>0</v>
      </c>
      <c r="BG265" s="45">
        <f>IF(R265&lt;&gt;"",IF(LEFT(R265,1)="S", Calculs!$C$51,0),0)</f>
        <v>0</v>
      </c>
      <c r="BH265" s="252" t="str">
        <f t="shared" si="70"/>
        <v/>
      </c>
      <c r="BI265" s="242">
        <f>IF(B265="",0, IF(BS265="S",COUNTIF($BH$17:BH265,BH265),0))</f>
        <v>0</v>
      </c>
      <c r="BJ265" s="45">
        <f xml:space="preserve"> IF(S265&lt;&gt;"",IF(S265&lt;&gt;"Sense monitor",VLOOKUP(LEFT(S265,2),Calculs!$B$41:$C$46,2,FALSE),0),0)</f>
        <v>0</v>
      </c>
      <c r="BK265" s="45">
        <f>IF(T265&lt;&gt;"",IF(LEFT(T265,1)="S", Calculs!$C$48,0),0)</f>
        <v>0</v>
      </c>
      <c r="BL265" s="45">
        <f>IF(W265&lt;&gt;"",IF(LEFT(W265,3)="ETT", Calculs!$C$37,0),0)</f>
        <v>0</v>
      </c>
      <c r="BM265" s="45">
        <f>IF(X265&lt;&gt;"",IF(LEFT(X265,1)="S", Calculs!$C$51,0),0)</f>
        <v>0</v>
      </c>
      <c r="BN265" s="45">
        <f>IF(Y265&lt;&gt;"",IF(LEFT(Y265,1)="S", Calculs!$C$52,0),0)</f>
        <v>0</v>
      </c>
      <c r="BO265" s="46" t="str">
        <f t="shared" si="82"/>
        <v/>
      </c>
      <c r="BP265" s="45">
        <f>SUMIF(Calculs!$B$32:$B$36,TRIM(BO265),Calculs!$C$32:$C$36)</f>
        <v>0</v>
      </c>
      <c r="BQ265" s="45">
        <f>IF(V265&lt;&gt;"",IF(LEFT(V265,1)="S", SUMIF(Calculs!$B$57:$B$61, TRIM(BO265), Calculs!$C$57:$C$61),0),0)</f>
        <v>0</v>
      </c>
      <c r="BR265" s="43" t="str">
        <f t="shared" si="71"/>
        <v>N</v>
      </c>
      <c r="BS265" s="241" t="str">
        <f t="shared" si="72"/>
        <v>N</v>
      </c>
      <c r="BT265" s="45">
        <f t="shared" si="73"/>
        <v>0</v>
      </c>
      <c r="BU265" s="45"/>
      <c r="BV265" s="45"/>
      <c r="BW265" s="45">
        <f>IF(C265="",0,IF(AND(BR265="S",AW265=1), VLOOKUP(C265,Calculs!$B$85:$D$90,3), 0) + IF(AND(BS265="S",BI265=1), VLOOKUP(C265,Calculs!$B$85:$F$90,5), 0))</f>
        <v>0</v>
      </c>
      <c r="BX265" s="43" t="str">
        <f t="shared" si="74"/>
        <v/>
      </c>
      <c r="BY265" s="241" t="str">
        <f t="shared" si="75"/>
        <v/>
      </c>
      <c r="BZ265" s="301" t="str">
        <f t="shared" si="76"/>
        <v/>
      </c>
      <c r="CA265" s="301" t="str">
        <f t="shared" si="77"/>
        <v/>
      </c>
    </row>
    <row r="266" spans="1:79" ht="12.75" customHeight="1">
      <c r="A266" s="273"/>
      <c r="B266" s="239" t="str">
        <f>IF(' Peticions ET'!B265="", "",' Peticions ET'!B265)</f>
        <v/>
      </c>
      <c r="C266" s="186" t="str">
        <f>IF(' Peticions ET'!C265="", "",' Peticions ET'!C265)</f>
        <v/>
      </c>
      <c r="D266" s="186" t="str">
        <f>IF(' Peticions ET'!D265="", "",' Peticions ET'!D265)</f>
        <v/>
      </c>
      <c r="E266" s="186" t="str">
        <f>IF(' Peticions ET'!E265="", "",' Peticions ET'!E265)</f>
        <v/>
      </c>
      <c r="F266" s="186" t="str">
        <f>IF(' Peticions ET'!F265="", "",' Peticions ET'!F265)</f>
        <v/>
      </c>
      <c r="G266" s="186" t="str">
        <f>IF(' Peticions ET'!G265="", "",' Peticions ET'!G265)</f>
        <v/>
      </c>
      <c r="H266" s="185" t="str">
        <f>IF(' Peticions ET'!H265="", "",' Peticions ET'!H265)</f>
        <v/>
      </c>
      <c r="I266" s="185" t="str">
        <f>IF(' Peticions ET'!I265="", "",' Peticions ET'!I265)</f>
        <v/>
      </c>
      <c r="J266" s="33" t="str">
        <f>IF(' Peticions ET'!J265="", "",' Peticions ET'!J265)</f>
        <v/>
      </c>
      <c r="K266" s="33" t="str">
        <f>IF(' Peticions ET'!K265="", "",' Peticions ET'!K265)</f>
        <v/>
      </c>
      <c r="L266" s="33" t="str">
        <f>IF(' Peticions ET'!L265="", "",' Peticions ET'!L265)</f>
        <v/>
      </c>
      <c r="M266" s="33" t="str">
        <f>IF(' Peticions ET'!M265="", "",' Peticions ET'!M265)</f>
        <v/>
      </c>
      <c r="N266" s="33" t="str">
        <f>IF(' Peticions ET'!N265="", "",' Peticions ET'!N265)</f>
        <v/>
      </c>
      <c r="O266" s="33" t="str">
        <f>IF(' Peticions ET'!O265="", "",' Peticions ET'!O265)</f>
        <v/>
      </c>
      <c r="P266" s="33" t="str">
        <f>IF(' Peticions ET'!P265="", "",' Peticions ET'!P265)</f>
        <v/>
      </c>
      <c r="Q266" s="33" t="str">
        <f>IF(' Peticions ET'!R265="", "",' Peticions ET'!R265)</f>
        <v/>
      </c>
      <c r="R266" s="1" t="str">
        <f>IF(' Peticions ET'!Q265="", "",' Peticions ET'!Q265)</f>
        <v/>
      </c>
      <c r="S266" s="34" t="str">
        <f>IF(' Peticions ET'!U265="", "",' Peticions ET'!U265)</f>
        <v/>
      </c>
      <c r="T266" s="34" t="str">
        <f>IF(' Peticions ET'!V265="", "",' Peticions ET'!V265)</f>
        <v/>
      </c>
      <c r="U266" t="str">
        <f>IF(' Peticions ET'!S265="", "",' Peticions ET'!S265)</f>
        <v/>
      </c>
      <c r="V266" t="str">
        <f>IF(' Peticions ET'!T265="", "",' Peticions ET'!T265)</f>
        <v/>
      </c>
      <c r="W266" s="33" t="str">
        <f>IF(' Peticions ET'!W265="", "",' Peticions ET'!W265)</f>
        <v/>
      </c>
      <c r="X266" s="33" t="str">
        <f>IF(' Peticions ET'!X265="", "",' Peticions ET'!X265)</f>
        <v/>
      </c>
      <c r="Y266" s="33" t="str">
        <f>IF(' Peticions ET'!Y265="", "",' Peticions ET'!Y265)</f>
        <v/>
      </c>
      <c r="Z266" s="1"/>
      <c r="AA266" s="1"/>
      <c r="AB266" s="3"/>
      <c r="AC266" s="34"/>
      <c r="AD266" s="34"/>
      <c r="AE266" s="34"/>
      <c r="AF266" s="35"/>
      <c r="AG266" s="36"/>
      <c r="AH266" s="36"/>
      <c r="AI266" s="36"/>
      <c r="AJ266" s="36"/>
      <c r="AK266" s="37"/>
      <c r="AL266" s="37"/>
      <c r="AM266" s="37"/>
      <c r="AN266" s="37"/>
      <c r="AO266" s="38" t="str">
        <f>IF(' Peticions ET'!AO265="", "",' Peticions ET'!AO265)</f>
        <v/>
      </c>
      <c r="AP266" s="154"/>
      <c r="AQ266" s="39"/>
      <c r="AR266" s="40" t="str">
        <f t="shared" si="84"/>
        <v/>
      </c>
      <c r="AS266" s="41" t="str">
        <f t="shared" si="85"/>
        <v/>
      </c>
      <c r="AT266" s="42" t="str">
        <f t="shared" si="78"/>
        <v/>
      </c>
      <c r="AU266" s="43" t="str">
        <f t="shared" si="79"/>
        <v/>
      </c>
      <c r="AV266" s="252" t="str">
        <f t="shared" si="69"/>
        <v/>
      </c>
      <c r="AW266" s="242">
        <f>IF(B266="",0,IF(BR266="S",COUNTIF($AV$17:AV266,AV266),0))</f>
        <v>0</v>
      </c>
      <c r="AX266" s="44" t="str">
        <f t="shared" si="80"/>
        <v/>
      </c>
      <c r="AY266" s="45">
        <f xml:space="preserve"> IF(AX266&lt;&gt;"",VLOOKUP(AX266,Calculs!$B$2:$C$34,2,FALSE),0)</f>
        <v>0</v>
      </c>
      <c r="AZ266" s="45">
        <f>IF(K266&lt;&gt;"",IF(LEFT(K266,1)="S", Calculs!$C$55,0),0)</f>
        <v>0</v>
      </c>
      <c r="BA266" s="45">
        <f>IF(L266&lt;&gt;"",IF(LEFT(L266,1)="S", Calculs!$C$51,0),0)</f>
        <v>0</v>
      </c>
      <c r="BB266" s="45">
        <f>IF(M266&lt;&gt;"",IF(LEFT(M266,1)="S", Calculs!$C$52,0),0)</f>
        <v>0</v>
      </c>
      <c r="BC266" s="46" t="str">
        <f t="shared" si="81"/>
        <v/>
      </c>
      <c r="BD266" s="46" t="str">
        <f t="shared" si="83"/>
        <v/>
      </c>
      <c r="BE266" s="46">
        <f>SUMIF(Calculs!$B$2:$B$34,BC266,Calculs!$C$2:$C$34)</f>
        <v>0</v>
      </c>
      <c r="BF266" s="45">
        <f>IF(Q266&lt;&gt;"",IF(LEFT(Q266,1)="S", Calculs!$C$52,0),0)</f>
        <v>0</v>
      </c>
      <c r="BG266" s="45">
        <f>IF(R266&lt;&gt;"",IF(LEFT(R266,1)="S", Calculs!$C$51,0),0)</f>
        <v>0</v>
      </c>
      <c r="BH266" s="252" t="str">
        <f t="shared" si="70"/>
        <v/>
      </c>
      <c r="BI266" s="242">
        <f>IF(B266="",0, IF(BS266="S",COUNTIF($BH$17:BH266,BH266),0))</f>
        <v>0</v>
      </c>
      <c r="BJ266" s="45">
        <f xml:space="preserve"> IF(S266&lt;&gt;"",IF(S266&lt;&gt;"Sense monitor",VLOOKUP(LEFT(S266,2),Calculs!$B$41:$C$46,2,FALSE),0),0)</f>
        <v>0</v>
      </c>
      <c r="BK266" s="45">
        <f>IF(T266&lt;&gt;"",IF(LEFT(T266,1)="S", Calculs!$C$48,0),0)</f>
        <v>0</v>
      </c>
      <c r="BL266" s="45">
        <f>IF(W266&lt;&gt;"",IF(LEFT(W266,3)="ETT", Calculs!$C$37,0),0)</f>
        <v>0</v>
      </c>
      <c r="BM266" s="45">
        <f>IF(X266&lt;&gt;"",IF(LEFT(X266,1)="S", Calculs!$C$51,0),0)</f>
        <v>0</v>
      </c>
      <c r="BN266" s="45">
        <f>IF(Y266&lt;&gt;"",IF(LEFT(Y266,1)="S", Calculs!$C$52,0),0)</f>
        <v>0</v>
      </c>
      <c r="BO266" s="46" t="str">
        <f t="shared" si="82"/>
        <v/>
      </c>
      <c r="BP266" s="45">
        <f>SUMIF(Calculs!$B$32:$B$36,TRIM(BO266),Calculs!$C$32:$C$36)</f>
        <v>0</v>
      </c>
      <c r="BQ266" s="45">
        <f>IF(V266&lt;&gt;"",IF(LEFT(V266,1)="S", SUMIF(Calculs!$B$57:$B$61, TRIM(BO266), Calculs!$C$57:$C$61),0),0)</f>
        <v>0</v>
      </c>
      <c r="BR266" s="43" t="str">
        <f t="shared" si="71"/>
        <v>N</v>
      </c>
      <c r="BS266" s="241" t="str">
        <f t="shared" si="72"/>
        <v>N</v>
      </c>
      <c r="BT266" s="45">
        <f t="shared" si="73"/>
        <v>0</v>
      </c>
      <c r="BU266" s="45"/>
      <c r="BV266" s="45"/>
      <c r="BW266" s="45">
        <f>IF(C266="",0,IF(AND(BR266="S",AW266=1), VLOOKUP(C266,Calculs!$B$85:$D$90,3), 0) + IF(AND(BS266="S",BI266=1), VLOOKUP(C266,Calculs!$B$85:$F$90,5), 0))</f>
        <v>0</v>
      </c>
      <c r="BX266" s="43" t="str">
        <f t="shared" si="74"/>
        <v/>
      </c>
      <c r="BY266" s="241" t="str">
        <f t="shared" si="75"/>
        <v/>
      </c>
      <c r="BZ266" s="301" t="str">
        <f t="shared" si="76"/>
        <v/>
      </c>
      <c r="CA266" s="301" t="str">
        <f t="shared" si="77"/>
        <v/>
      </c>
    </row>
    <row r="267" spans="1:79" ht="12.75" customHeight="1">
      <c r="A267" s="273"/>
      <c r="B267" s="239" t="str">
        <f>IF(' Peticions ET'!B266="", "",' Peticions ET'!B266)</f>
        <v/>
      </c>
      <c r="C267" s="186" t="str">
        <f>IF(' Peticions ET'!C266="", "",' Peticions ET'!C266)</f>
        <v/>
      </c>
      <c r="D267" s="186" t="str">
        <f>IF(' Peticions ET'!D266="", "",' Peticions ET'!D266)</f>
        <v/>
      </c>
      <c r="E267" s="186" t="str">
        <f>IF(' Peticions ET'!E266="", "",' Peticions ET'!E266)</f>
        <v/>
      </c>
      <c r="F267" s="186" t="str">
        <f>IF(' Peticions ET'!F266="", "",' Peticions ET'!F266)</f>
        <v/>
      </c>
      <c r="G267" s="186" t="str">
        <f>IF(' Peticions ET'!G266="", "",' Peticions ET'!G266)</f>
        <v/>
      </c>
      <c r="H267" s="185" t="str">
        <f>IF(' Peticions ET'!H266="", "",' Peticions ET'!H266)</f>
        <v/>
      </c>
      <c r="I267" s="185" t="str">
        <f>IF(' Peticions ET'!I266="", "",' Peticions ET'!I266)</f>
        <v/>
      </c>
      <c r="J267" s="33" t="str">
        <f>IF(' Peticions ET'!J266="", "",' Peticions ET'!J266)</f>
        <v/>
      </c>
      <c r="K267" s="33" t="str">
        <f>IF(' Peticions ET'!K266="", "",' Peticions ET'!K266)</f>
        <v/>
      </c>
      <c r="L267" s="33" t="str">
        <f>IF(' Peticions ET'!L266="", "",' Peticions ET'!L266)</f>
        <v/>
      </c>
      <c r="M267" s="33" t="str">
        <f>IF(' Peticions ET'!M266="", "",' Peticions ET'!M266)</f>
        <v/>
      </c>
      <c r="N267" s="33" t="str">
        <f>IF(' Peticions ET'!N266="", "",' Peticions ET'!N266)</f>
        <v/>
      </c>
      <c r="O267" s="33" t="str">
        <f>IF(' Peticions ET'!O266="", "",' Peticions ET'!O266)</f>
        <v/>
      </c>
      <c r="P267" s="33" t="str">
        <f>IF(' Peticions ET'!P266="", "",' Peticions ET'!P266)</f>
        <v/>
      </c>
      <c r="Q267" s="33" t="str">
        <f>IF(' Peticions ET'!R266="", "",' Peticions ET'!R266)</f>
        <v/>
      </c>
      <c r="R267" s="1" t="str">
        <f>IF(' Peticions ET'!Q266="", "",' Peticions ET'!Q266)</f>
        <v/>
      </c>
      <c r="S267" s="34" t="str">
        <f>IF(' Peticions ET'!U266="", "",' Peticions ET'!U266)</f>
        <v/>
      </c>
      <c r="T267" s="34" t="str">
        <f>IF(' Peticions ET'!V266="", "",' Peticions ET'!V266)</f>
        <v/>
      </c>
      <c r="U267" t="str">
        <f>IF(' Peticions ET'!S266="", "",' Peticions ET'!S266)</f>
        <v/>
      </c>
      <c r="V267" t="str">
        <f>IF(' Peticions ET'!T266="", "",' Peticions ET'!T266)</f>
        <v/>
      </c>
      <c r="W267" s="33" t="str">
        <f>IF(' Peticions ET'!W266="", "",' Peticions ET'!W266)</f>
        <v/>
      </c>
      <c r="X267" s="33" t="str">
        <f>IF(' Peticions ET'!X266="", "",' Peticions ET'!X266)</f>
        <v/>
      </c>
      <c r="Y267" s="33" t="str">
        <f>IF(' Peticions ET'!Y266="", "",' Peticions ET'!Y266)</f>
        <v/>
      </c>
      <c r="Z267" s="1"/>
      <c r="AA267" s="1"/>
      <c r="AB267" s="3"/>
      <c r="AC267" s="34"/>
      <c r="AD267" s="34"/>
      <c r="AE267" s="34"/>
      <c r="AF267" s="35"/>
      <c r="AG267" s="36"/>
      <c r="AH267" s="36"/>
      <c r="AI267" s="36"/>
      <c r="AJ267" s="36"/>
      <c r="AK267" s="37"/>
      <c r="AL267" s="37"/>
      <c r="AM267" s="37"/>
      <c r="AN267" s="37"/>
      <c r="AO267" s="38" t="str">
        <f>IF(' Peticions ET'!AO266="", "",' Peticions ET'!AO266)</f>
        <v/>
      </c>
      <c r="AP267" s="154"/>
      <c r="AQ267" s="39"/>
      <c r="AR267" s="40" t="str">
        <f t="shared" si="84"/>
        <v/>
      </c>
      <c r="AS267" s="41" t="str">
        <f t="shared" si="85"/>
        <v/>
      </c>
      <c r="AT267" s="42" t="str">
        <f t="shared" si="78"/>
        <v/>
      </c>
      <c r="AU267" s="43" t="str">
        <f t="shared" si="79"/>
        <v/>
      </c>
      <c r="AV267" s="252" t="str">
        <f t="shared" si="69"/>
        <v/>
      </c>
      <c r="AW267" s="242">
        <f>IF(B267="",0,IF(BR267="S",COUNTIF($AV$17:AV267,AV267),0))</f>
        <v>0</v>
      </c>
      <c r="AX267" s="44" t="str">
        <f t="shared" si="80"/>
        <v/>
      </c>
      <c r="AY267" s="45">
        <f xml:space="preserve"> IF(AX267&lt;&gt;"",VLOOKUP(AX267,Calculs!$B$2:$C$34,2,FALSE),0)</f>
        <v>0</v>
      </c>
      <c r="AZ267" s="45">
        <f>IF(K267&lt;&gt;"",IF(LEFT(K267,1)="S", Calculs!$C$55,0),0)</f>
        <v>0</v>
      </c>
      <c r="BA267" s="45">
        <f>IF(L267&lt;&gt;"",IF(LEFT(L267,1)="S", Calculs!$C$51,0),0)</f>
        <v>0</v>
      </c>
      <c r="BB267" s="45">
        <f>IF(M267&lt;&gt;"",IF(LEFT(M267,1)="S", Calculs!$C$52,0),0)</f>
        <v>0</v>
      </c>
      <c r="BC267" s="46" t="str">
        <f t="shared" si="81"/>
        <v/>
      </c>
      <c r="BD267" s="46" t="str">
        <f t="shared" si="83"/>
        <v/>
      </c>
      <c r="BE267" s="46">
        <f>SUMIF(Calculs!$B$2:$B$34,BC267,Calculs!$C$2:$C$34)</f>
        <v>0</v>
      </c>
      <c r="BF267" s="45">
        <f>IF(Q267&lt;&gt;"",IF(LEFT(Q267,1)="S", Calculs!$C$52,0),0)</f>
        <v>0</v>
      </c>
      <c r="BG267" s="45">
        <f>IF(R267&lt;&gt;"",IF(LEFT(R267,1)="S", Calculs!$C$51,0),0)</f>
        <v>0</v>
      </c>
      <c r="BH267" s="252" t="str">
        <f t="shared" si="70"/>
        <v/>
      </c>
      <c r="BI267" s="242">
        <f>IF(B267="",0, IF(BS267="S",COUNTIF($BH$17:BH267,BH267),0))</f>
        <v>0</v>
      </c>
      <c r="BJ267" s="45">
        <f xml:space="preserve"> IF(S267&lt;&gt;"",IF(S267&lt;&gt;"Sense monitor",VLOOKUP(LEFT(S267,2),Calculs!$B$41:$C$46,2,FALSE),0),0)</f>
        <v>0</v>
      </c>
      <c r="BK267" s="45">
        <f>IF(T267&lt;&gt;"",IF(LEFT(T267,1)="S", Calculs!$C$48,0),0)</f>
        <v>0</v>
      </c>
      <c r="BL267" s="45">
        <f>IF(W267&lt;&gt;"",IF(LEFT(W267,3)="ETT", Calculs!$C$37,0),0)</f>
        <v>0</v>
      </c>
      <c r="BM267" s="45">
        <f>IF(X267&lt;&gt;"",IF(LEFT(X267,1)="S", Calculs!$C$51,0),0)</f>
        <v>0</v>
      </c>
      <c r="BN267" s="45">
        <f>IF(Y267&lt;&gt;"",IF(LEFT(Y267,1)="S", Calculs!$C$52,0),0)</f>
        <v>0</v>
      </c>
      <c r="BO267" s="46" t="str">
        <f t="shared" si="82"/>
        <v/>
      </c>
      <c r="BP267" s="45">
        <f>SUMIF(Calculs!$B$32:$B$36,TRIM(BO267),Calculs!$C$32:$C$36)</f>
        <v>0</v>
      </c>
      <c r="BQ267" s="45">
        <f>IF(V267&lt;&gt;"",IF(LEFT(V267,1)="S", SUMIF(Calculs!$B$57:$B$61, TRIM(BO267), Calculs!$C$57:$C$61),0),0)</f>
        <v>0</v>
      </c>
      <c r="BR267" s="43" t="str">
        <f t="shared" si="71"/>
        <v>N</v>
      </c>
      <c r="BS267" s="241" t="str">
        <f t="shared" si="72"/>
        <v>N</v>
      </c>
      <c r="BT267" s="45">
        <f t="shared" si="73"/>
        <v>0</v>
      </c>
      <c r="BU267" s="45"/>
      <c r="BV267" s="45"/>
      <c r="BW267" s="45">
        <f>IF(C267="",0,IF(AND(BR267="S",AW267=1), VLOOKUP(C267,Calculs!$B$85:$D$90,3), 0) + IF(AND(BS267="S",BI267=1), VLOOKUP(C267,Calculs!$B$85:$F$90,5), 0))</f>
        <v>0</v>
      </c>
      <c r="BX267" s="43" t="str">
        <f t="shared" si="74"/>
        <v/>
      </c>
      <c r="BY267" s="241" t="str">
        <f t="shared" si="75"/>
        <v/>
      </c>
      <c r="BZ267" s="301" t="str">
        <f t="shared" si="76"/>
        <v/>
      </c>
      <c r="CA267" s="301" t="str">
        <f t="shared" si="77"/>
        <v/>
      </c>
    </row>
    <row r="268" spans="1:79" ht="12.75" customHeight="1">
      <c r="A268" s="273"/>
      <c r="B268" s="239" t="str">
        <f>IF(' Peticions ET'!B267="", "",' Peticions ET'!B267)</f>
        <v/>
      </c>
      <c r="C268" s="186" t="str">
        <f>IF(' Peticions ET'!C267="", "",' Peticions ET'!C267)</f>
        <v/>
      </c>
      <c r="D268" s="186" t="str">
        <f>IF(' Peticions ET'!D267="", "",' Peticions ET'!D267)</f>
        <v/>
      </c>
      <c r="E268" s="186" t="str">
        <f>IF(' Peticions ET'!E267="", "",' Peticions ET'!E267)</f>
        <v/>
      </c>
      <c r="F268" s="186" t="str">
        <f>IF(' Peticions ET'!F267="", "",' Peticions ET'!F267)</f>
        <v/>
      </c>
      <c r="G268" s="186" t="str">
        <f>IF(' Peticions ET'!G267="", "",' Peticions ET'!G267)</f>
        <v/>
      </c>
      <c r="H268" s="185" t="str">
        <f>IF(' Peticions ET'!H267="", "",' Peticions ET'!H267)</f>
        <v/>
      </c>
      <c r="I268" s="185" t="str">
        <f>IF(' Peticions ET'!I267="", "",' Peticions ET'!I267)</f>
        <v/>
      </c>
      <c r="J268" s="33" t="str">
        <f>IF(' Peticions ET'!J267="", "",' Peticions ET'!J267)</f>
        <v/>
      </c>
      <c r="K268" s="33" t="str">
        <f>IF(' Peticions ET'!K267="", "",' Peticions ET'!K267)</f>
        <v/>
      </c>
      <c r="L268" s="33" t="str">
        <f>IF(' Peticions ET'!L267="", "",' Peticions ET'!L267)</f>
        <v/>
      </c>
      <c r="M268" s="33" t="str">
        <f>IF(' Peticions ET'!M267="", "",' Peticions ET'!M267)</f>
        <v/>
      </c>
      <c r="N268" s="33" t="str">
        <f>IF(' Peticions ET'!N267="", "",' Peticions ET'!N267)</f>
        <v/>
      </c>
      <c r="O268" s="33" t="str">
        <f>IF(' Peticions ET'!O267="", "",' Peticions ET'!O267)</f>
        <v/>
      </c>
      <c r="P268" s="33" t="str">
        <f>IF(' Peticions ET'!P267="", "",' Peticions ET'!P267)</f>
        <v/>
      </c>
      <c r="Q268" s="33" t="str">
        <f>IF(' Peticions ET'!R267="", "",' Peticions ET'!R267)</f>
        <v/>
      </c>
      <c r="R268" s="1" t="str">
        <f>IF(' Peticions ET'!Q267="", "",' Peticions ET'!Q267)</f>
        <v/>
      </c>
      <c r="S268" s="34" t="str">
        <f>IF(' Peticions ET'!U267="", "",' Peticions ET'!U267)</f>
        <v/>
      </c>
      <c r="T268" s="34" t="str">
        <f>IF(' Peticions ET'!V267="", "",' Peticions ET'!V267)</f>
        <v/>
      </c>
      <c r="U268" t="str">
        <f>IF(' Peticions ET'!S267="", "",' Peticions ET'!S267)</f>
        <v/>
      </c>
      <c r="V268" t="str">
        <f>IF(' Peticions ET'!T267="", "",' Peticions ET'!T267)</f>
        <v/>
      </c>
      <c r="W268" s="33" t="str">
        <f>IF(' Peticions ET'!W267="", "",' Peticions ET'!W267)</f>
        <v/>
      </c>
      <c r="X268" s="33" t="str">
        <f>IF(' Peticions ET'!X267="", "",' Peticions ET'!X267)</f>
        <v/>
      </c>
      <c r="Y268" s="33" t="str">
        <f>IF(' Peticions ET'!Y267="", "",' Peticions ET'!Y267)</f>
        <v/>
      </c>
      <c r="Z268" s="1"/>
      <c r="AA268" s="1"/>
      <c r="AB268" s="3"/>
      <c r="AC268" s="34"/>
      <c r="AD268" s="34"/>
      <c r="AE268" s="34"/>
      <c r="AF268" s="35"/>
      <c r="AG268" s="36"/>
      <c r="AH268" s="36"/>
      <c r="AI268" s="36"/>
      <c r="AJ268" s="36"/>
      <c r="AK268" s="37"/>
      <c r="AL268" s="37"/>
      <c r="AM268" s="37"/>
      <c r="AN268" s="37"/>
      <c r="AO268" s="38" t="str">
        <f>IF(' Peticions ET'!AO267="", "",' Peticions ET'!AO267)</f>
        <v/>
      </c>
      <c r="AP268" s="154"/>
      <c r="AQ268" s="39"/>
      <c r="AR268" s="40" t="str">
        <f t="shared" si="84"/>
        <v/>
      </c>
      <c r="AS268" s="41" t="str">
        <f t="shared" si="85"/>
        <v/>
      </c>
      <c r="AT268" s="42" t="str">
        <f t="shared" si="78"/>
        <v/>
      </c>
      <c r="AU268" s="43" t="str">
        <f t="shared" si="79"/>
        <v/>
      </c>
      <c r="AV268" s="252" t="str">
        <f t="shared" si="69"/>
        <v/>
      </c>
      <c r="AW268" s="242">
        <f>IF(B268="",0,IF(BR268="S",COUNTIF($AV$17:AV268,AV268),0))</f>
        <v>0</v>
      </c>
      <c r="AX268" s="44" t="str">
        <f t="shared" si="80"/>
        <v/>
      </c>
      <c r="AY268" s="45">
        <f xml:space="preserve"> IF(AX268&lt;&gt;"",VLOOKUP(AX268,Calculs!$B$2:$C$34,2,FALSE),0)</f>
        <v>0</v>
      </c>
      <c r="AZ268" s="45">
        <f>IF(K268&lt;&gt;"",IF(LEFT(K268,1)="S", Calculs!$C$55,0),0)</f>
        <v>0</v>
      </c>
      <c r="BA268" s="45">
        <f>IF(L268&lt;&gt;"",IF(LEFT(L268,1)="S", Calculs!$C$51,0),0)</f>
        <v>0</v>
      </c>
      <c r="BB268" s="45">
        <f>IF(M268&lt;&gt;"",IF(LEFT(M268,1)="S", Calculs!$C$52,0),0)</f>
        <v>0</v>
      </c>
      <c r="BC268" s="46" t="str">
        <f t="shared" si="81"/>
        <v/>
      </c>
      <c r="BD268" s="46" t="str">
        <f t="shared" si="83"/>
        <v/>
      </c>
      <c r="BE268" s="46">
        <f>SUMIF(Calculs!$B$2:$B$34,BC268,Calculs!$C$2:$C$34)</f>
        <v>0</v>
      </c>
      <c r="BF268" s="45">
        <f>IF(Q268&lt;&gt;"",IF(LEFT(Q268,1)="S", Calculs!$C$52,0),0)</f>
        <v>0</v>
      </c>
      <c r="BG268" s="45">
        <f>IF(R268&lt;&gt;"",IF(LEFT(R268,1)="S", Calculs!$C$51,0),0)</f>
        <v>0</v>
      </c>
      <c r="BH268" s="252" t="str">
        <f t="shared" si="70"/>
        <v/>
      </c>
      <c r="BI268" s="242">
        <f>IF(B268="",0, IF(BS268="S",COUNTIF($BH$17:BH268,BH268),0))</f>
        <v>0</v>
      </c>
      <c r="BJ268" s="45">
        <f xml:space="preserve"> IF(S268&lt;&gt;"",IF(S268&lt;&gt;"Sense monitor",VLOOKUP(LEFT(S268,2),Calculs!$B$41:$C$46,2,FALSE),0),0)</f>
        <v>0</v>
      </c>
      <c r="BK268" s="45">
        <f>IF(T268&lt;&gt;"",IF(LEFT(T268,1)="S", Calculs!$C$48,0),0)</f>
        <v>0</v>
      </c>
      <c r="BL268" s="45">
        <f>IF(W268&lt;&gt;"",IF(LEFT(W268,3)="ETT", Calculs!$C$37,0),0)</f>
        <v>0</v>
      </c>
      <c r="BM268" s="45">
        <f>IF(X268&lt;&gt;"",IF(LEFT(X268,1)="S", Calculs!$C$51,0),0)</f>
        <v>0</v>
      </c>
      <c r="BN268" s="45">
        <f>IF(Y268&lt;&gt;"",IF(LEFT(Y268,1)="S", Calculs!$C$52,0),0)</f>
        <v>0</v>
      </c>
      <c r="BO268" s="46" t="str">
        <f t="shared" si="82"/>
        <v/>
      </c>
      <c r="BP268" s="45">
        <f>SUMIF(Calculs!$B$32:$B$36,TRIM(BO268),Calculs!$C$32:$C$36)</f>
        <v>0</v>
      </c>
      <c r="BQ268" s="45">
        <f>IF(V268&lt;&gt;"",IF(LEFT(V268,1)="S", SUMIF(Calculs!$B$57:$B$61, TRIM(BO268), Calculs!$C$57:$C$61),0),0)</f>
        <v>0</v>
      </c>
      <c r="BR268" s="43" t="str">
        <f t="shared" si="71"/>
        <v>N</v>
      </c>
      <c r="BS268" s="241" t="str">
        <f t="shared" si="72"/>
        <v>N</v>
      </c>
      <c r="BT268" s="45">
        <f t="shared" si="73"/>
        <v>0</v>
      </c>
      <c r="BU268" s="45"/>
      <c r="BV268" s="45"/>
      <c r="BW268" s="45">
        <f>IF(C268="",0,IF(AND(BR268="S",AW268=1), VLOOKUP(C268,Calculs!$B$85:$D$90,3), 0) + IF(AND(BS268="S",BI268=1), VLOOKUP(C268,Calculs!$B$85:$F$90,5), 0))</f>
        <v>0</v>
      </c>
      <c r="BX268" s="43" t="str">
        <f t="shared" si="74"/>
        <v/>
      </c>
      <c r="BY268" s="241" t="str">
        <f t="shared" si="75"/>
        <v/>
      </c>
      <c r="BZ268" s="301" t="str">
        <f t="shared" si="76"/>
        <v/>
      </c>
      <c r="CA268" s="301" t="str">
        <f t="shared" si="77"/>
        <v/>
      </c>
    </row>
    <row r="269" spans="1:79" ht="12.75" customHeight="1">
      <c r="A269" s="273"/>
      <c r="B269" s="239" t="str">
        <f>IF(' Peticions ET'!B268="", "",' Peticions ET'!B268)</f>
        <v/>
      </c>
      <c r="C269" s="186" t="str">
        <f>IF(' Peticions ET'!C268="", "",' Peticions ET'!C268)</f>
        <v/>
      </c>
      <c r="D269" s="186" t="str">
        <f>IF(' Peticions ET'!D268="", "",' Peticions ET'!D268)</f>
        <v/>
      </c>
      <c r="E269" s="186" t="str">
        <f>IF(' Peticions ET'!E268="", "",' Peticions ET'!E268)</f>
        <v/>
      </c>
      <c r="F269" s="186" t="str">
        <f>IF(' Peticions ET'!F268="", "",' Peticions ET'!F268)</f>
        <v/>
      </c>
      <c r="G269" s="186" t="str">
        <f>IF(' Peticions ET'!G268="", "",' Peticions ET'!G268)</f>
        <v/>
      </c>
      <c r="H269" s="185" t="str">
        <f>IF(' Peticions ET'!H268="", "",' Peticions ET'!H268)</f>
        <v/>
      </c>
      <c r="I269" s="185" t="str">
        <f>IF(' Peticions ET'!I268="", "",' Peticions ET'!I268)</f>
        <v/>
      </c>
      <c r="J269" s="33" t="str">
        <f>IF(' Peticions ET'!J268="", "",' Peticions ET'!J268)</f>
        <v/>
      </c>
      <c r="K269" s="33" t="str">
        <f>IF(' Peticions ET'!K268="", "",' Peticions ET'!K268)</f>
        <v/>
      </c>
      <c r="L269" s="33" t="str">
        <f>IF(' Peticions ET'!L268="", "",' Peticions ET'!L268)</f>
        <v/>
      </c>
      <c r="M269" s="33" t="str">
        <f>IF(' Peticions ET'!M268="", "",' Peticions ET'!M268)</f>
        <v/>
      </c>
      <c r="N269" s="33" t="str">
        <f>IF(' Peticions ET'!N268="", "",' Peticions ET'!N268)</f>
        <v/>
      </c>
      <c r="O269" s="33" t="str">
        <f>IF(' Peticions ET'!O268="", "",' Peticions ET'!O268)</f>
        <v/>
      </c>
      <c r="P269" s="33" t="str">
        <f>IF(' Peticions ET'!P268="", "",' Peticions ET'!P268)</f>
        <v/>
      </c>
      <c r="Q269" s="33" t="str">
        <f>IF(' Peticions ET'!R268="", "",' Peticions ET'!R268)</f>
        <v/>
      </c>
      <c r="R269" s="1" t="str">
        <f>IF(' Peticions ET'!Q268="", "",' Peticions ET'!Q268)</f>
        <v/>
      </c>
      <c r="S269" s="34" t="str">
        <f>IF(' Peticions ET'!U268="", "",' Peticions ET'!U268)</f>
        <v/>
      </c>
      <c r="T269" s="34" t="str">
        <f>IF(' Peticions ET'!V268="", "",' Peticions ET'!V268)</f>
        <v/>
      </c>
      <c r="U269" t="str">
        <f>IF(' Peticions ET'!S268="", "",' Peticions ET'!S268)</f>
        <v/>
      </c>
      <c r="V269" t="str">
        <f>IF(' Peticions ET'!T268="", "",' Peticions ET'!T268)</f>
        <v/>
      </c>
      <c r="W269" s="33" t="str">
        <f>IF(' Peticions ET'!W268="", "",' Peticions ET'!W268)</f>
        <v/>
      </c>
      <c r="X269" s="33" t="str">
        <f>IF(' Peticions ET'!X268="", "",' Peticions ET'!X268)</f>
        <v/>
      </c>
      <c r="Y269" s="33" t="str">
        <f>IF(' Peticions ET'!Y268="", "",' Peticions ET'!Y268)</f>
        <v/>
      </c>
      <c r="Z269" s="1"/>
      <c r="AA269" s="1"/>
      <c r="AB269" s="3"/>
      <c r="AC269" s="34"/>
      <c r="AD269" s="34"/>
      <c r="AE269" s="34"/>
      <c r="AF269" s="35"/>
      <c r="AG269" s="36"/>
      <c r="AH269" s="36"/>
      <c r="AI269" s="36"/>
      <c r="AJ269" s="36"/>
      <c r="AK269" s="37"/>
      <c r="AL269" s="37"/>
      <c r="AM269" s="37"/>
      <c r="AN269" s="37"/>
      <c r="AO269" s="38" t="str">
        <f>IF(' Peticions ET'!AO268="", "",' Peticions ET'!AO268)</f>
        <v/>
      </c>
      <c r="AP269" s="154"/>
      <c r="AQ269" s="39"/>
      <c r="AR269" s="40" t="str">
        <f t="shared" si="84"/>
        <v/>
      </c>
      <c r="AS269" s="41" t="str">
        <f t="shared" si="85"/>
        <v/>
      </c>
      <c r="AT269" s="42" t="str">
        <f t="shared" si="78"/>
        <v/>
      </c>
      <c r="AU269" s="43" t="str">
        <f t="shared" si="79"/>
        <v/>
      </c>
      <c r="AV269" s="252" t="str">
        <f t="shared" si="69"/>
        <v/>
      </c>
      <c r="AW269" s="242">
        <f>IF(B269="",0,IF(BR269="S",COUNTIF($AV$17:AV269,AV269),0))</f>
        <v>0</v>
      </c>
      <c r="AX269" s="44" t="str">
        <f t="shared" si="80"/>
        <v/>
      </c>
      <c r="AY269" s="45">
        <f xml:space="preserve"> IF(AX269&lt;&gt;"",VLOOKUP(AX269,Calculs!$B$2:$C$34,2,FALSE),0)</f>
        <v>0</v>
      </c>
      <c r="AZ269" s="45">
        <f>IF(K269&lt;&gt;"",IF(LEFT(K269,1)="S", Calculs!$C$55,0),0)</f>
        <v>0</v>
      </c>
      <c r="BA269" s="45">
        <f>IF(L269&lt;&gt;"",IF(LEFT(L269,1)="S", Calculs!$C$51,0),0)</f>
        <v>0</v>
      </c>
      <c r="BB269" s="45">
        <f>IF(M269&lt;&gt;"",IF(LEFT(M269,1)="S", Calculs!$C$52,0),0)</f>
        <v>0</v>
      </c>
      <c r="BC269" s="46" t="str">
        <f t="shared" si="81"/>
        <v/>
      </c>
      <c r="BD269" s="46" t="str">
        <f t="shared" si="83"/>
        <v/>
      </c>
      <c r="BE269" s="46">
        <f>SUMIF(Calculs!$B$2:$B$34,BC269,Calculs!$C$2:$C$34)</f>
        <v>0</v>
      </c>
      <c r="BF269" s="45">
        <f>IF(Q269&lt;&gt;"",IF(LEFT(Q269,1)="S", Calculs!$C$52,0),0)</f>
        <v>0</v>
      </c>
      <c r="BG269" s="45">
        <f>IF(R269&lt;&gt;"",IF(LEFT(R269,1)="S", Calculs!$C$51,0),0)</f>
        <v>0</v>
      </c>
      <c r="BH269" s="252" t="str">
        <f t="shared" si="70"/>
        <v/>
      </c>
      <c r="BI269" s="242">
        <f>IF(B269="",0, IF(BS269="S",COUNTIF($BH$17:BH269,BH269),0))</f>
        <v>0</v>
      </c>
      <c r="BJ269" s="45">
        <f xml:space="preserve"> IF(S269&lt;&gt;"",IF(S269&lt;&gt;"Sense monitor",VLOOKUP(LEFT(S269,2),Calculs!$B$41:$C$46,2,FALSE),0),0)</f>
        <v>0</v>
      </c>
      <c r="BK269" s="45">
        <f>IF(T269&lt;&gt;"",IF(LEFT(T269,1)="S", Calculs!$C$48,0),0)</f>
        <v>0</v>
      </c>
      <c r="BL269" s="45">
        <f>IF(W269&lt;&gt;"",IF(LEFT(W269,3)="ETT", Calculs!$C$37,0),0)</f>
        <v>0</v>
      </c>
      <c r="BM269" s="45">
        <f>IF(X269&lt;&gt;"",IF(LEFT(X269,1)="S", Calculs!$C$51,0),0)</f>
        <v>0</v>
      </c>
      <c r="BN269" s="45">
        <f>IF(Y269&lt;&gt;"",IF(LEFT(Y269,1)="S", Calculs!$C$52,0),0)</f>
        <v>0</v>
      </c>
      <c r="BO269" s="46" t="str">
        <f t="shared" si="82"/>
        <v/>
      </c>
      <c r="BP269" s="45">
        <f>SUMIF(Calculs!$B$32:$B$36,TRIM(BO269),Calculs!$C$32:$C$36)</f>
        <v>0</v>
      </c>
      <c r="BQ269" s="45">
        <f>IF(V269&lt;&gt;"",IF(LEFT(V269,1)="S", SUMIF(Calculs!$B$57:$B$61, TRIM(BO269), Calculs!$C$57:$C$61),0),0)</f>
        <v>0</v>
      </c>
      <c r="BR269" s="43" t="str">
        <f t="shared" si="71"/>
        <v>N</v>
      </c>
      <c r="BS269" s="241" t="str">
        <f t="shared" si="72"/>
        <v>N</v>
      </c>
      <c r="BT269" s="45">
        <f t="shared" si="73"/>
        <v>0</v>
      </c>
      <c r="BU269" s="45"/>
      <c r="BV269" s="45"/>
      <c r="BW269" s="45">
        <f>IF(C269="",0,IF(AND(BR269="S",AW269=1), VLOOKUP(C269,Calculs!$B$85:$D$90,3), 0) + IF(AND(BS269="S",BI269=1), VLOOKUP(C269,Calculs!$B$85:$F$90,5), 0))</f>
        <v>0</v>
      </c>
      <c r="BX269" s="43" t="str">
        <f t="shared" si="74"/>
        <v/>
      </c>
      <c r="BY269" s="241" t="str">
        <f t="shared" si="75"/>
        <v/>
      </c>
      <c r="BZ269" s="301" t="str">
        <f t="shared" si="76"/>
        <v/>
      </c>
      <c r="CA269" s="301" t="str">
        <f t="shared" si="77"/>
        <v/>
      </c>
    </row>
    <row r="270" spans="1:79" ht="12.75" customHeight="1">
      <c r="A270" s="273"/>
      <c r="B270" s="239" t="str">
        <f>IF(' Peticions ET'!B269="", "",' Peticions ET'!B269)</f>
        <v/>
      </c>
      <c r="C270" s="186" t="str">
        <f>IF(' Peticions ET'!C269="", "",' Peticions ET'!C269)</f>
        <v/>
      </c>
      <c r="D270" s="186" t="str">
        <f>IF(' Peticions ET'!D269="", "",' Peticions ET'!D269)</f>
        <v/>
      </c>
      <c r="E270" s="186" t="str">
        <f>IF(' Peticions ET'!E269="", "",' Peticions ET'!E269)</f>
        <v/>
      </c>
      <c r="F270" s="186" t="str">
        <f>IF(' Peticions ET'!F269="", "",' Peticions ET'!F269)</f>
        <v/>
      </c>
      <c r="G270" s="186" t="str">
        <f>IF(' Peticions ET'!G269="", "",' Peticions ET'!G269)</f>
        <v/>
      </c>
      <c r="H270" s="185" t="str">
        <f>IF(' Peticions ET'!H269="", "",' Peticions ET'!H269)</f>
        <v/>
      </c>
      <c r="I270" s="185" t="str">
        <f>IF(' Peticions ET'!I269="", "",' Peticions ET'!I269)</f>
        <v/>
      </c>
      <c r="J270" s="33" t="str">
        <f>IF(' Peticions ET'!J269="", "",' Peticions ET'!J269)</f>
        <v/>
      </c>
      <c r="K270" s="33" t="str">
        <f>IF(' Peticions ET'!K269="", "",' Peticions ET'!K269)</f>
        <v/>
      </c>
      <c r="L270" s="33" t="str">
        <f>IF(' Peticions ET'!L269="", "",' Peticions ET'!L269)</f>
        <v/>
      </c>
      <c r="M270" s="33" t="str">
        <f>IF(' Peticions ET'!M269="", "",' Peticions ET'!M269)</f>
        <v/>
      </c>
      <c r="N270" s="33" t="str">
        <f>IF(' Peticions ET'!N269="", "",' Peticions ET'!N269)</f>
        <v/>
      </c>
      <c r="O270" s="33" t="str">
        <f>IF(' Peticions ET'!O269="", "",' Peticions ET'!O269)</f>
        <v/>
      </c>
      <c r="P270" s="33" t="str">
        <f>IF(' Peticions ET'!P269="", "",' Peticions ET'!P269)</f>
        <v/>
      </c>
      <c r="Q270" s="33" t="str">
        <f>IF(' Peticions ET'!R269="", "",' Peticions ET'!R269)</f>
        <v/>
      </c>
      <c r="R270" s="1" t="str">
        <f>IF(' Peticions ET'!Q269="", "",' Peticions ET'!Q269)</f>
        <v/>
      </c>
      <c r="S270" s="34" t="str">
        <f>IF(' Peticions ET'!U269="", "",' Peticions ET'!U269)</f>
        <v/>
      </c>
      <c r="T270" s="34" t="str">
        <f>IF(' Peticions ET'!V269="", "",' Peticions ET'!V269)</f>
        <v/>
      </c>
      <c r="U270" t="str">
        <f>IF(' Peticions ET'!S269="", "",' Peticions ET'!S269)</f>
        <v/>
      </c>
      <c r="V270" t="str">
        <f>IF(' Peticions ET'!T269="", "",' Peticions ET'!T269)</f>
        <v/>
      </c>
      <c r="W270" s="33" t="str">
        <f>IF(' Peticions ET'!W269="", "",' Peticions ET'!W269)</f>
        <v/>
      </c>
      <c r="X270" s="33" t="str">
        <f>IF(' Peticions ET'!X269="", "",' Peticions ET'!X269)</f>
        <v/>
      </c>
      <c r="Y270" s="33" t="str">
        <f>IF(' Peticions ET'!Y269="", "",' Peticions ET'!Y269)</f>
        <v/>
      </c>
      <c r="Z270" s="1"/>
      <c r="AA270" s="1"/>
      <c r="AB270" s="3"/>
      <c r="AC270" s="34"/>
      <c r="AD270" s="34"/>
      <c r="AE270" s="34"/>
      <c r="AF270" s="35"/>
      <c r="AG270" s="36"/>
      <c r="AH270" s="36"/>
      <c r="AI270" s="36"/>
      <c r="AJ270" s="36"/>
      <c r="AK270" s="37"/>
      <c r="AL270" s="37"/>
      <c r="AM270" s="37"/>
      <c r="AN270" s="37"/>
      <c r="AO270" s="38" t="str">
        <f>IF(' Peticions ET'!AO269="", "",' Peticions ET'!AO269)</f>
        <v/>
      </c>
      <c r="AP270" s="154"/>
      <c r="AQ270" s="39"/>
      <c r="AR270" s="40" t="str">
        <f t="shared" si="84"/>
        <v/>
      </c>
      <c r="AS270" s="41" t="str">
        <f t="shared" si="85"/>
        <v/>
      </c>
      <c r="AT270" s="42" t="str">
        <f t="shared" si="78"/>
        <v/>
      </c>
      <c r="AU270" s="43" t="str">
        <f t="shared" si="79"/>
        <v/>
      </c>
      <c r="AV270" s="252" t="str">
        <f t="shared" si="69"/>
        <v/>
      </c>
      <c r="AW270" s="242">
        <f>IF(B270="",0,IF(BR270="S",COUNTIF($AV$17:AV270,AV270),0))</f>
        <v>0</v>
      </c>
      <c r="AX270" s="44" t="str">
        <f t="shared" si="80"/>
        <v/>
      </c>
      <c r="AY270" s="45">
        <f xml:space="preserve"> IF(AX270&lt;&gt;"",VLOOKUP(AX270,Calculs!$B$2:$C$34,2,FALSE),0)</f>
        <v>0</v>
      </c>
      <c r="AZ270" s="45">
        <f>IF(K270&lt;&gt;"",IF(LEFT(K270,1)="S", Calculs!$C$55,0),0)</f>
        <v>0</v>
      </c>
      <c r="BA270" s="45">
        <f>IF(L270&lt;&gt;"",IF(LEFT(L270,1)="S", Calculs!$C$51,0),0)</f>
        <v>0</v>
      </c>
      <c r="BB270" s="45">
        <f>IF(M270&lt;&gt;"",IF(LEFT(M270,1)="S", Calculs!$C$52,0),0)</f>
        <v>0</v>
      </c>
      <c r="BC270" s="46" t="str">
        <f t="shared" si="81"/>
        <v/>
      </c>
      <c r="BD270" s="46" t="str">
        <f t="shared" si="83"/>
        <v/>
      </c>
      <c r="BE270" s="46">
        <f>SUMIF(Calculs!$B$2:$B$34,BC270,Calculs!$C$2:$C$34)</f>
        <v>0</v>
      </c>
      <c r="BF270" s="45">
        <f>IF(Q270&lt;&gt;"",IF(LEFT(Q270,1)="S", Calculs!$C$52,0),0)</f>
        <v>0</v>
      </c>
      <c r="BG270" s="45">
        <f>IF(R270&lt;&gt;"",IF(LEFT(R270,1)="S", Calculs!$C$51,0),0)</f>
        <v>0</v>
      </c>
      <c r="BH270" s="252" t="str">
        <f t="shared" si="70"/>
        <v/>
      </c>
      <c r="BI270" s="242">
        <f>IF(B270="",0, IF(BS270="S",COUNTIF($BH$17:BH270,BH270),0))</f>
        <v>0</v>
      </c>
      <c r="BJ270" s="45">
        <f xml:space="preserve"> IF(S270&lt;&gt;"",IF(S270&lt;&gt;"Sense monitor",VLOOKUP(LEFT(S270,2),Calculs!$B$41:$C$46,2,FALSE),0),0)</f>
        <v>0</v>
      </c>
      <c r="BK270" s="45">
        <f>IF(T270&lt;&gt;"",IF(LEFT(T270,1)="S", Calculs!$C$48,0),0)</f>
        <v>0</v>
      </c>
      <c r="BL270" s="45">
        <f>IF(W270&lt;&gt;"",IF(LEFT(W270,3)="ETT", Calculs!$C$37,0),0)</f>
        <v>0</v>
      </c>
      <c r="BM270" s="45">
        <f>IF(X270&lt;&gt;"",IF(LEFT(X270,1)="S", Calculs!$C$51,0),0)</f>
        <v>0</v>
      </c>
      <c r="BN270" s="45">
        <f>IF(Y270&lt;&gt;"",IF(LEFT(Y270,1)="S", Calculs!$C$52,0),0)</f>
        <v>0</v>
      </c>
      <c r="BO270" s="46" t="str">
        <f t="shared" si="82"/>
        <v/>
      </c>
      <c r="BP270" s="45">
        <f>SUMIF(Calculs!$B$32:$B$36,TRIM(BO270),Calculs!$C$32:$C$36)</f>
        <v>0</v>
      </c>
      <c r="BQ270" s="45">
        <f>IF(V270&lt;&gt;"",IF(LEFT(V270,1)="S", SUMIF(Calculs!$B$57:$B$61, TRIM(BO270), Calculs!$C$57:$C$61),0),0)</f>
        <v>0</v>
      </c>
      <c r="BR270" s="43" t="str">
        <f t="shared" si="71"/>
        <v>N</v>
      </c>
      <c r="BS270" s="241" t="str">
        <f t="shared" si="72"/>
        <v>N</v>
      </c>
      <c r="BT270" s="45">
        <f t="shared" si="73"/>
        <v>0</v>
      </c>
      <c r="BU270" s="45"/>
      <c r="BV270" s="45"/>
      <c r="BW270" s="45">
        <f>IF(C270="",0,IF(AND(BR270="S",AW270=1), VLOOKUP(C270,Calculs!$B$85:$D$90,3), 0) + IF(AND(BS270="S",BI270=1), VLOOKUP(C270,Calculs!$B$85:$F$90,5), 0))</f>
        <v>0</v>
      </c>
      <c r="BX270" s="43" t="str">
        <f t="shared" si="74"/>
        <v/>
      </c>
      <c r="BY270" s="241" t="str">
        <f t="shared" si="75"/>
        <v/>
      </c>
      <c r="BZ270" s="301" t="str">
        <f t="shared" si="76"/>
        <v/>
      </c>
      <c r="CA270" s="301" t="str">
        <f t="shared" si="77"/>
        <v/>
      </c>
    </row>
    <row r="271" spans="1:79" ht="12.75" customHeight="1">
      <c r="A271" s="273"/>
      <c r="B271" s="239" t="str">
        <f>IF(' Peticions ET'!B270="", "",' Peticions ET'!B270)</f>
        <v/>
      </c>
      <c r="C271" s="186" t="str">
        <f>IF(' Peticions ET'!C270="", "",' Peticions ET'!C270)</f>
        <v/>
      </c>
      <c r="D271" s="186" t="str">
        <f>IF(' Peticions ET'!D270="", "",' Peticions ET'!D270)</f>
        <v/>
      </c>
      <c r="E271" s="186" t="str">
        <f>IF(' Peticions ET'!E270="", "",' Peticions ET'!E270)</f>
        <v/>
      </c>
      <c r="F271" s="186" t="str">
        <f>IF(' Peticions ET'!F270="", "",' Peticions ET'!F270)</f>
        <v/>
      </c>
      <c r="G271" s="186" t="str">
        <f>IF(' Peticions ET'!G270="", "",' Peticions ET'!G270)</f>
        <v/>
      </c>
      <c r="H271" s="185" t="str">
        <f>IF(' Peticions ET'!H270="", "",' Peticions ET'!H270)</f>
        <v/>
      </c>
      <c r="I271" s="185" t="str">
        <f>IF(' Peticions ET'!I270="", "",' Peticions ET'!I270)</f>
        <v/>
      </c>
      <c r="J271" s="33" t="str">
        <f>IF(' Peticions ET'!J270="", "",' Peticions ET'!J270)</f>
        <v/>
      </c>
      <c r="K271" s="33" t="str">
        <f>IF(' Peticions ET'!K270="", "",' Peticions ET'!K270)</f>
        <v/>
      </c>
      <c r="L271" s="33" t="str">
        <f>IF(' Peticions ET'!L270="", "",' Peticions ET'!L270)</f>
        <v/>
      </c>
      <c r="M271" s="33" t="str">
        <f>IF(' Peticions ET'!M270="", "",' Peticions ET'!M270)</f>
        <v/>
      </c>
      <c r="N271" s="33" t="str">
        <f>IF(' Peticions ET'!N270="", "",' Peticions ET'!N270)</f>
        <v/>
      </c>
      <c r="O271" s="33" t="str">
        <f>IF(' Peticions ET'!O270="", "",' Peticions ET'!O270)</f>
        <v/>
      </c>
      <c r="P271" s="33" t="str">
        <f>IF(' Peticions ET'!P270="", "",' Peticions ET'!P270)</f>
        <v/>
      </c>
      <c r="Q271" s="33" t="str">
        <f>IF(' Peticions ET'!R270="", "",' Peticions ET'!R270)</f>
        <v/>
      </c>
      <c r="R271" s="1" t="str">
        <f>IF(' Peticions ET'!Q270="", "",' Peticions ET'!Q270)</f>
        <v/>
      </c>
      <c r="S271" s="34" t="str">
        <f>IF(' Peticions ET'!U270="", "",' Peticions ET'!U270)</f>
        <v/>
      </c>
      <c r="T271" s="34" t="str">
        <f>IF(' Peticions ET'!V270="", "",' Peticions ET'!V270)</f>
        <v/>
      </c>
      <c r="U271" t="str">
        <f>IF(' Peticions ET'!S270="", "",' Peticions ET'!S270)</f>
        <v/>
      </c>
      <c r="V271" t="str">
        <f>IF(' Peticions ET'!T270="", "",' Peticions ET'!T270)</f>
        <v/>
      </c>
      <c r="W271" s="33" t="str">
        <f>IF(' Peticions ET'!W270="", "",' Peticions ET'!W270)</f>
        <v/>
      </c>
      <c r="X271" s="33" t="str">
        <f>IF(' Peticions ET'!X270="", "",' Peticions ET'!X270)</f>
        <v/>
      </c>
      <c r="Y271" s="33" t="str">
        <f>IF(' Peticions ET'!Y270="", "",' Peticions ET'!Y270)</f>
        <v/>
      </c>
      <c r="Z271" s="1"/>
      <c r="AA271" s="1"/>
      <c r="AB271" s="3"/>
      <c r="AC271" s="34"/>
      <c r="AD271" s="34"/>
      <c r="AE271" s="34"/>
      <c r="AF271" s="35"/>
      <c r="AG271" s="36"/>
      <c r="AH271" s="36"/>
      <c r="AI271" s="36"/>
      <c r="AJ271" s="36"/>
      <c r="AK271" s="37"/>
      <c r="AL271" s="37"/>
      <c r="AM271" s="37"/>
      <c r="AN271" s="37"/>
      <c r="AO271" s="38" t="str">
        <f>IF(' Peticions ET'!AO270="", "",' Peticions ET'!AO270)</f>
        <v/>
      </c>
      <c r="AP271" s="154"/>
      <c r="AQ271" s="39"/>
      <c r="AR271" s="40" t="str">
        <f t="shared" si="84"/>
        <v/>
      </c>
      <c r="AS271" s="41" t="str">
        <f t="shared" si="85"/>
        <v/>
      </c>
      <c r="AT271" s="42" t="str">
        <f t="shared" si="78"/>
        <v/>
      </c>
      <c r="AU271" s="43" t="str">
        <f t="shared" si="79"/>
        <v/>
      </c>
      <c r="AV271" s="252" t="str">
        <f t="shared" si="69"/>
        <v/>
      </c>
      <c r="AW271" s="242">
        <f>IF(B271="",0,IF(BR271="S",COUNTIF($AV$17:AV271,AV271),0))</f>
        <v>0</v>
      </c>
      <c r="AX271" s="44" t="str">
        <f t="shared" si="80"/>
        <v/>
      </c>
      <c r="AY271" s="45">
        <f xml:space="preserve"> IF(AX271&lt;&gt;"",VLOOKUP(AX271,Calculs!$B$2:$C$34,2,FALSE),0)</f>
        <v>0</v>
      </c>
      <c r="AZ271" s="45">
        <f>IF(K271&lt;&gt;"",IF(LEFT(K271,1)="S", Calculs!$C$55,0),0)</f>
        <v>0</v>
      </c>
      <c r="BA271" s="45">
        <f>IF(L271&lt;&gt;"",IF(LEFT(L271,1)="S", Calculs!$C$51,0),0)</f>
        <v>0</v>
      </c>
      <c r="BB271" s="45">
        <f>IF(M271&lt;&gt;"",IF(LEFT(M271,1)="S", Calculs!$C$52,0),0)</f>
        <v>0</v>
      </c>
      <c r="BC271" s="46" t="str">
        <f t="shared" si="81"/>
        <v/>
      </c>
      <c r="BD271" s="46" t="str">
        <f t="shared" si="83"/>
        <v/>
      </c>
      <c r="BE271" s="46">
        <f>SUMIF(Calculs!$B$2:$B$34,BC271,Calculs!$C$2:$C$34)</f>
        <v>0</v>
      </c>
      <c r="BF271" s="45">
        <f>IF(Q271&lt;&gt;"",IF(LEFT(Q271,1)="S", Calculs!$C$52,0),0)</f>
        <v>0</v>
      </c>
      <c r="BG271" s="45">
        <f>IF(R271&lt;&gt;"",IF(LEFT(R271,1)="S", Calculs!$C$51,0),0)</f>
        <v>0</v>
      </c>
      <c r="BH271" s="252" t="str">
        <f t="shared" si="70"/>
        <v/>
      </c>
      <c r="BI271" s="242">
        <f>IF(B271="",0, IF(BS271="S",COUNTIF($BH$17:BH271,BH271),0))</f>
        <v>0</v>
      </c>
      <c r="BJ271" s="45">
        <f xml:space="preserve"> IF(S271&lt;&gt;"",IF(S271&lt;&gt;"Sense monitor",VLOOKUP(LEFT(S271,2),Calculs!$B$41:$C$46,2,FALSE),0),0)</f>
        <v>0</v>
      </c>
      <c r="BK271" s="45">
        <f>IF(T271&lt;&gt;"",IF(LEFT(T271,1)="S", Calculs!$C$48,0),0)</f>
        <v>0</v>
      </c>
      <c r="BL271" s="45">
        <f>IF(W271&lt;&gt;"",IF(LEFT(W271,3)="ETT", Calculs!$C$37,0),0)</f>
        <v>0</v>
      </c>
      <c r="BM271" s="45">
        <f>IF(X271&lt;&gt;"",IF(LEFT(X271,1)="S", Calculs!$C$51,0),0)</f>
        <v>0</v>
      </c>
      <c r="BN271" s="45">
        <f>IF(Y271&lt;&gt;"",IF(LEFT(Y271,1)="S", Calculs!$C$52,0),0)</f>
        <v>0</v>
      </c>
      <c r="BO271" s="46" t="str">
        <f t="shared" si="82"/>
        <v/>
      </c>
      <c r="BP271" s="45">
        <f>SUMIF(Calculs!$B$32:$B$36,TRIM(BO271),Calculs!$C$32:$C$36)</f>
        <v>0</v>
      </c>
      <c r="BQ271" s="45">
        <f>IF(V271&lt;&gt;"",IF(LEFT(V271,1)="S", SUMIF(Calculs!$B$57:$B$61, TRIM(BO271), Calculs!$C$57:$C$61),0),0)</f>
        <v>0</v>
      </c>
      <c r="BR271" s="43" t="str">
        <f t="shared" si="71"/>
        <v>N</v>
      </c>
      <c r="BS271" s="241" t="str">
        <f t="shared" si="72"/>
        <v>N</v>
      </c>
      <c r="BT271" s="45">
        <f t="shared" si="73"/>
        <v>0</v>
      </c>
      <c r="BU271" s="45"/>
      <c r="BV271" s="45"/>
      <c r="BW271" s="45">
        <f>IF(C271="",0,IF(AND(BR271="S",AW271=1), VLOOKUP(C271,Calculs!$B$85:$D$90,3), 0) + IF(AND(BS271="S",BI271=1), VLOOKUP(C271,Calculs!$B$85:$F$90,5), 0))</f>
        <v>0</v>
      </c>
      <c r="BX271" s="43" t="str">
        <f t="shared" si="74"/>
        <v/>
      </c>
      <c r="BY271" s="241" t="str">
        <f t="shared" si="75"/>
        <v/>
      </c>
      <c r="BZ271" s="301" t="str">
        <f t="shared" si="76"/>
        <v/>
      </c>
      <c r="CA271" s="301" t="str">
        <f t="shared" si="77"/>
        <v/>
      </c>
    </row>
    <row r="272" spans="1:79" ht="12.75" customHeight="1">
      <c r="A272" s="273"/>
      <c r="B272" s="239" t="str">
        <f>IF(' Peticions ET'!B271="", "",' Peticions ET'!B271)</f>
        <v/>
      </c>
      <c r="C272" s="186" t="str">
        <f>IF(' Peticions ET'!C271="", "",' Peticions ET'!C271)</f>
        <v/>
      </c>
      <c r="D272" s="186" t="str">
        <f>IF(' Peticions ET'!D271="", "",' Peticions ET'!D271)</f>
        <v/>
      </c>
      <c r="E272" s="186" t="str">
        <f>IF(' Peticions ET'!E271="", "",' Peticions ET'!E271)</f>
        <v/>
      </c>
      <c r="F272" s="186" t="str">
        <f>IF(' Peticions ET'!F271="", "",' Peticions ET'!F271)</f>
        <v/>
      </c>
      <c r="G272" s="186" t="str">
        <f>IF(' Peticions ET'!G271="", "",' Peticions ET'!G271)</f>
        <v/>
      </c>
      <c r="H272" s="185" t="str">
        <f>IF(' Peticions ET'!H271="", "",' Peticions ET'!H271)</f>
        <v/>
      </c>
      <c r="I272" s="185" t="str">
        <f>IF(' Peticions ET'!I271="", "",' Peticions ET'!I271)</f>
        <v/>
      </c>
      <c r="J272" s="33" t="str">
        <f>IF(' Peticions ET'!J271="", "",' Peticions ET'!J271)</f>
        <v/>
      </c>
      <c r="K272" s="33" t="str">
        <f>IF(' Peticions ET'!K271="", "",' Peticions ET'!K271)</f>
        <v/>
      </c>
      <c r="L272" s="33" t="str">
        <f>IF(' Peticions ET'!L271="", "",' Peticions ET'!L271)</f>
        <v/>
      </c>
      <c r="M272" s="33" t="str">
        <f>IF(' Peticions ET'!M271="", "",' Peticions ET'!M271)</f>
        <v/>
      </c>
      <c r="N272" s="33" t="str">
        <f>IF(' Peticions ET'!N271="", "",' Peticions ET'!N271)</f>
        <v/>
      </c>
      <c r="O272" s="33" t="str">
        <f>IF(' Peticions ET'!O271="", "",' Peticions ET'!O271)</f>
        <v/>
      </c>
      <c r="P272" s="33" t="str">
        <f>IF(' Peticions ET'!P271="", "",' Peticions ET'!P271)</f>
        <v/>
      </c>
      <c r="Q272" s="33" t="str">
        <f>IF(' Peticions ET'!R271="", "",' Peticions ET'!R271)</f>
        <v/>
      </c>
      <c r="R272" s="1" t="str">
        <f>IF(' Peticions ET'!Q271="", "",' Peticions ET'!Q271)</f>
        <v/>
      </c>
      <c r="S272" s="34" t="str">
        <f>IF(' Peticions ET'!U271="", "",' Peticions ET'!U271)</f>
        <v/>
      </c>
      <c r="T272" s="34" t="str">
        <f>IF(' Peticions ET'!V271="", "",' Peticions ET'!V271)</f>
        <v/>
      </c>
      <c r="U272" t="str">
        <f>IF(' Peticions ET'!S271="", "",' Peticions ET'!S271)</f>
        <v/>
      </c>
      <c r="V272" t="str">
        <f>IF(' Peticions ET'!T271="", "",' Peticions ET'!T271)</f>
        <v/>
      </c>
      <c r="W272" s="33" t="str">
        <f>IF(' Peticions ET'!W271="", "",' Peticions ET'!W271)</f>
        <v/>
      </c>
      <c r="X272" s="33" t="str">
        <f>IF(' Peticions ET'!X271="", "",' Peticions ET'!X271)</f>
        <v/>
      </c>
      <c r="Y272" s="33" t="str">
        <f>IF(' Peticions ET'!Y271="", "",' Peticions ET'!Y271)</f>
        <v/>
      </c>
      <c r="Z272" s="1"/>
      <c r="AA272" s="1"/>
      <c r="AB272" s="3"/>
      <c r="AC272" s="34"/>
      <c r="AD272" s="34"/>
      <c r="AE272" s="34"/>
      <c r="AF272" s="35"/>
      <c r="AG272" s="36"/>
      <c r="AH272" s="36"/>
      <c r="AI272" s="36"/>
      <c r="AJ272" s="36"/>
      <c r="AK272" s="37"/>
      <c r="AL272" s="37"/>
      <c r="AM272" s="37"/>
      <c r="AN272" s="37"/>
      <c r="AO272" s="38" t="str">
        <f>IF(' Peticions ET'!AO271="", "",' Peticions ET'!AO271)</f>
        <v/>
      </c>
      <c r="AP272" s="154"/>
      <c r="AQ272" s="39"/>
      <c r="AR272" s="40" t="str">
        <f t="shared" si="84"/>
        <v/>
      </c>
      <c r="AS272" s="41" t="str">
        <f t="shared" si="85"/>
        <v/>
      </c>
      <c r="AT272" s="42" t="str">
        <f t="shared" si="78"/>
        <v/>
      </c>
      <c r="AU272" s="43" t="str">
        <f t="shared" si="79"/>
        <v/>
      </c>
      <c r="AV272" s="252" t="str">
        <f t="shared" si="69"/>
        <v/>
      </c>
      <c r="AW272" s="242">
        <f>IF(B272="",0,IF(BR272="S",COUNTIF($AV$17:AV272,AV272),0))</f>
        <v>0</v>
      </c>
      <c r="AX272" s="44" t="str">
        <f t="shared" si="80"/>
        <v/>
      </c>
      <c r="AY272" s="45">
        <f xml:space="preserve"> IF(AX272&lt;&gt;"",VLOOKUP(AX272,Calculs!$B$2:$C$34,2,FALSE),0)</f>
        <v>0</v>
      </c>
      <c r="AZ272" s="45">
        <f>IF(K272&lt;&gt;"",IF(LEFT(K272,1)="S", Calculs!$C$55,0),0)</f>
        <v>0</v>
      </c>
      <c r="BA272" s="45">
        <f>IF(L272&lt;&gt;"",IF(LEFT(L272,1)="S", Calculs!$C$51,0),0)</f>
        <v>0</v>
      </c>
      <c r="BB272" s="45">
        <f>IF(M272&lt;&gt;"",IF(LEFT(M272,1)="S", Calculs!$C$52,0),0)</f>
        <v>0</v>
      </c>
      <c r="BC272" s="46" t="str">
        <f t="shared" si="81"/>
        <v/>
      </c>
      <c r="BD272" s="46" t="str">
        <f t="shared" si="83"/>
        <v/>
      </c>
      <c r="BE272" s="46">
        <f>SUMIF(Calculs!$B$2:$B$34,BC272,Calculs!$C$2:$C$34)</f>
        <v>0</v>
      </c>
      <c r="BF272" s="45">
        <f>IF(Q272&lt;&gt;"",IF(LEFT(Q272,1)="S", Calculs!$C$52,0),0)</f>
        <v>0</v>
      </c>
      <c r="BG272" s="45">
        <f>IF(R272&lt;&gt;"",IF(LEFT(R272,1)="S", Calculs!$C$51,0),0)</f>
        <v>0</v>
      </c>
      <c r="BH272" s="252" t="str">
        <f t="shared" si="70"/>
        <v/>
      </c>
      <c r="BI272" s="242">
        <f>IF(B272="",0, IF(BS272="S",COUNTIF($BH$17:BH272,BH272),0))</f>
        <v>0</v>
      </c>
      <c r="BJ272" s="45">
        <f xml:space="preserve"> IF(S272&lt;&gt;"",IF(S272&lt;&gt;"Sense monitor",VLOOKUP(LEFT(S272,2),Calculs!$B$41:$C$46,2,FALSE),0),0)</f>
        <v>0</v>
      </c>
      <c r="BK272" s="45">
        <f>IF(T272&lt;&gt;"",IF(LEFT(T272,1)="S", Calculs!$C$48,0),0)</f>
        <v>0</v>
      </c>
      <c r="BL272" s="45">
        <f>IF(W272&lt;&gt;"",IF(LEFT(W272,3)="ETT", Calculs!$C$37,0),0)</f>
        <v>0</v>
      </c>
      <c r="BM272" s="45">
        <f>IF(X272&lt;&gt;"",IF(LEFT(X272,1)="S", Calculs!$C$51,0),0)</f>
        <v>0</v>
      </c>
      <c r="BN272" s="45">
        <f>IF(Y272&lt;&gt;"",IF(LEFT(Y272,1)="S", Calculs!$C$52,0),0)</f>
        <v>0</v>
      </c>
      <c r="BO272" s="46" t="str">
        <f t="shared" si="82"/>
        <v/>
      </c>
      <c r="BP272" s="45">
        <f>SUMIF(Calculs!$B$32:$B$36,TRIM(BO272),Calculs!$C$32:$C$36)</f>
        <v>0</v>
      </c>
      <c r="BQ272" s="45">
        <f>IF(V272&lt;&gt;"",IF(LEFT(V272,1)="S", SUMIF(Calculs!$B$57:$B$61, TRIM(BO272), Calculs!$C$57:$C$61),0),0)</f>
        <v>0</v>
      </c>
      <c r="BR272" s="43" t="str">
        <f t="shared" si="71"/>
        <v>N</v>
      </c>
      <c r="BS272" s="241" t="str">
        <f t="shared" si="72"/>
        <v>N</v>
      </c>
      <c r="BT272" s="45">
        <f t="shared" si="73"/>
        <v>0</v>
      </c>
      <c r="BU272" s="45"/>
      <c r="BV272" s="45"/>
      <c r="BW272" s="45">
        <f>IF(C272="",0,IF(AND(BR272="S",AW272=1), VLOOKUP(C272,Calculs!$B$85:$D$90,3), 0) + IF(AND(BS272="S",BI272=1), VLOOKUP(C272,Calculs!$B$85:$F$90,5), 0))</f>
        <v>0</v>
      </c>
      <c r="BX272" s="43" t="str">
        <f t="shared" si="74"/>
        <v/>
      </c>
      <c r="BY272" s="241" t="str">
        <f t="shared" si="75"/>
        <v/>
      </c>
      <c r="BZ272" s="301" t="str">
        <f t="shared" si="76"/>
        <v/>
      </c>
      <c r="CA272" s="301" t="str">
        <f t="shared" si="77"/>
        <v/>
      </c>
    </row>
    <row r="273" spans="1:79" ht="12.75" customHeight="1">
      <c r="A273" s="273"/>
      <c r="B273" s="239" t="str">
        <f>IF(' Peticions ET'!B272="", "",' Peticions ET'!B272)</f>
        <v/>
      </c>
      <c r="C273" s="186" t="str">
        <f>IF(' Peticions ET'!C272="", "",' Peticions ET'!C272)</f>
        <v/>
      </c>
      <c r="D273" s="186" t="str">
        <f>IF(' Peticions ET'!D272="", "",' Peticions ET'!D272)</f>
        <v/>
      </c>
      <c r="E273" s="186" t="str">
        <f>IF(' Peticions ET'!E272="", "",' Peticions ET'!E272)</f>
        <v/>
      </c>
      <c r="F273" s="186" t="str">
        <f>IF(' Peticions ET'!F272="", "",' Peticions ET'!F272)</f>
        <v/>
      </c>
      <c r="G273" s="186" t="str">
        <f>IF(' Peticions ET'!G272="", "",' Peticions ET'!G272)</f>
        <v/>
      </c>
      <c r="H273" s="185" t="str">
        <f>IF(' Peticions ET'!H272="", "",' Peticions ET'!H272)</f>
        <v/>
      </c>
      <c r="I273" s="185" t="str">
        <f>IF(' Peticions ET'!I272="", "",' Peticions ET'!I272)</f>
        <v/>
      </c>
      <c r="J273" s="33" t="str">
        <f>IF(' Peticions ET'!J272="", "",' Peticions ET'!J272)</f>
        <v/>
      </c>
      <c r="K273" s="33" t="str">
        <f>IF(' Peticions ET'!K272="", "",' Peticions ET'!K272)</f>
        <v/>
      </c>
      <c r="L273" s="33" t="str">
        <f>IF(' Peticions ET'!L272="", "",' Peticions ET'!L272)</f>
        <v/>
      </c>
      <c r="M273" s="33" t="str">
        <f>IF(' Peticions ET'!M272="", "",' Peticions ET'!M272)</f>
        <v/>
      </c>
      <c r="N273" s="33" t="str">
        <f>IF(' Peticions ET'!N272="", "",' Peticions ET'!N272)</f>
        <v/>
      </c>
      <c r="O273" s="33" t="str">
        <f>IF(' Peticions ET'!O272="", "",' Peticions ET'!O272)</f>
        <v/>
      </c>
      <c r="P273" s="33" t="str">
        <f>IF(' Peticions ET'!P272="", "",' Peticions ET'!P272)</f>
        <v/>
      </c>
      <c r="Q273" s="33" t="str">
        <f>IF(' Peticions ET'!R272="", "",' Peticions ET'!R272)</f>
        <v/>
      </c>
      <c r="R273" s="1" t="str">
        <f>IF(' Peticions ET'!Q272="", "",' Peticions ET'!Q272)</f>
        <v/>
      </c>
      <c r="S273" s="34" t="str">
        <f>IF(' Peticions ET'!U272="", "",' Peticions ET'!U272)</f>
        <v/>
      </c>
      <c r="T273" s="34" t="str">
        <f>IF(' Peticions ET'!V272="", "",' Peticions ET'!V272)</f>
        <v/>
      </c>
      <c r="U273" t="str">
        <f>IF(' Peticions ET'!S272="", "",' Peticions ET'!S272)</f>
        <v/>
      </c>
      <c r="V273" t="str">
        <f>IF(' Peticions ET'!T272="", "",' Peticions ET'!T272)</f>
        <v/>
      </c>
      <c r="W273" s="33" t="str">
        <f>IF(' Peticions ET'!W272="", "",' Peticions ET'!W272)</f>
        <v/>
      </c>
      <c r="X273" s="33" t="str">
        <f>IF(' Peticions ET'!X272="", "",' Peticions ET'!X272)</f>
        <v/>
      </c>
      <c r="Y273" s="33" t="str">
        <f>IF(' Peticions ET'!Y272="", "",' Peticions ET'!Y272)</f>
        <v/>
      </c>
      <c r="Z273" s="1"/>
      <c r="AA273" s="1"/>
      <c r="AB273" s="3"/>
      <c r="AC273" s="34"/>
      <c r="AD273" s="34"/>
      <c r="AE273" s="34"/>
      <c r="AF273" s="35"/>
      <c r="AG273" s="36"/>
      <c r="AH273" s="36"/>
      <c r="AI273" s="36"/>
      <c r="AJ273" s="36"/>
      <c r="AK273" s="37"/>
      <c r="AL273" s="37"/>
      <c r="AM273" s="37"/>
      <c r="AN273" s="37"/>
      <c r="AO273" s="38" t="str">
        <f>IF(' Peticions ET'!AO272="", "",' Peticions ET'!AO272)</f>
        <v/>
      </c>
      <c r="AP273" s="154"/>
      <c r="AQ273" s="39"/>
      <c r="AR273" s="40" t="str">
        <f t="shared" si="84"/>
        <v/>
      </c>
      <c r="AS273" s="41" t="str">
        <f t="shared" si="85"/>
        <v/>
      </c>
      <c r="AT273" s="42" t="str">
        <f t="shared" si="78"/>
        <v/>
      </c>
      <c r="AU273" s="43" t="str">
        <f t="shared" si="79"/>
        <v/>
      </c>
      <c r="AV273" s="252" t="str">
        <f t="shared" ref="AV273:AV336" si="86">IF(BR273="S",CONCATENATE(B273,".",AU273,".",BR273),"")</f>
        <v/>
      </c>
      <c r="AW273" s="242">
        <f>IF(B273="",0,IF(BR273="S",COUNTIF($AV$17:AV273,AV273),0))</f>
        <v>0</v>
      </c>
      <c r="AX273" s="44" t="str">
        <f t="shared" si="80"/>
        <v/>
      </c>
      <c r="AY273" s="45">
        <f xml:space="preserve"> IF(AX273&lt;&gt;"",VLOOKUP(AX273,Calculs!$B$2:$C$34,2,FALSE),0)</f>
        <v>0</v>
      </c>
      <c r="AZ273" s="45">
        <f>IF(K273&lt;&gt;"",IF(LEFT(K273,1)="S", Calculs!$C$55,0),0)</f>
        <v>0</v>
      </c>
      <c r="BA273" s="45">
        <f>IF(L273&lt;&gt;"",IF(LEFT(L273,1)="S", Calculs!$C$51,0),0)</f>
        <v>0</v>
      </c>
      <c r="BB273" s="45">
        <f>IF(M273&lt;&gt;"",IF(LEFT(M273,1)="S", Calculs!$C$52,0),0)</f>
        <v>0</v>
      </c>
      <c r="BC273" s="46" t="str">
        <f t="shared" si="81"/>
        <v/>
      </c>
      <c r="BD273" s="46" t="str">
        <f t="shared" si="83"/>
        <v/>
      </c>
      <c r="BE273" s="46">
        <f>SUMIF(Calculs!$B$2:$B$34,BC273,Calculs!$C$2:$C$34)</f>
        <v>0</v>
      </c>
      <c r="BF273" s="45">
        <f>IF(Q273&lt;&gt;"",IF(LEFT(Q273,1)="S", Calculs!$C$52,0),0)</f>
        <v>0</v>
      </c>
      <c r="BG273" s="45">
        <f>IF(R273&lt;&gt;"",IF(LEFT(R273,1)="S", Calculs!$C$51,0),0)</f>
        <v>0</v>
      </c>
      <c r="BH273" s="252" t="str">
        <f t="shared" ref="BH273:BH336" si="87">IF(BS273="S",CONCATENATE(B273,".",AU273,".",BS273),"")</f>
        <v/>
      </c>
      <c r="BI273" s="242">
        <f>IF(B273="",0, IF(BS273="S",COUNTIF($BH$17:BH273,BH273),0))</f>
        <v>0</v>
      </c>
      <c r="BJ273" s="45">
        <f xml:space="preserve"> IF(S273&lt;&gt;"",IF(S273&lt;&gt;"Sense monitor",VLOOKUP(LEFT(S273,2),Calculs!$B$41:$C$46,2,FALSE),0),0)</f>
        <v>0</v>
      </c>
      <c r="BK273" s="45">
        <f>IF(T273&lt;&gt;"",IF(LEFT(T273,1)="S", Calculs!$C$48,0),0)</f>
        <v>0</v>
      </c>
      <c r="BL273" s="45">
        <f>IF(W273&lt;&gt;"",IF(LEFT(W273,3)="ETT", Calculs!$C$37,0),0)</f>
        <v>0</v>
      </c>
      <c r="BM273" s="45">
        <f>IF(X273&lt;&gt;"",IF(LEFT(X273,1)="S", Calculs!$C$51,0),0)</f>
        <v>0</v>
      </c>
      <c r="BN273" s="45">
        <f>IF(Y273&lt;&gt;"",IF(LEFT(Y273,1)="S", Calculs!$C$52,0),0)</f>
        <v>0</v>
      </c>
      <c r="BO273" s="46" t="str">
        <f t="shared" si="82"/>
        <v/>
      </c>
      <c r="BP273" s="45">
        <f>SUMIF(Calculs!$B$32:$B$36,TRIM(BO273),Calculs!$C$32:$C$36)</f>
        <v>0</v>
      </c>
      <c r="BQ273" s="45">
        <f>IF(V273&lt;&gt;"",IF(LEFT(V273,1)="S", SUMIF(Calculs!$B$57:$B$61, TRIM(BO273), Calculs!$C$57:$C$61),0),0)</f>
        <v>0</v>
      </c>
      <c r="BR273" s="43" t="str">
        <f t="shared" ref="BR273:BR336" si="88">IF(IF(AX273&lt;&gt;"",1,0) + IF(BC273&lt;&gt;"",1,0)+IF(BL273&lt;&gt;0,1,0)+IF(BO273&lt;&gt;"",1,0)&gt;0,"S","N")</f>
        <v>N</v>
      </c>
      <c r="BS273" s="241" t="str">
        <f t="shared" ref="BS273:BS336" si="89">IF(S273&lt;&gt;"",IF(LEFT(S273,1)="M","S","N"),"N")</f>
        <v>N</v>
      </c>
      <c r="BT273" s="45">
        <f t="shared" ref="BT273:BT336" si="90">AY273+AZ273+BA273+BB273+BE273+BF273+BG273+BK273+BL273+BM273+BN273+BQ273+BJ273+BP273</f>
        <v>0</v>
      </c>
      <c r="BU273" s="45"/>
      <c r="BV273" s="45"/>
      <c r="BW273" s="45">
        <f>IF(C273="",0,IF(AND(BR273="S",AW273=1), VLOOKUP(C273,Calculs!$B$85:$D$90,3), 0) + IF(AND(BS273="S",BI273=1), VLOOKUP(C273,Calculs!$B$85:$F$90,5), 0))</f>
        <v>0</v>
      </c>
      <c r="BX273" s="43" t="str">
        <f t="shared" ref="BX273:BX336" si="91">IF(AND(BR273="S",AW273=1 ),AU273,"")</f>
        <v/>
      </c>
      <c r="BY273" s="241" t="str">
        <f t="shared" ref="BY273:BY336" si="92">IF(AND(BS273="S",BI273=1),AU273,"")</f>
        <v/>
      </c>
      <c r="BZ273" s="301" t="str">
        <f t="shared" ref="BZ273:BZ336" si="93">IF(BR273="S",AU273,"")</f>
        <v/>
      </c>
      <c r="CA273" s="301" t="str">
        <f t="shared" ref="CA273:CA336" si="94">IF(BS273="S",AU273,"")</f>
        <v/>
      </c>
    </row>
    <row r="274" spans="1:79" ht="12.75" customHeight="1">
      <c r="A274" s="273"/>
      <c r="B274" s="239" t="str">
        <f>IF(' Peticions ET'!B273="", "",' Peticions ET'!B273)</f>
        <v/>
      </c>
      <c r="C274" s="186" t="str">
        <f>IF(' Peticions ET'!C273="", "",' Peticions ET'!C273)</f>
        <v/>
      </c>
      <c r="D274" s="186" t="str">
        <f>IF(' Peticions ET'!D273="", "",' Peticions ET'!D273)</f>
        <v/>
      </c>
      <c r="E274" s="186" t="str">
        <f>IF(' Peticions ET'!E273="", "",' Peticions ET'!E273)</f>
        <v/>
      </c>
      <c r="F274" s="186" t="str">
        <f>IF(' Peticions ET'!F273="", "",' Peticions ET'!F273)</f>
        <v/>
      </c>
      <c r="G274" s="186" t="str">
        <f>IF(' Peticions ET'!G273="", "",' Peticions ET'!G273)</f>
        <v/>
      </c>
      <c r="H274" s="185" t="str">
        <f>IF(' Peticions ET'!H273="", "",' Peticions ET'!H273)</f>
        <v/>
      </c>
      <c r="I274" s="185" t="str">
        <f>IF(' Peticions ET'!I273="", "",' Peticions ET'!I273)</f>
        <v/>
      </c>
      <c r="J274" s="33" t="str">
        <f>IF(' Peticions ET'!J273="", "",' Peticions ET'!J273)</f>
        <v/>
      </c>
      <c r="K274" s="33" t="str">
        <f>IF(' Peticions ET'!K273="", "",' Peticions ET'!K273)</f>
        <v/>
      </c>
      <c r="L274" s="33" t="str">
        <f>IF(' Peticions ET'!L273="", "",' Peticions ET'!L273)</f>
        <v/>
      </c>
      <c r="M274" s="33" t="str">
        <f>IF(' Peticions ET'!M273="", "",' Peticions ET'!M273)</f>
        <v/>
      </c>
      <c r="N274" s="33" t="str">
        <f>IF(' Peticions ET'!N273="", "",' Peticions ET'!N273)</f>
        <v/>
      </c>
      <c r="O274" s="33" t="str">
        <f>IF(' Peticions ET'!O273="", "",' Peticions ET'!O273)</f>
        <v/>
      </c>
      <c r="P274" s="33" t="str">
        <f>IF(' Peticions ET'!P273="", "",' Peticions ET'!P273)</f>
        <v/>
      </c>
      <c r="Q274" s="33" t="str">
        <f>IF(' Peticions ET'!R273="", "",' Peticions ET'!R273)</f>
        <v/>
      </c>
      <c r="R274" s="1" t="str">
        <f>IF(' Peticions ET'!Q273="", "",' Peticions ET'!Q273)</f>
        <v/>
      </c>
      <c r="S274" s="34" t="str">
        <f>IF(' Peticions ET'!U273="", "",' Peticions ET'!U273)</f>
        <v/>
      </c>
      <c r="T274" s="34" t="str">
        <f>IF(' Peticions ET'!V273="", "",' Peticions ET'!V273)</f>
        <v/>
      </c>
      <c r="U274" t="str">
        <f>IF(' Peticions ET'!S273="", "",' Peticions ET'!S273)</f>
        <v/>
      </c>
      <c r="V274" t="str">
        <f>IF(' Peticions ET'!T273="", "",' Peticions ET'!T273)</f>
        <v/>
      </c>
      <c r="W274" s="33" t="str">
        <f>IF(' Peticions ET'!W273="", "",' Peticions ET'!W273)</f>
        <v/>
      </c>
      <c r="X274" s="33" t="str">
        <f>IF(' Peticions ET'!X273="", "",' Peticions ET'!X273)</f>
        <v/>
      </c>
      <c r="Y274" s="33" t="str">
        <f>IF(' Peticions ET'!Y273="", "",' Peticions ET'!Y273)</f>
        <v/>
      </c>
      <c r="Z274" s="1"/>
      <c r="AA274" s="1"/>
      <c r="AB274" s="3"/>
      <c r="AC274" s="34"/>
      <c r="AD274" s="34"/>
      <c r="AE274" s="34"/>
      <c r="AF274" s="35"/>
      <c r="AG274" s="36"/>
      <c r="AH274" s="36"/>
      <c r="AI274" s="36"/>
      <c r="AJ274" s="36"/>
      <c r="AK274" s="37"/>
      <c r="AL274" s="37"/>
      <c r="AM274" s="37"/>
      <c r="AN274" s="37"/>
      <c r="AO274" s="38" t="str">
        <f>IF(' Peticions ET'!AO273="", "",' Peticions ET'!AO273)</f>
        <v/>
      </c>
      <c r="AP274" s="154"/>
      <c r="AQ274" s="39"/>
      <c r="AR274" s="40" t="str">
        <f t="shared" si="84"/>
        <v/>
      </c>
      <c r="AS274" s="41" t="str">
        <f t="shared" si="85"/>
        <v/>
      </c>
      <c r="AT274" s="42" t="str">
        <f t="shared" ref="AT274:AT337" si="95">IF(LEFT(C274,3)="Dir", "Sí","")</f>
        <v/>
      </c>
      <c r="AU274" s="43" t="str">
        <f t="shared" ref="AU274:AU337" si="96">IF(LEFT(C274,3)="Dir", "DIR"&amp;AS274, IF(LEFT(C274,3)="PDI", C274, IF(LEFT(C274,5)="PAS t", "PAST",C274)))</f>
        <v/>
      </c>
      <c r="AV274" s="252" t="str">
        <f t="shared" si="86"/>
        <v/>
      </c>
      <c r="AW274" s="242">
        <f>IF(B274="",0,IF(BR274="S",COUNTIF($AV$17:AV274,AV274),0))</f>
        <v>0</v>
      </c>
      <c r="AX274" s="44" t="str">
        <f t="shared" ref="AX274:AX337" si="97">IF(I274&lt;&gt;"",CONCATENATE(LEFT(I274,5),IF(J274="Linux",".L",".W")),"")</f>
        <v/>
      </c>
      <c r="AY274" s="45">
        <f xml:space="preserve"> IF(AX274&lt;&gt;"",VLOOKUP(AX274,Calculs!$B$2:$C$34,2,FALSE),0)</f>
        <v>0</v>
      </c>
      <c r="AZ274" s="45">
        <f>IF(K274&lt;&gt;"",IF(LEFT(K274,1)="S", Calculs!$C$55,0),0)</f>
        <v>0</v>
      </c>
      <c r="BA274" s="45">
        <f>IF(L274&lt;&gt;"",IF(LEFT(L274,1)="S", Calculs!$C$51,0),0)</f>
        <v>0</v>
      </c>
      <c r="BB274" s="45">
        <f>IF(M274&lt;&gt;"",IF(LEFT(M274,1)="S", Calculs!$C$52,0),0)</f>
        <v>0</v>
      </c>
      <c r="BC274" s="46" t="str">
        <f t="shared" ref="BC274:BC337" si="98">IF(N274&lt;&gt;"",CONCATENATE(LEFT(N274,3),IF(O274="Linux",".L",".W")),"")</f>
        <v/>
      </c>
      <c r="BD274" s="46" t="str">
        <f t="shared" si="83"/>
        <v/>
      </c>
      <c r="BE274" s="46">
        <f>SUMIF(Calculs!$B$2:$B$34,BC274,Calculs!$C$2:$C$34)</f>
        <v>0</v>
      </c>
      <c r="BF274" s="45">
        <f>IF(Q274&lt;&gt;"",IF(LEFT(Q274,1)="S", Calculs!$C$52,0),0)</f>
        <v>0</v>
      </c>
      <c r="BG274" s="45">
        <f>IF(R274&lt;&gt;"",IF(LEFT(R274,1)="S", Calculs!$C$51,0),0)</f>
        <v>0</v>
      </c>
      <c r="BH274" s="252" t="str">
        <f t="shared" si="87"/>
        <v/>
      </c>
      <c r="BI274" s="242">
        <f>IF(B274="",0, IF(BS274="S",COUNTIF($BH$17:BH274,BH274),0))</f>
        <v>0</v>
      </c>
      <c r="BJ274" s="45">
        <f xml:space="preserve"> IF(S274&lt;&gt;"",IF(S274&lt;&gt;"Sense monitor",VLOOKUP(LEFT(S274,2),Calculs!$B$41:$C$46,2,FALSE),0),0)</f>
        <v>0</v>
      </c>
      <c r="BK274" s="45">
        <f>IF(T274&lt;&gt;"",IF(LEFT(T274,1)="S", Calculs!$C$48,0),0)</f>
        <v>0</v>
      </c>
      <c r="BL274" s="45">
        <f>IF(W274&lt;&gt;"",IF(LEFT(W274,3)="ETT", Calculs!$C$37,0),0)</f>
        <v>0</v>
      </c>
      <c r="BM274" s="45">
        <f>IF(X274&lt;&gt;"",IF(LEFT(X274,1)="S", Calculs!$C$51,0),0)</f>
        <v>0</v>
      </c>
      <c r="BN274" s="45">
        <f>IF(Y274&lt;&gt;"",IF(LEFT(Y274,1)="S", Calculs!$C$52,0),0)</f>
        <v>0</v>
      </c>
      <c r="BO274" s="46" t="str">
        <f t="shared" ref="BO274:BO337" si="99">IF(U274&lt;&gt;"",IF(LEFT(U274,1)="A","Air",IF(LEFT(U274,1)="i","iMac", IF(LEFT(U274,1)="M","Mini", IF(LEFT(U274,5)="Pro13","Pro13", IF(LEFT(U274,5)="Pro14","Pro14"))))),"")</f>
        <v/>
      </c>
      <c r="BP274" s="45">
        <f>SUMIF(Calculs!$B$32:$B$36,TRIM(BO274),Calculs!$C$32:$C$36)</f>
        <v>0</v>
      </c>
      <c r="BQ274" s="45">
        <f>IF(V274&lt;&gt;"",IF(LEFT(V274,1)="S", SUMIF(Calculs!$B$57:$B$61, TRIM(BO274), Calculs!$C$57:$C$61),0),0)</f>
        <v>0</v>
      </c>
      <c r="BR274" s="43" t="str">
        <f t="shared" si="88"/>
        <v>N</v>
      </c>
      <c r="BS274" s="241" t="str">
        <f t="shared" si="89"/>
        <v>N</v>
      </c>
      <c r="BT274" s="45">
        <f t="shared" si="90"/>
        <v>0</v>
      </c>
      <c r="BU274" s="45"/>
      <c r="BV274" s="45"/>
      <c r="BW274" s="45">
        <f>IF(C274="",0,IF(AND(BR274="S",AW274=1), VLOOKUP(C274,Calculs!$B$85:$D$90,3), 0) + IF(AND(BS274="S",BI274=1), VLOOKUP(C274,Calculs!$B$85:$F$90,5), 0))</f>
        <v>0</v>
      </c>
      <c r="BX274" s="43" t="str">
        <f t="shared" si="91"/>
        <v/>
      </c>
      <c r="BY274" s="241" t="str">
        <f t="shared" si="92"/>
        <v/>
      </c>
      <c r="BZ274" s="301" t="str">
        <f t="shared" si="93"/>
        <v/>
      </c>
      <c r="CA274" s="301" t="str">
        <f t="shared" si="94"/>
        <v/>
      </c>
    </row>
    <row r="275" spans="1:79" ht="12.75" customHeight="1">
      <c r="A275" s="273"/>
      <c r="B275" s="239" t="str">
        <f>IF(' Peticions ET'!B274="", "",' Peticions ET'!B274)</f>
        <v/>
      </c>
      <c r="C275" s="186" t="str">
        <f>IF(' Peticions ET'!C274="", "",' Peticions ET'!C274)</f>
        <v/>
      </c>
      <c r="D275" s="186" t="str">
        <f>IF(' Peticions ET'!D274="", "",' Peticions ET'!D274)</f>
        <v/>
      </c>
      <c r="E275" s="186" t="str">
        <f>IF(' Peticions ET'!E274="", "",' Peticions ET'!E274)</f>
        <v/>
      </c>
      <c r="F275" s="186" t="str">
        <f>IF(' Peticions ET'!F274="", "",' Peticions ET'!F274)</f>
        <v/>
      </c>
      <c r="G275" s="186" t="str">
        <f>IF(' Peticions ET'!G274="", "",' Peticions ET'!G274)</f>
        <v/>
      </c>
      <c r="H275" s="185" t="str">
        <f>IF(' Peticions ET'!H274="", "",' Peticions ET'!H274)</f>
        <v/>
      </c>
      <c r="I275" s="185" t="str">
        <f>IF(' Peticions ET'!I274="", "",' Peticions ET'!I274)</f>
        <v/>
      </c>
      <c r="J275" s="33" t="str">
        <f>IF(' Peticions ET'!J274="", "",' Peticions ET'!J274)</f>
        <v/>
      </c>
      <c r="K275" s="33" t="str">
        <f>IF(' Peticions ET'!K274="", "",' Peticions ET'!K274)</f>
        <v/>
      </c>
      <c r="L275" s="33" t="str">
        <f>IF(' Peticions ET'!L274="", "",' Peticions ET'!L274)</f>
        <v/>
      </c>
      <c r="M275" s="33" t="str">
        <f>IF(' Peticions ET'!M274="", "",' Peticions ET'!M274)</f>
        <v/>
      </c>
      <c r="N275" s="33" t="str">
        <f>IF(' Peticions ET'!N274="", "",' Peticions ET'!N274)</f>
        <v/>
      </c>
      <c r="O275" s="33" t="str">
        <f>IF(' Peticions ET'!O274="", "",' Peticions ET'!O274)</f>
        <v/>
      </c>
      <c r="P275" s="33" t="str">
        <f>IF(' Peticions ET'!P274="", "",' Peticions ET'!P274)</f>
        <v/>
      </c>
      <c r="Q275" s="33" t="str">
        <f>IF(' Peticions ET'!R274="", "",' Peticions ET'!R274)</f>
        <v/>
      </c>
      <c r="R275" s="1" t="str">
        <f>IF(' Peticions ET'!Q274="", "",' Peticions ET'!Q274)</f>
        <v/>
      </c>
      <c r="S275" s="34" t="str">
        <f>IF(' Peticions ET'!U274="", "",' Peticions ET'!U274)</f>
        <v/>
      </c>
      <c r="T275" s="34" t="str">
        <f>IF(' Peticions ET'!V274="", "",' Peticions ET'!V274)</f>
        <v/>
      </c>
      <c r="U275" t="str">
        <f>IF(' Peticions ET'!S274="", "",' Peticions ET'!S274)</f>
        <v/>
      </c>
      <c r="V275" t="str">
        <f>IF(' Peticions ET'!T274="", "",' Peticions ET'!T274)</f>
        <v/>
      </c>
      <c r="W275" s="33" t="str">
        <f>IF(' Peticions ET'!W274="", "",' Peticions ET'!W274)</f>
        <v/>
      </c>
      <c r="X275" s="33" t="str">
        <f>IF(' Peticions ET'!X274="", "",' Peticions ET'!X274)</f>
        <v/>
      </c>
      <c r="Y275" s="33" t="str">
        <f>IF(' Peticions ET'!Y274="", "",' Peticions ET'!Y274)</f>
        <v/>
      </c>
      <c r="Z275" s="1"/>
      <c r="AA275" s="1"/>
      <c r="AB275" s="3"/>
      <c r="AC275" s="34"/>
      <c r="AD275" s="34"/>
      <c r="AE275" s="34"/>
      <c r="AF275" s="35"/>
      <c r="AG275" s="36"/>
      <c r="AH275" s="36"/>
      <c r="AI275" s="36"/>
      <c r="AJ275" s="36"/>
      <c r="AK275" s="37"/>
      <c r="AL275" s="37"/>
      <c r="AM275" s="37"/>
      <c r="AN275" s="37"/>
      <c r="AO275" s="38" t="str">
        <f>IF(' Peticions ET'!AO274="", "",' Peticions ET'!AO274)</f>
        <v/>
      </c>
      <c r="AP275" s="154"/>
      <c r="AQ275" s="39"/>
      <c r="AR275" s="40" t="str">
        <f t="shared" si="84"/>
        <v/>
      </c>
      <c r="AS275" s="41" t="str">
        <f t="shared" si="85"/>
        <v/>
      </c>
      <c r="AT275" s="42" t="str">
        <f t="shared" si="95"/>
        <v/>
      </c>
      <c r="AU275" s="43" t="str">
        <f t="shared" si="96"/>
        <v/>
      </c>
      <c r="AV275" s="252" t="str">
        <f t="shared" si="86"/>
        <v/>
      </c>
      <c r="AW275" s="242">
        <f>IF(B275="",0,IF(BR275="S",COUNTIF($AV$17:AV275,AV275),0))</f>
        <v>0</v>
      </c>
      <c r="AX275" s="44" t="str">
        <f t="shared" si="97"/>
        <v/>
      </c>
      <c r="AY275" s="45">
        <f xml:space="preserve"> IF(AX275&lt;&gt;"",VLOOKUP(AX275,Calculs!$B$2:$C$34,2,FALSE),0)</f>
        <v>0</v>
      </c>
      <c r="AZ275" s="45">
        <f>IF(K275&lt;&gt;"",IF(LEFT(K275,1)="S", Calculs!$C$55,0),0)</f>
        <v>0</v>
      </c>
      <c r="BA275" s="45">
        <f>IF(L275&lt;&gt;"",IF(LEFT(L275,1)="S", Calculs!$C$51,0),0)</f>
        <v>0</v>
      </c>
      <c r="BB275" s="45">
        <f>IF(M275&lt;&gt;"",IF(LEFT(M275,1)="S", Calculs!$C$52,0),0)</f>
        <v>0</v>
      </c>
      <c r="BC275" s="46" t="str">
        <f t="shared" si="98"/>
        <v/>
      </c>
      <c r="BD275" s="46" t="str">
        <f t="shared" si="83"/>
        <v/>
      </c>
      <c r="BE275" s="46">
        <f>SUMIF(Calculs!$B$2:$B$34,BC275,Calculs!$C$2:$C$34)</f>
        <v>0</v>
      </c>
      <c r="BF275" s="45">
        <f>IF(Q275&lt;&gt;"",IF(LEFT(Q275,1)="S", Calculs!$C$52,0),0)</f>
        <v>0</v>
      </c>
      <c r="BG275" s="45">
        <f>IF(R275&lt;&gt;"",IF(LEFT(R275,1)="S", Calculs!$C$51,0),0)</f>
        <v>0</v>
      </c>
      <c r="BH275" s="252" t="str">
        <f t="shared" si="87"/>
        <v/>
      </c>
      <c r="BI275" s="242">
        <f>IF(B275="",0, IF(BS275="S",COUNTIF($BH$17:BH275,BH275),0))</f>
        <v>0</v>
      </c>
      <c r="BJ275" s="45">
        <f xml:space="preserve"> IF(S275&lt;&gt;"",IF(S275&lt;&gt;"Sense monitor",VLOOKUP(LEFT(S275,2),Calculs!$B$41:$C$46,2,FALSE),0),0)</f>
        <v>0</v>
      </c>
      <c r="BK275" s="45">
        <f>IF(T275&lt;&gt;"",IF(LEFT(T275,1)="S", Calculs!$C$48,0),0)</f>
        <v>0</v>
      </c>
      <c r="BL275" s="45">
        <f>IF(W275&lt;&gt;"",IF(LEFT(W275,3)="ETT", Calculs!$C$37,0),0)</f>
        <v>0</v>
      </c>
      <c r="BM275" s="45">
        <f>IF(X275&lt;&gt;"",IF(LEFT(X275,1)="S", Calculs!$C$51,0),0)</f>
        <v>0</v>
      </c>
      <c r="BN275" s="45">
        <f>IF(Y275&lt;&gt;"",IF(LEFT(Y275,1)="S", Calculs!$C$52,0),0)</f>
        <v>0</v>
      </c>
      <c r="BO275" s="46" t="str">
        <f t="shared" si="99"/>
        <v/>
      </c>
      <c r="BP275" s="45">
        <f>SUMIF(Calculs!$B$32:$B$36,TRIM(BO275),Calculs!$C$32:$C$36)</f>
        <v>0</v>
      </c>
      <c r="BQ275" s="45">
        <f>IF(V275&lt;&gt;"",IF(LEFT(V275,1)="S", SUMIF(Calculs!$B$57:$B$61, TRIM(BO275), Calculs!$C$57:$C$61),0),0)</f>
        <v>0</v>
      </c>
      <c r="BR275" s="43" t="str">
        <f t="shared" si="88"/>
        <v>N</v>
      </c>
      <c r="BS275" s="241" t="str">
        <f t="shared" si="89"/>
        <v>N</v>
      </c>
      <c r="BT275" s="45">
        <f t="shared" si="90"/>
        <v>0</v>
      </c>
      <c r="BU275" s="45"/>
      <c r="BV275" s="45"/>
      <c r="BW275" s="45">
        <f>IF(C275="",0,IF(AND(BR275="S",AW275=1), VLOOKUP(C275,Calculs!$B$85:$D$90,3), 0) + IF(AND(BS275="S",BI275=1), VLOOKUP(C275,Calculs!$B$85:$F$90,5), 0))</f>
        <v>0</v>
      </c>
      <c r="BX275" s="43" t="str">
        <f t="shared" si="91"/>
        <v/>
      </c>
      <c r="BY275" s="241" t="str">
        <f t="shared" si="92"/>
        <v/>
      </c>
      <c r="BZ275" s="301" t="str">
        <f t="shared" si="93"/>
        <v/>
      </c>
      <c r="CA275" s="301" t="str">
        <f t="shared" si="94"/>
        <v/>
      </c>
    </row>
    <row r="276" spans="1:79" ht="12.75" customHeight="1">
      <c r="A276" s="273"/>
      <c r="B276" s="239" t="str">
        <f>IF(' Peticions ET'!B275="", "",' Peticions ET'!B275)</f>
        <v/>
      </c>
      <c r="C276" s="186" t="str">
        <f>IF(' Peticions ET'!C275="", "",' Peticions ET'!C275)</f>
        <v/>
      </c>
      <c r="D276" s="186" t="str">
        <f>IF(' Peticions ET'!D275="", "",' Peticions ET'!D275)</f>
        <v/>
      </c>
      <c r="E276" s="186" t="str">
        <f>IF(' Peticions ET'!E275="", "",' Peticions ET'!E275)</f>
        <v/>
      </c>
      <c r="F276" s="186" t="str">
        <f>IF(' Peticions ET'!F275="", "",' Peticions ET'!F275)</f>
        <v/>
      </c>
      <c r="G276" s="186" t="str">
        <f>IF(' Peticions ET'!G275="", "",' Peticions ET'!G275)</f>
        <v/>
      </c>
      <c r="H276" s="185" t="str">
        <f>IF(' Peticions ET'!H275="", "",' Peticions ET'!H275)</f>
        <v/>
      </c>
      <c r="I276" s="185" t="str">
        <f>IF(' Peticions ET'!I275="", "",' Peticions ET'!I275)</f>
        <v/>
      </c>
      <c r="J276" s="33" t="str">
        <f>IF(' Peticions ET'!J275="", "",' Peticions ET'!J275)</f>
        <v/>
      </c>
      <c r="K276" s="33" t="str">
        <f>IF(' Peticions ET'!K275="", "",' Peticions ET'!K275)</f>
        <v/>
      </c>
      <c r="L276" s="33" t="str">
        <f>IF(' Peticions ET'!L275="", "",' Peticions ET'!L275)</f>
        <v/>
      </c>
      <c r="M276" s="33" t="str">
        <f>IF(' Peticions ET'!M275="", "",' Peticions ET'!M275)</f>
        <v/>
      </c>
      <c r="N276" s="33" t="str">
        <f>IF(' Peticions ET'!N275="", "",' Peticions ET'!N275)</f>
        <v/>
      </c>
      <c r="O276" s="33" t="str">
        <f>IF(' Peticions ET'!O275="", "",' Peticions ET'!O275)</f>
        <v/>
      </c>
      <c r="P276" s="33" t="str">
        <f>IF(' Peticions ET'!P275="", "",' Peticions ET'!P275)</f>
        <v/>
      </c>
      <c r="Q276" s="33" t="str">
        <f>IF(' Peticions ET'!R275="", "",' Peticions ET'!R275)</f>
        <v/>
      </c>
      <c r="R276" s="1" t="str">
        <f>IF(' Peticions ET'!Q275="", "",' Peticions ET'!Q275)</f>
        <v/>
      </c>
      <c r="S276" s="34" t="str">
        <f>IF(' Peticions ET'!U275="", "",' Peticions ET'!U275)</f>
        <v/>
      </c>
      <c r="T276" s="34" t="str">
        <f>IF(' Peticions ET'!V275="", "",' Peticions ET'!V275)</f>
        <v/>
      </c>
      <c r="U276" t="str">
        <f>IF(' Peticions ET'!S275="", "",' Peticions ET'!S275)</f>
        <v/>
      </c>
      <c r="V276" t="str">
        <f>IF(' Peticions ET'!T275="", "",' Peticions ET'!T275)</f>
        <v/>
      </c>
      <c r="W276" s="33" t="str">
        <f>IF(' Peticions ET'!W275="", "",' Peticions ET'!W275)</f>
        <v/>
      </c>
      <c r="X276" s="33" t="str">
        <f>IF(' Peticions ET'!X275="", "",' Peticions ET'!X275)</f>
        <v/>
      </c>
      <c r="Y276" s="33" t="str">
        <f>IF(' Peticions ET'!Y275="", "",' Peticions ET'!Y275)</f>
        <v/>
      </c>
      <c r="Z276" s="1"/>
      <c r="AA276" s="1"/>
      <c r="AB276" s="3"/>
      <c r="AC276" s="34"/>
      <c r="AD276" s="34"/>
      <c r="AE276" s="34"/>
      <c r="AF276" s="35"/>
      <c r="AG276" s="36"/>
      <c r="AH276" s="36"/>
      <c r="AI276" s="36"/>
      <c r="AJ276" s="36"/>
      <c r="AK276" s="37"/>
      <c r="AL276" s="37"/>
      <c r="AM276" s="37"/>
      <c r="AN276" s="37"/>
      <c r="AO276" s="38" t="str">
        <f>IF(' Peticions ET'!AO275="", "",' Peticions ET'!AO275)</f>
        <v/>
      </c>
      <c r="AP276" s="154"/>
      <c r="AQ276" s="39"/>
      <c r="AR276" s="40" t="str">
        <f t="shared" si="84"/>
        <v/>
      </c>
      <c r="AS276" s="41" t="str">
        <f t="shared" si="85"/>
        <v/>
      </c>
      <c r="AT276" s="42" t="str">
        <f t="shared" si="95"/>
        <v/>
      </c>
      <c r="AU276" s="43" t="str">
        <f t="shared" si="96"/>
        <v/>
      </c>
      <c r="AV276" s="252" t="str">
        <f t="shared" si="86"/>
        <v/>
      </c>
      <c r="AW276" s="242">
        <f>IF(B276="",0,IF(BR276="S",COUNTIF($AV$17:AV276,AV276),0))</f>
        <v>0</v>
      </c>
      <c r="AX276" s="44" t="str">
        <f t="shared" si="97"/>
        <v/>
      </c>
      <c r="AY276" s="45">
        <f xml:space="preserve"> IF(AX276&lt;&gt;"",VLOOKUP(AX276,Calculs!$B$2:$C$34,2,FALSE),0)</f>
        <v>0</v>
      </c>
      <c r="AZ276" s="45">
        <f>IF(K276&lt;&gt;"",IF(LEFT(K276,1)="S", Calculs!$C$55,0),0)</f>
        <v>0</v>
      </c>
      <c r="BA276" s="45">
        <f>IF(L276&lt;&gt;"",IF(LEFT(L276,1)="S", Calculs!$C$51,0),0)</f>
        <v>0</v>
      </c>
      <c r="BB276" s="45">
        <f>IF(M276&lt;&gt;"",IF(LEFT(M276,1)="S", Calculs!$C$52,0),0)</f>
        <v>0</v>
      </c>
      <c r="BC276" s="46" t="str">
        <f t="shared" si="98"/>
        <v/>
      </c>
      <c r="BD276" s="46" t="str">
        <f t="shared" si="83"/>
        <v/>
      </c>
      <c r="BE276" s="46">
        <f>SUMIF(Calculs!$B$2:$B$34,BC276,Calculs!$C$2:$C$34)</f>
        <v>0</v>
      </c>
      <c r="BF276" s="45">
        <f>IF(Q276&lt;&gt;"",IF(LEFT(Q276,1)="S", Calculs!$C$52,0),0)</f>
        <v>0</v>
      </c>
      <c r="BG276" s="45">
        <f>IF(R276&lt;&gt;"",IF(LEFT(R276,1)="S", Calculs!$C$51,0),0)</f>
        <v>0</v>
      </c>
      <c r="BH276" s="252" t="str">
        <f t="shared" si="87"/>
        <v/>
      </c>
      <c r="BI276" s="242">
        <f>IF(B276="",0, IF(BS276="S",COUNTIF($BH$17:BH276,BH276),0))</f>
        <v>0</v>
      </c>
      <c r="BJ276" s="45">
        <f xml:space="preserve"> IF(S276&lt;&gt;"",IF(S276&lt;&gt;"Sense monitor",VLOOKUP(LEFT(S276,2),Calculs!$B$41:$C$46,2,FALSE),0),0)</f>
        <v>0</v>
      </c>
      <c r="BK276" s="45">
        <f>IF(T276&lt;&gt;"",IF(LEFT(T276,1)="S", Calculs!$C$48,0),0)</f>
        <v>0</v>
      </c>
      <c r="BL276" s="45">
        <f>IF(W276&lt;&gt;"",IF(LEFT(W276,3)="ETT", Calculs!$C$37,0),0)</f>
        <v>0</v>
      </c>
      <c r="BM276" s="45">
        <f>IF(X276&lt;&gt;"",IF(LEFT(X276,1)="S", Calculs!$C$51,0),0)</f>
        <v>0</v>
      </c>
      <c r="BN276" s="45">
        <f>IF(Y276&lt;&gt;"",IF(LEFT(Y276,1)="S", Calculs!$C$52,0),0)</f>
        <v>0</v>
      </c>
      <c r="BO276" s="46" t="str">
        <f t="shared" si="99"/>
        <v/>
      </c>
      <c r="BP276" s="45">
        <f>SUMIF(Calculs!$B$32:$B$36,TRIM(BO276),Calculs!$C$32:$C$36)</f>
        <v>0</v>
      </c>
      <c r="BQ276" s="45">
        <f>IF(V276&lt;&gt;"",IF(LEFT(V276,1)="S", SUMIF(Calculs!$B$57:$B$61, TRIM(BO276), Calculs!$C$57:$C$61),0),0)</f>
        <v>0</v>
      </c>
      <c r="BR276" s="43" t="str">
        <f t="shared" si="88"/>
        <v>N</v>
      </c>
      <c r="BS276" s="241" t="str">
        <f t="shared" si="89"/>
        <v>N</v>
      </c>
      <c r="BT276" s="45">
        <f t="shared" si="90"/>
        <v>0</v>
      </c>
      <c r="BU276" s="45"/>
      <c r="BV276" s="45"/>
      <c r="BW276" s="45">
        <f>IF(C276="",0,IF(AND(BR276="S",AW276=1), VLOOKUP(C276,Calculs!$B$85:$D$90,3), 0) + IF(AND(BS276="S",BI276=1), VLOOKUP(C276,Calculs!$B$85:$F$90,5), 0))</f>
        <v>0</v>
      </c>
      <c r="BX276" s="43" t="str">
        <f t="shared" si="91"/>
        <v/>
      </c>
      <c r="BY276" s="241" t="str">
        <f t="shared" si="92"/>
        <v/>
      </c>
      <c r="BZ276" s="301" t="str">
        <f t="shared" si="93"/>
        <v/>
      </c>
      <c r="CA276" s="301" t="str">
        <f t="shared" si="94"/>
        <v/>
      </c>
    </row>
    <row r="277" spans="1:79" ht="12.75" customHeight="1">
      <c r="A277" s="273"/>
      <c r="B277" s="239" t="str">
        <f>IF(' Peticions ET'!B276="", "",' Peticions ET'!B276)</f>
        <v/>
      </c>
      <c r="C277" s="186" t="str">
        <f>IF(' Peticions ET'!C276="", "",' Peticions ET'!C276)</f>
        <v/>
      </c>
      <c r="D277" s="186" t="str">
        <f>IF(' Peticions ET'!D276="", "",' Peticions ET'!D276)</f>
        <v/>
      </c>
      <c r="E277" s="186" t="str">
        <f>IF(' Peticions ET'!E276="", "",' Peticions ET'!E276)</f>
        <v/>
      </c>
      <c r="F277" s="186" t="str">
        <f>IF(' Peticions ET'!F276="", "",' Peticions ET'!F276)</f>
        <v/>
      </c>
      <c r="G277" s="186" t="str">
        <f>IF(' Peticions ET'!G276="", "",' Peticions ET'!G276)</f>
        <v/>
      </c>
      <c r="H277" s="185" t="str">
        <f>IF(' Peticions ET'!H276="", "",' Peticions ET'!H276)</f>
        <v/>
      </c>
      <c r="I277" s="185" t="str">
        <f>IF(' Peticions ET'!I276="", "",' Peticions ET'!I276)</f>
        <v/>
      </c>
      <c r="J277" s="33" t="str">
        <f>IF(' Peticions ET'!J276="", "",' Peticions ET'!J276)</f>
        <v/>
      </c>
      <c r="K277" s="33" t="str">
        <f>IF(' Peticions ET'!K276="", "",' Peticions ET'!K276)</f>
        <v/>
      </c>
      <c r="L277" s="33" t="str">
        <f>IF(' Peticions ET'!L276="", "",' Peticions ET'!L276)</f>
        <v/>
      </c>
      <c r="M277" s="33" t="str">
        <f>IF(' Peticions ET'!M276="", "",' Peticions ET'!M276)</f>
        <v/>
      </c>
      <c r="N277" s="33" t="str">
        <f>IF(' Peticions ET'!N276="", "",' Peticions ET'!N276)</f>
        <v/>
      </c>
      <c r="O277" s="33" t="str">
        <f>IF(' Peticions ET'!O276="", "",' Peticions ET'!O276)</f>
        <v/>
      </c>
      <c r="P277" s="33" t="str">
        <f>IF(' Peticions ET'!P276="", "",' Peticions ET'!P276)</f>
        <v/>
      </c>
      <c r="Q277" s="33" t="str">
        <f>IF(' Peticions ET'!R276="", "",' Peticions ET'!R276)</f>
        <v/>
      </c>
      <c r="R277" s="1" t="str">
        <f>IF(' Peticions ET'!Q276="", "",' Peticions ET'!Q276)</f>
        <v/>
      </c>
      <c r="S277" s="34" t="str">
        <f>IF(' Peticions ET'!U276="", "",' Peticions ET'!U276)</f>
        <v/>
      </c>
      <c r="T277" s="34" t="str">
        <f>IF(' Peticions ET'!V276="", "",' Peticions ET'!V276)</f>
        <v/>
      </c>
      <c r="U277" t="str">
        <f>IF(' Peticions ET'!S276="", "",' Peticions ET'!S276)</f>
        <v/>
      </c>
      <c r="V277" t="str">
        <f>IF(' Peticions ET'!T276="", "",' Peticions ET'!T276)</f>
        <v/>
      </c>
      <c r="W277" s="33" t="str">
        <f>IF(' Peticions ET'!W276="", "",' Peticions ET'!W276)</f>
        <v/>
      </c>
      <c r="X277" s="33" t="str">
        <f>IF(' Peticions ET'!X276="", "",' Peticions ET'!X276)</f>
        <v/>
      </c>
      <c r="Y277" s="33" t="str">
        <f>IF(' Peticions ET'!Y276="", "",' Peticions ET'!Y276)</f>
        <v/>
      </c>
      <c r="Z277" s="1"/>
      <c r="AA277" s="1"/>
      <c r="AB277" s="3"/>
      <c r="AC277" s="34"/>
      <c r="AD277" s="34"/>
      <c r="AE277" s="34"/>
      <c r="AF277" s="35"/>
      <c r="AG277" s="36"/>
      <c r="AH277" s="36"/>
      <c r="AI277" s="36"/>
      <c r="AJ277" s="36"/>
      <c r="AK277" s="37"/>
      <c r="AL277" s="37"/>
      <c r="AM277" s="37"/>
      <c r="AN277" s="37"/>
      <c r="AO277" s="38" t="str">
        <f>IF(' Peticions ET'!AO276="", "",' Peticions ET'!AO276)</f>
        <v/>
      </c>
      <c r="AP277" s="154"/>
      <c r="AQ277" s="39"/>
      <c r="AR277" s="40" t="str">
        <f t="shared" si="84"/>
        <v/>
      </c>
      <c r="AS277" s="41" t="str">
        <f t="shared" si="85"/>
        <v/>
      </c>
      <c r="AT277" s="42" t="str">
        <f t="shared" si="95"/>
        <v/>
      </c>
      <c r="AU277" s="43" t="str">
        <f t="shared" si="96"/>
        <v/>
      </c>
      <c r="AV277" s="252" t="str">
        <f t="shared" si="86"/>
        <v/>
      </c>
      <c r="AW277" s="242">
        <f>IF(B277="",0,IF(BR277="S",COUNTIF($AV$17:AV277,AV277),0))</f>
        <v>0</v>
      </c>
      <c r="AX277" s="44" t="str">
        <f t="shared" si="97"/>
        <v/>
      </c>
      <c r="AY277" s="45">
        <f xml:space="preserve"> IF(AX277&lt;&gt;"",VLOOKUP(AX277,Calculs!$B$2:$C$34,2,FALSE),0)</f>
        <v>0</v>
      </c>
      <c r="AZ277" s="45">
        <f>IF(K277&lt;&gt;"",IF(LEFT(K277,1)="S", Calculs!$C$55,0),0)</f>
        <v>0</v>
      </c>
      <c r="BA277" s="45">
        <f>IF(L277&lt;&gt;"",IF(LEFT(L277,1)="S", Calculs!$C$51,0),0)</f>
        <v>0</v>
      </c>
      <c r="BB277" s="45">
        <f>IF(M277&lt;&gt;"",IF(LEFT(M277,1)="S", Calculs!$C$52,0),0)</f>
        <v>0</v>
      </c>
      <c r="BC277" s="46" t="str">
        <f t="shared" si="98"/>
        <v/>
      </c>
      <c r="BD277" s="46" t="str">
        <f t="shared" si="83"/>
        <v/>
      </c>
      <c r="BE277" s="46">
        <f>SUMIF(Calculs!$B$2:$B$34,BC277,Calculs!$C$2:$C$34)</f>
        <v>0</v>
      </c>
      <c r="BF277" s="45">
        <f>IF(Q277&lt;&gt;"",IF(LEFT(Q277,1)="S", Calculs!$C$52,0),0)</f>
        <v>0</v>
      </c>
      <c r="BG277" s="45">
        <f>IF(R277&lt;&gt;"",IF(LEFT(R277,1)="S", Calculs!$C$51,0),0)</f>
        <v>0</v>
      </c>
      <c r="BH277" s="252" t="str">
        <f t="shared" si="87"/>
        <v/>
      </c>
      <c r="BI277" s="242">
        <f>IF(B277="",0, IF(BS277="S",COUNTIF($BH$17:BH277,BH277),0))</f>
        <v>0</v>
      </c>
      <c r="BJ277" s="45">
        <f xml:space="preserve"> IF(S277&lt;&gt;"",IF(S277&lt;&gt;"Sense monitor",VLOOKUP(LEFT(S277,2),Calculs!$B$41:$C$46,2,FALSE),0),0)</f>
        <v>0</v>
      </c>
      <c r="BK277" s="45">
        <f>IF(T277&lt;&gt;"",IF(LEFT(T277,1)="S", Calculs!$C$48,0),0)</f>
        <v>0</v>
      </c>
      <c r="BL277" s="45">
        <f>IF(W277&lt;&gt;"",IF(LEFT(W277,3)="ETT", Calculs!$C$37,0),0)</f>
        <v>0</v>
      </c>
      <c r="BM277" s="45">
        <f>IF(X277&lt;&gt;"",IF(LEFT(X277,1)="S", Calculs!$C$51,0),0)</f>
        <v>0</v>
      </c>
      <c r="BN277" s="45">
        <f>IF(Y277&lt;&gt;"",IF(LEFT(Y277,1)="S", Calculs!$C$52,0),0)</f>
        <v>0</v>
      </c>
      <c r="BO277" s="46" t="str">
        <f t="shared" si="99"/>
        <v/>
      </c>
      <c r="BP277" s="45">
        <f>SUMIF(Calculs!$B$32:$B$36,TRIM(BO277),Calculs!$C$32:$C$36)</f>
        <v>0</v>
      </c>
      <c r="BQ277" s="45">
        <f>IF(V277&lt;&gt;"",IF(LEFT(V277,1)="S", SUMIF(Calculs!$B$57:$B$61, TRIM(BO277), Calculs!$C$57:$C$61),0),0)</f>
        <v>0</v>
      </c>
      <c r="BR277" s="43" t="str">
        <f t="shared" si="88"/>
        <v>N</v>
      </c>
      <c r="BS277" s="241" t="str">
        <f t="shared" si="89"/>
        <v>N</v>
      </c>
      <c r="BT277" s="45">
        <f t="shared" si="90"/>
        <v>0</v>
      </c>
      <c r="BU277" s="45"/>
      <c r="BV277" s="45"/>
      <c r="BW277" s="45">
        <f>IF(C277="",0,IF(AND(BR277="S",AW277=1), VLOOKUP(C277,Calculs!$B$85:$D$90,3), 0) + IF(AND(BS277="S",BI277=1), VLOOKUP(C277,Calculs!$B$85:$F$90,5), 0))</f>
        <v>0</v>
      </c>
      <c r="BX277" s="43" t="str">
        <f t="shared" si="91"/>
        <v/>
      </c>
      <c r="BY277" s="241" t="str">
        <f t="shared" si="92"/>
        <v/>
      </c>
      <c r="BZ277" s="301" t="str">
        <f t="shared" si="93"/>
        <v/>
      </c>
      <c r="CA277" s="301" t="str">
        <f t="shared" si="94"/>
        <v/>
      </c>
    </row>
    <row r="278" spans="1:79" ht="12.75" customHeight="1">
      <c r="A278" s="273"/>
      <c r="B278" s="239" t="str">
        <f>IF(' Peticions ET'!B277="", "",' Peticions ET'!B277)</f>
        <v/>
      </c>
      <c r="C278" s="186" t="str">
        <f>IF(' Peticions ET'!C277="", "",' Peticions ET'!C277)</f>
        <v/>
      </c>
      <c r="D278" s="186" t="str">
        <f>IF(' Peticions ET'!D277="", "",' Peticions ET'!D277)</f>
        <v/>
      </c>
      <c r="E278" s="186" t="str">
        <f>IF(' Peticions ET'!E277="", "",' Peticions ET'!E277)</f>
        <v/>
      </c>
      <c r="F278" s="186" t="str">
        <f>IF(' Peticions ET'!F277="", "",' Peticions ET'!F277)</f>
        <v/>
      </c>
      <c r="G278" s="186" t="str">
        <f>IF(' Peticions ET'!G277="", "",' Peticions ET'!G277)</f>
        <v/>
      </c>
      <c r="H278" s="185" t="str">
        <f>IF(' Peticions ET'!H277="", "",' Peticions ET'!H277)</f>
        <v/>
      </c>
      <c r="I278" s="185" t="str">
        <f>IF(' Peticions ET'!I277="", "",' Peticions ET'!I277)</f>
        <v/>
      </c>
      <c r="J278" s="33" t="str">
        <f>IF(' Peticions ET'!J277="", "",' Peticions ET'!J277)</f>
        <v/>
      </c>
      <c r="K278" s="33" t="str">
        <f>IF(' Peticions ET'!K277="", "",' Peticions ET'!K277)</f>
        <v/>
      </c>
      <c r="L278" s="33" t="str">
        <f>IF(' Peticions ET'!L277="", "",' Peticions ET'!L277)</f>
        <v/>
      </c>
      <c r="M278" s="33" t="str">
        <f>IF(' Peticions ET'!M277="", "",' Peticions ET'!M277)</f>
        <v/>
      </c>
      <c r="N278" s="33" t="str">
        <f>IF(' Peticions ET'!N277="", "",' Peticions ET'!N277)</f>
        <v/>
      </c>
      <c r="O278" s="33" t="str">
        <f>IF(' Peticions ET'!O277="", "",' Peticions ET'!O277)</f>
        <v/>
      </c>
      <c r="P278" s="33" t="str">
        <f>IF(' Peticions ET'!P277="", "",' Peticions ET'!P277)</f>
        <v/>
      </c>
      <c r="Q278" s="33" t="str">
        <f>IF(' Peticions ET'!R277="", "",' Peticions ET'!R277)</f>
        <v/>
      </c>
      <c r="R278" s="1" t="str">
        <f>IF(' Peticions ET'!Q277="", "",' Peticions ET'!Q277)</f>
        <v/>
      </c>
      <c r="S278" s="34" t="str">
        <f>IF(' Peticions ET'!U277="", "",' Peticions ET'!U277)</f>
        <v/>
      </c>
      <c r="T278" s="34" t="str">
        <f>IF(' Peticions ET'!V277="", "",' Peticions ET'!V277)</f>
        <v/>
      </c>
      <c r="U278" t="str">
        <f>IF(' Peticions ET'!S277="", "",' Peticions ET'!S277)</f>
        <v/>
      </c>
      <c r="V278" t="str">
        <f>IF(' Peticions ET'!T277="", "",' Peticions ET'!T277)</f>
        <v/>
      </c>
      <c r="W278" s="33" t="str">
        <f>IF(' Peticions ET'!W277="", "",' Peticions ET'!W277)</f>
        <v/>
      </c>
      <c r="X278" s="33" t="str">
        <f>IF(' Peticions ET'!X277="", "",' Peticions ET'!X277)</f>
        <v/>
      </c>
      <c r="Y278" s="33" t="str">
        <f>IF(' Peticions ET'!Y277="", "",' Peticions ET'!Y277)</f>
        <v/>
      </c>
      <c r="Z278" s="1"/>
      <c r="AA278" s="1"/>
      <c r="AB278" s="3"/>
      <c r="AC278" s="34"/>
      <c r="AD278" s="34"/>
      <c r="AE278" s="34"/>
      <c r="AF278" s="35"/>
      <c r="AG278" s="36"/>
      <c r="AH278" s="36"/>
      <c r="AI278" s="36"/>
      <c r="AJ278" s="36"/>
      <c r="AK278" s="37"/>
      <c r="AL278" s="37"/>
      <c r="AM278" s="37"/>
      <c r="AN278" s="37"/>
      <c r="AO278" s="38" t="str">
        <f>IF(' Peticions ET'!AO277="", "",' Peticions ET'!AO277)</f>
        <v/>
      </c>
      <c r="AP278" s="154"/>
      <c r="AQ278" s="39"/>
      <c r="AR278" s="40" t="str">
        <f t="shared" si="84"/>
        <v/>
      </c>
      <c r="AS278" s="41" t="str">
        <f t="shared" si="85"/>
        <v/>
      </c>
      <c r="AT278" s="42" t="str">
        <f t="shared" si="95"/>
        <v/>
      </c>
      <c r="AU278" s="43" t="str">
        <f t="shared" si="96"/>
        <v/>
      </c>
      <c r="AV278" s="252" t="str">
        <f t="shared" si="86"/>
        <v/>
      </c>
      <c r="AW278" s="242">
        <f>IF(B278="",0,IF(BR278="S",COUNTIF($AV$17:AV278,AV278),0))</f>
        <v>0</v>
      </c>
      <c r="AX278" s="44" t="str">
        <f t="shared" si="97"/>
        <v/>
      </c>
      <c r="AY278" s="45">
        <f xml:space="preserve"> IF(AX278&lt;&gt;"",VLOOKUP(AX278,Calculs!$B$2:$C$34,2,FALSE),0)</f>
        <v>0</v>
      </c>
      <c r="AZ278" s="45">
        <f>IF(K278&lt;&gt;"",IF(LEFT(K278,1)="S", Calculs!$C$55,0),0)</f>
        <v>0</v>
      </c>
      <c r="BA278" s="45">
        <f>IF(L278&lt;&gt;"",IF(LEFT(L278,1)="S", Calculs!$C$51,0),0)</f>
        <v>0</v>
      </c>
      <c r="BB278" s="45">
        <f>IF(M278&lt;&gt;"",IF(LEFT(M278,1)="S", Calculs!$C$52,0),0)</f>
        <v>0</v>
      </c>
      <c r="BC278" s="46" t="str">
        <f t="shared" si="98"/>
        <v/>
      </c>
      <c r="BD278" s="46" t="str">
        <f t="shared" si="83"/>
        <v/>
      </c>
      <c r="BE278" s="46">
        <f>SUMIF(Calculs!$B$2:$B$34,BC278,Calculs!$C$2:$C$34)</f>
        <v>0</v>
      </c>
      <c r="BF278" s="45">
        <f>IF(Q278&lt;&gt;"",IF(LEFT(Q278,1)="S", Calculs!$C$52,0),0)</f>
        <v>0</v>
      </c>
      <c r="BG278" s="45">
        <f>IF(R278&lt;&gt;"",IF(LEFT(R278,1)="S", Calculs!$C$51,0),0)</f>
        <v>0</v>
      </c>
      <c r="BH278" s="252" t="str">
        <f t="shared" si="87"/>
        <v/>
      </c>
      <c r="BI278" s="242">
        <f>IF(B278="",0, IF(BS278="S",COUNTIF($BH$17:BH278,BH278),0))</f>
        <v>0</v>
      </c>
      <c r="BJ278" s="45">
        <f xml:space="preserve"> IF(S278&lt;&gt;"",IF(S278&lt;&gt;"Sense monitor",VLOOKUP(LEFT(S278,2),Calculs!$B$41:$C$46,2,FALSE),0),0)</f>
        <v>0</v>
      </c>
      <c r="BK278" s="45">
        <f>IF(T278&lt;&gt;"",IF(LEFT(T278,1)="S", Calculs!$C$48,0),0)</f>
        <v>0</v>
      </c>
      <c r="BL278" s="45">
        <f>IF(W278&lt;&gt;"",IF(LEFT(W278,3)="ETT", Calculs!$C$37,0),0)</f>
        <v>0</v>
      </c>
      <c r="BM278" s="45">
        <f>IF(X278&lt;&gt;"",IF(LEFT(X278,1)="S", Calculs!$C$51,0),0)</f>
        <v>0</v>
      </c>
      <c r="BN278" s="45">
        <f>IF(Y278&lt;&gt;"",IF(LEFT(Y278,1)="S", Calculs!$C$52,0),0)</f>
        <v>0</v>
      </c>
      <c r="BO278" s="46" t="str">
        <f t="shared" si="99"/>
        <v/>
      </c>
      <c r="BP278" s="45">
        <f>SUMIF(Calculs!$B$32:$B$36,TRIM(BO278),Calculs!$C$32:$C$36)</f>
        <v>0</v>
      </c>
      <c r="BQ278" s="45">
        <f>IF(V278&lt;&gt;"",IF(LEFT(V278,1)="S", SUMIF(Calculs!$B$57:$B$61, TRIM(BO278), Calculs!$C$57:$C$61),0),0)</f>
        <v>0</v>
      </c>
      <c r="BR278" s="43" t="str">
        <f t="shared" si="88"/>
        <v>N</v>
      </c>
      <c r="BS278" s="241" t="str">
        <f t="shared" si="89"/>
        <v>N</v>
      </c>
      <c r="BT278" s="45">
        <f t="shared" si="90"/>
        <v>0</v>
      </c>
      <c r="BU278" s="45"/>
      <c r="BV278" s="45"/>
      <c r="BW278" s="45">
        <f>IF(C278="",0,IF(AND(BR278="S",AW278=1), VLOOKUP(C278,Calculs!$B$85:$D$90,3), 0) + IF(AND(BS278="S",BI278=1), VLOOKUP(C278,Calculs!$B$85:$F$90,5), 0))</f>
        <v>0</v>
      </c>
      <c r="BX278" s="43" t="str">
        <f t="shared" si="91"/>
        <v/>
      </c>
      <c r="BY278" s="241" t="str">
        <f t="shared" si="92"/>
        <v/>
      </c>
      <c r="BZ278" s="301" t="str">
        <f t="shared" si="93"/>
        <v/>
      </c>
      <c r="CA278" s="301" t="str">
        <f t="shared" si="94"/>
        <v/>
      </c>
    </row>
    <row r="279" spans="1:79" ht="12.75" customHeight="1">
      <c r="A279" s="273"/>
      <c r="B279" s="239" t="str">
        <f>IF(' Peticions ET'!B278="", "",' Peticions ET'!B278)</f>
        <v/>
      </c>
      <c r="C279" s="186" t="str">
        <f>IF(' Peticions ET'!C278="", "",' Peticions ET'!C278)</f>
        <v/>
      </c>
      <c r="D279" s="186" t="str">
        <f>IF(' Peticions ET'!D278="", "",' Peticions ET'!D278)</f>
        <v/>
      </c>
      <c r="E279" s="186" t="str">
        <f>IF(' Peticions ET'!E278="", "",' Peticions ET'!E278)</f>
        <v/>
      </c>
      <c r="F279" s="186" t="str">
        <f>IF(' Peticions ET'!F278="", "",' Peticions ET'!F278)</f>
        <v/>
      </c>
      <c r="G279" s="186" t="str">
        <f>IF(' Peticions ET'!G278="", "",' Peticions ET'!G278)</f>
        <v/>
      </c>
      <c r="H279" s="185" t="str">
        <f>IF(' Peticions ET'!H278="", "",' Peticions ET'!H278)</f>
        <v/>
      </c>
      <c r="I279" s="185" t="str">
        <f>IF(' Peticions ET'!I278="", "",' Peticions ET'!I278)</f>
        <v/>
      </c>
      <c r="J279" s="33" t="str">
        <f>IF(' Peticions ET'!J278="", "",' Peticions ET'!J278)</f>
        <v/>
      </c>
      <c r="K279" s="33" t="str">
        <f>IF(' Peticions ET'!K278="", "",' Peticions ET'!K278)</f>
        <v/>
      </c>
      <c r="L279" s="33" t="str">
        <f>IF(' Peticions ET'!L278="", "",' Peticions ET'!L278)</f>
        <v/>
      </c>
      <c r="M279" s="33" t="str">
        <f>IF(' Peticions ET'!M278="", "",' Peticions ET'!M278)</f>
        <v/>
      </c>
      <c r="N279" s="33" t="str">
        <f>IF(' Peticions ET'!N278="", "",' Peticions ET'!N278)</f>
        <v/>
      </c>
      <c r="O279" s="33" t="str">
        <f>IF(' Peticions ET'!O278="", "",' Peticions ET'!O278)</f>
        <v/>
      </c>
      <c r="P279" s="33" t="str">
        <f>IF(' Peticions ET'!P278="", "",' Peticions ET'!P278)</f>
        <v/>
      </c>
      <c r="Q279" s="33" t="str">
        <f>IF(' Peticions ET'!R278="", "",' Peticions ET'!R278)</f>
        <v/>
      </c>
      <c r="R279" s="1" t="str">
        <f>IF(' Peticions ET'!Q278="", "",' Peticions ET'!Q278)</f>
        <v/>
      </c>
      <c r="S279" s="34" t="str">
        <f>IF(' Peticions ET'!U278="", "",' Peticions ET'!U278)</f>
        <v/>
      </c>
      <c r="T279" s="34" t="str">
        <f>IF(' Peticions ET'!V278="", "",' Peticions ET'!V278)</f>
        <v/>
      </c>
      <c r="U279" t="str">
        <f>IF(' Peticions ET'!S278="", "",' Peticions ET'!S278)</f>
        <v/>
      </c>
      <c r="V279" t="str">
        <f>IF(' Peticions ET'!T278="", "",' Peticions ET'!T278)</f>
        <v/>
      </c>
      <c r="W279" s="33" t="str">
        <f>IF(' Peticions ET'!W278="", "",' Peticions ET'!W278)</f>
        <v/>
      </c>
      <c r="X279" s="33" t="str">
        <f>IF(' Peticions ET'!X278="", "",' Peticions ET'!X278)</f>
        <v/>
      </c>
      <c r="Y279" s="33" t="str">
        <f>IF(' Peticions ET'!Y278="", "",' Peticions ET'!Y278)</f>
        <v/>
      </c>
      <c r="Z279" s="1"/>
      <c r="AA279" s="1"/>
      <c r="AB279" s="3"/>
      <c r="AC279" s="34"/>
      <c r="AD279" s="34"/>
      <c r="AE279" s="34"/>
      <c r="AF279" s="35"/>
      <c r="AG279" s="36"/>
      <c r="AH279" s="36"/>
      <c r="AI279" s="36"/>
      <c r="AJ279" s="36"/>
      <c r="AK279" s="37"/>
      <c r="AL279" s="37"/>
      <c r="AM279" s="37"/>
      <c r="AN279" s="37"/>
      <c r="AO279" s="38" t="str">
        <f>IF(' Peticions ET'!AO278="", "",' Peticions ET'!AO278)</f>
        <v/>
      </c>
      <c r="AP279" s="154"/>
      <c r="AQ279" s="39"/>
      <c r="AR279" s="40" t="str">
        <f t="shared" si="84"/>
        <v/>
      </c>
      <c r="AS279" s="41" t="str">
        <f t="shared" si="85"/>
        <v/>
      </c>
      <c r="AT279" s="42" t="str">
        <f t="shared" si="95"/>
        <v/>
      </c>
      <c r="AU279" s="43" t="str">
        <f t="shared" si="96"/>
        <v/>
      </c>
      <c r="AV279" s="252" t="str">
        <f t="shared" si="86"/>
        <v/>
      </c>
      <c r="AW279" s="242">
        <f>IF(B279="",0,IF(BR279="S",COUNTIF($AV$17:AV279,AV279),0))</f>
        <v>0</v>
      </c>
      <c r="AX279" s="44" t="str">
        <f t="shared" si="97"/>
        <v/>
      </c>
      <c r="AY279" s="45">
        <f xml:space="preserve"> IF(AX279&lt;&gt;"",VLOOKUP(AX279,Calculs!$B$2:$C$34,2,FALSE),0)</f>
        <v>0</v>
      </c>
      <c r="AZ279" s="45">
        <f>IF(K279&lt;&gt;"",IF(LEFT(K279,1)="S", Calculs!$C$55,0),0)</f>
        <v>0</v>
      </c>
      <c r="BA279" s="45">
        <f>IF(L279&lt;&gt;"",IF(LEFT(L279,1)="S", Calculs!$C$51,0),0)</f>
        <v>0</v>
      </c>
      <c r="BB279" s="45">
        <f>IF(M279&lt;&gt;"",IF(LEFT(M279,1)="S", Calculs!$C$52,0),0)</f>
        <v>0</v>
      </c>
      <c r="BC279" s="46" t="str">
        <f t="shared" si="98"/>
        <v/>
      </c>
      <c r="BD279" s="46" t="str">
        <f t="shared" si="83"/>
        <v/>
      </c>
      <c r="BE279" s="46">
        <f>SUMIF(Calculs!$B$2:$B$34,BC279,Calculs!$C$2:$C$34)</f>
        <v>0</v>
      </c>
      <c r="BF279" s="45">
        <f>IF(Q279&lt;&gt;"",IF(LEFT(Q279,1)="S", Calculs!$C$52,0),0)</f>
        <v>0</v>
      </c>
      <c r="BG279" s="45">
        <f>IF(R279&lt;&gt;"",IF(LEFT(R279,1)="S", Calculs!$C$51,0),0)</f>
        <v>0</v>
      </c>
      <c r="BH279" s="252" t="str">
        <f t="shared" si="87"/>
        <v/>
      </c>
      <c r="BI279" s="242">
        <f>IF(B279="",0, IF(BS279="S",COUNTIF($BH$17:BH279,BH279),0))</f>
        <v>0</v>
      </c>
      <c r="BJ279" s="45">
        <f xml:space="preserve"> IF(S279&lt;&gt;"",IF(S279&lt;&gt;"Sense monitor",VLOOKUP(LEFT(S279,2),Calculs!$B$41:$C$46,2,FALSE),0),0)</f>
        <v>0</v>
      </c>
      <c r="BK279" s="45">
        <f>IF(T279&lt;&gt;"",IF(LEFT(T279,1)="S", Calculs!$C$48,0),0)</f>
        <v>0</v>
      </c>
      <c r="BL279" s="45">
        <f>IF(W279&lt;&gt;"",IF(LEFT(W279,3)="ETT", Calculs!$C$37,0),0)</f>
        <v>0</v>
      </c>
      <c r="BM279" s="45">
        <f>IF(X279&lt;&gt;"",IF(LEFT(X279,1)="S", Calculs!$C$51,0),0)</f>
        <v>0</v>
      </c>
      <c r="BN279" s="45">
        <f>IF(Y279&lt;&gt;"",IF(LEFT(Y279,1)="S", Calculs!$C$52,0),0)</f>
        <v>0</v>
      </c>
      <c r="BO279" s="46" t="str">
        <f t="shared" si="99"/>
        <v/>
      </c>
      <c r="BP279" s="45">
        <f>SUMIF(Calculs!$B$32:$B$36,TRIM(BO279),Calculs!$C$32:$C$36)</f>
        <v>0</v>
      </c>
      <c r="BQ279" s="45">
        <f>IF(V279&lt;&gt;"",IF(LEFT(V279,1)="S", SUMIF(Calculs!$B$57:$B$61, TRIM(BO279), Calculs!$C$57:$C$61),0),0)</f>
        <v>0</v>
      </c>
      <c r="BR279" s="43" t="str">
        <f t="shared" si="88"/>
        <v>N</v>
      </c>
      <c r="BS279" s="241" t="str">
        <f t="shared" si="89"/>
        <v>N</v>
      </c>
      <c r="BT279" s="45">
        <f t="shared" si="90"/>
        <v>0</v>
      </c>
      <c r="BU279" s="45"/>
      <c r="BV279" s="45"/>
      <c r="BW279" s="45">
        <f>IF(C279="",0,IF(AND(BR279="S",AW279=1), VLOOKUP(C279,Calculs!$B$85:$D$90,3), 0) + IF(AND(BS279="S",BI279=1), VLOOKUP(C279,Calculs!$B$85:$F$90,5), 0))</f>
        <v>0</v>
      </c>
      <c r="BX279" s="43" t="str">
        <f t="shared" si="91"/>
        <v/>
      </c>
      <c r="BY279" s="241" t="str">
        <f t="shared" si="92"/>
        <v/>
      </c>
      <c r="BZ279" s="301" t="str">
        <f t="shared" si="93"/>
        <v/>
      </c>
      <c r="CA279" s="301" t="str">
        <f t="shared" si="94"/>
        <v/>
      </c>
    </row>
    <row r="280" spans="1:79" ht="12.75" customHeight="1">
      <c r="A280" s="273"/>
      <c r="B280" s="239" t="str">
        <f>IF(' Peticions ET'!B279="", "",' Peticions ET'!B279)</f>
        <v/>
      </c>
      <c r="C280" s="186" t="str">
        <f>IF(' Peticions ET'!C279="", "",' Peticions ET'!C279)</f>
        <v/>
      </c>
      <c r="D280" s="186" t="str">
        <f>IF(' Peticions ET'!D279="", "",' Peticions ET'!D279)</f>
        <v/>
      </c>
      <c r="E280" s="186" t="str">
        <f>IF(' Peticions ET'!E279="", "",' Peticions ET'!E279)</f>
        <v/>
      </c>
      <c r="F280" s="186" t="str">
        <f>IF(' Peticions ET'!F279="", "",' Peticions ET'!F279)</f>
        <v/>
      </c>
      <c r="G280" s="186" t="str">
        <f>IF(' Peticions ET'!G279="", "",' Peticions ET'!G279)</f>
        <v/>
      </c>
      <c r="H280" s="185" t="str">
        <f>IF(' Peticions ET'!H279="", "",' Peticions ET'!H279)</f>
        <v/>
      </c>
      <c r="I280" s="185" t="str">
        <f>IF(' Peticions ET'!I279="", "",' Peticions ET'!I279)</f>
        <v/>
      </c>
      <c r="J280" s="33" t="str">
        <f>IF(' Peticions ET'!J279="", "",' Peticions ET'!J279)</f>
        <v/>
      </c>
      <c r="K280" s="33" t="str">
        <f>IF(' Peticions ET'!K279="", "",' Peticions ET'!K279)</f>
        <v/>
      </c>
      <c r="L280" s="33" t="str">
        <f>IF(' Peticions ET'!L279="", "",' Peticions ET'!L279)</f>
        <v/>
      </c>
      <c r="M280" s="33" t="str">
        <f>IF(' Peticions ET'!M279="", "",' Peticions ET'!M279)</f>
        <v/>
      </c>
      <c r="N280" s="33" t="str">
        <f>IF(' Peticions ET'!N279="", "",' Peticions ET'!N279)</f>
        <v/>
      </c>
      <c r="O280" s="33" t="str">
        <f>IF(' Peticions ET'!O279="", "",' Peticions ET'!O279)</f>
        <v/>
      </c>
      <c r="P280" s="33" t="str">
        <f>IF(' Peticions ET'!P279="", "",' Peticions ET'!P279)</f>
        <v/>
      </c>
      <c r="Q280" s="33" t="str">
        <f>IF(' Peticions ET'!R279="", "",' Peticions ET'!R279)</f>
        <v/>
      </c>
      <c r="R280" s="1" t="str">
        <f>IF(' Peticions ET'!Q279="", "",' Peticions ET'!Q279)</f>
        <v/>
      </c>
      <c r="S280" s="34" t="str">
        <f>IF(' Peticions ET'!U279="", "",' Peticions ET'!U279)</f>
        <v/>
      </c>
      <c r="T280" s="34" t="str">
        <f>IF(' Peticions ET'!V279="", "",' Peticions ET'!V279)</f>
        <v/>
      </c>
      <c r="U280" t="str">
        <f>IF(' Peticions ET'!S279="", "",' Peticions ET'!S279)</f>
        <v/>
      </c>
      <c r="V280" t="str">
        <f>IF(' Peticions ET'!T279="", "",' Peticions ET'!T279)</f>
        <v/>
      </c>
      <c r="W280" s="33" t="str">
        <f>IF(' Peticions ET'!W279="", "",' Peticions ET'!W279)</f>
        <v/>
      </c>
      <c r="X280" s="33" t="str">
        <f>IF(' Peticions ET'!X279="", "",' Peticions ET'!X279)</f>
        <v/>
      </c>
      <c r="Y280" s="33" t="str">
        <f>IF(' Peticions ET'!Y279="", "",' Peticions ET'!Y279)</f>
        <v/>
      </c>
      <c r="Z280" s="1"/>
      <c r="AA280" s="1"/>
      <c r="AB280" s="3"/>
      <c r="AC280" s="34"/>
      <c r="AD280" s="34"/>
      <c r="AE280" s="34"/>
      <c r="AF280" s="35"/>
      <c r="AG280" s="36"/>
      <c r="AH280" s="36"/>
      <c r="AI280" s="36"/>
      <c r="AJ280" s="36"/>
      <c r="AK280" s="37"/>
      <c r="AL280" s="37"/>
      <c r="AM280" s="37"/>
      <c r="AN280" s="37"/>
      <c r="AO280" s="38" t="str">
        <f>IF(' Peticions ET'!AO279="", "",' Peticions ET'!AO279)</f>
        <v/>
      </c>
      <c r="AP280" s="154"/>
      <c r="AQ280" s="39"/>
      <c r="AR280" s="40" t="str">
        <f t="shared" si="84"/>
        <v/>
      </c>
      <c r="AS280" s="41" t="str">
        <f t="shared" si="85"/>
        <v/>
      </c>
      <c r="AT280" s="42" t="str">
        <f t="shared" si="95"/>
        <v/>
      </c>
      <c r="AU280" s="43" t="str">
        <f t="shared" si="96"/>
        <v/>
      </c>
      <c r="AV280" s="252" t="str">
        <f t="shared" si="86"/>
        <v/>
      </c>
      <c r="AW280" s="242">
        <f>IF(B280="",0,IF(BR280="S",COUNTIF($AV$17:AV280,AV280),0))</f>
        <v>0</v>
      </c>
      <c r="AX280" s="44" t="str">
        <f t="shared" si="97"/>
        <v/>
      </c>
      <c r="AY280" s="45">
        <f xml:space="preserve"> IF(AX280&lt;&gt;"",VLOOKUP(AX280,Calculs!$B$2:$C$34,2,FALSE),0)</f>
        <v>0</v>
      </c>
      <c r="AZ280" s="45">
        <f>IF(K280&lt;&gt;"",IF(LEFT(K280,1)="S", Calculs!$C$55,0),0)</f>
        <v>0</v>
      </c>
      <c r="BA280" s="45">
        <f>IF(L280&lt;&gt;"",IF(LEFT(L280,1)="S", Calculs!$C$51,0),0)</f>
        <v>0</v>
      </c>
      <c r="BB280" s="45">
        <f>IF(M280&lt;&gt;"",IF(LEFT(M280,1)="S", Calculs!$C$52,0),0)</f>
        <v>0</v>
      </c>
      <c r="BC280" s="46" t="str">
        <f t="shared" si="98"/>
        <v/>
      </c>
      <c r="BD280" s="46" t="str">
        <f t="shared" ref="BD280:BD343" si="100">IF(BC280&lt;&gt;"",IF(LEFT(P280,3)="Com","Compacte",IF(LEFT(P280,3)="Min","Minitorre","?")),"")</f>
        <v/>
      </c>
      <c r="BE280" s="46">
        <f>SUMIF(Calculs!$B$2:$B$34,BC280,Calculs!$C$2:$C$34)</f>
        <v>0</v>
      </c>
      <c r="BF280" s="45">
        <f>IF(Q280&lt;&gt;"",IF(LEFT(Q280,1)="S", Calculs!$C$52,0),0)</f>
        <v>0</v>
      </c>
      <c r="BG280" s="45">
        <f>IF(R280&lt;&gt;"",IF(LEFT(R280,1)="S", Calculs!$C$51,0),0)</f>
        <v>0</v>
      </c>
      <c r="BH280" s="252" t="str">
        <f t="shared" si="87"/>
        <v/>
      </c>
      <c r="BI280" s="242">
        <f>IF(B280="",0, IF(BS280="S",COUNTIF($BH$17:BH280,BH280),0))</f>
        <v>0</v>
      </c>
      <c r="BJ280" s="45">
        <f xml:space="preserve"> IF(S280&lt;&gt;"",IF(S280&lt;&gt;"Sense monitor",VLOOKUP(LEFT(S280,2),Calculs!$B$41:$C$46,2,FALSE),0),0)</f>
        <v>0</v>
      </c>
      <c r="BK280" s="45">
        <f>IF(T280&lt;&gt;"",IF(LEFT(T280,1)="S", Calculs!$C$48,0),0)</f>
        <v>0</v>
      </c>
      <c r="BL280" s="45">
        <f>IF(W280&lt;&gt;"",IF(LEFT(W280,3)="ETT", Calculs!$C$37,0),0)</f>
        <v>0</v>
      </c>
      <c r="BM280" s="45">
        <f>IF(X280&lt;&gt;"",IF(LEFT(X280,1)="S", Calculs!$C$51,0),0)</f>
        <v>0</v>
      </c>
      <c r="BN280" s="45">
        <f>IF(Y280&lt;&gt;"",IF(LEFT(Y280,1)="S", Calculs!$C$52,0),0)</f>
        <v>0</v>
      </c>
      <c r="BO280" s="46" t="str">
        <f t="shared" si="99"/>
        <v/>
      </c>
      <c r="BP280" s="45">
        <f>SUMIF(Calculs!$B$32:$B$36,TRIM(BO280),Calculs!$C$32:$C$36)</f>
        <v>0</v>
      </c>
      <c r="BQ280" s="45">
        <f>IF(V280&lt;&gt;"",IF(LEFT(V280,1)="S", SUMIF(Calculs!$B$57:$B$61, TRIM(BO280), Calculs!$C$57:$C$61),0),0)</f>
        <v>0</v>
      </c>
      <c r="BR280" s="43" t="str">
        <f t="shared" si="88"/>
        <v>N</v>
      </c>
      <c r="BS280" s="241" t="str">
        <f t="shared" si="89"/>
        <v>N</v>
      </c>
      <c r="BT280" s="45">
        <f t="shared" si="90"/>
        <v>0</v>
      </c>
      <c r="BU280" s="45"/>
      <c r="BV280" s="45"/>
      <c r="BW280" s="45">
        <f>IF(C280="",0,IF(AND(BR280="S",AW280=1), VLOOKUP(C280,Calculs!$B$85:$D$90,3), 0) + IF(AND(BS280="S",BI280=1), VLOOKUP(C280,Calculs!$B$85:$F$90,5), 0))</f>
        <v>0</v>
      </c>
      <c r="BX280" s="43" t="str">
        <f t="shared" si="91"/>
        <v/>
      </c>
      <c r="BY280" s="241" t="str">
        <f t="shared" si="92"/>
        <v/>
      </c>
      <c r="BZ280" s="301" t="str">
        <f t="shared" si="93"/>
        <v/>
      </c>
      <c r="CA280" s="301" t="str">
        <f t="shared" si="94"/>
        <v/>
      </c>
    </row>
    <row r="281" spans="1:79" ht="12.75" customHeight="1">
      <c r="A281" s="273"/>
      <c r="B281" s="239" t="str">
        <f>IF(' Peticions ET'!B280="", "",' Peticions ET'!B280)</f>
        <v/>
      </c>
      <c r="C281" s="186" t="str">
        <f>IF(' Peticions ET'!C280="", "",' Peticions ET'!C280)</f>
        <v/>
      </c>
      <c r="D281" s="186" t="str">
        <f>IF(' Peticions ET'!D280="", "",' Peticions ET'!D280)</f>
        <v/>
      </c>
      <c r="E281" s="186" t="str">
        <f>IF(' Peticions ET'!E280="", "",' Peticions ET'!E280)</f>
        <v/>
      </c>
      <c r="F281" s="186" t="str">
        <f>IF(' Peticions ET'!F280="", "",' Peticions ET'!F280)</f>
        <v/>
      </c>
      <c r="G281" s="186" t="str">
        <f>IF(' Peticions ET'!G280="", "",' Peticions ET'!G280)</f>
        <v/>
      </c>
      <c r="H281" s="185" t="str">
        <f>IF(' Peticions ET'!H280="", "",' Peticions ET'!H280)</f>
        <v/>
      </c>
      <c r="I281" s="185" t="str">
        <f>IF(' Peticions ET'!I280="", "",' Peticions ET'!I280)</f>
        <v/>
      </c>
      <c r="J281" s="33" t="str">
        <f>IF(' Peticions ET'!J280="", "",' Peticions ET'!J280)</f>
        <v/>
      </c>
      <c r="K281" s="33" t="str">
        <f>IF(' Peticions ET'!K280="", "",' Peticions ET'!K280)</f>
        <v/>
      </c>
      <c r="L281" s="33" t="str">
        <f>IF(' Peticions ET'!L280="", "",' Peticions ET'!L280)</f>
        <v/>
      </c>
      <c r="M281" s="33" t="str">
        <f>IF(' Peticions ET'!M280="", "",' Peticions ET'!M280)</f>
        <v/>
      </c>
      <c r="N281" s="33" t="str">
        <f>IF(' Peticions ET'!N280="", "",' Peticions ET'!N280)</f>
        <v/>
      </c>
      <c r="O281" s="33" t="str">
        <f>IF(' Peticions ET'!O280="", "",' Peticions ET'!O280)</f>
        <v/>
      </c>
      <c r="P281" s="33" t="str">
        <f>IF(' Peticions ET'!P280="", "",' Peticions ET'!P280)</f>
        <v/>
      </c>
      <c r="Q281" s="33" t="str">
        <f>IF(' Peticions ET'!R280="", "",' Peticions ET'!R280)</f>
        <v/>
      </c>
      <c r="R281" s="1" t="str">
        <f>IF(' Peticions ET'!Q280="", "",' Peticions ET'!Q280)</f>
        <v/>
      </c>
      <c r="S281" s="34" t="str">
        <f>IF(' Peticions ET'!U280="", "",' Peticions ET'!U280)</f>
        <v/>
      </c>
      <c r="T281" s="34" t="str">
        <f>IF(' Peticions ET'!V280="", "",' Peticions ET'!V280)</f>
        <v/>
      </c>
      <c r="U281" t="str">
        <f>IF(' Peticions ET'!S280="", "",' Peticions ET'!S280)</f>
        <v/>
      </c>
      <c r="V281" t="str">
        <f>IF(' Peticions ET'!T280="", "",' Peticions ET'!T280)</f>
        <v/>
      </c>
      <c r="W281" s="33" t="str">
        <f>IF(' Peticions ET'!W280="", "",' Peticions ET'!W280)</f>
        <v/>
      </c>
      <c r="X281" s="33" t="str">
        <f>IF(' Peticions ET'!X280="", "",' Peticions ET'!X280)</f>
        <v/>
      </c>
      <c r="Y281" s="33" t="str">
        <f>IF(' Peticions ET'!Y280="", "",' Peticions ET'!Y280)</f>
        <v/>
      </c>
      <c r="Z281" s="1"/>
      <c r="AA281" s="1"/>
      <c r="AB281" s="3"/>
      <c r="AC281" s="34"/>
      <c r="AD281" s="34"/>
      <c r="AE281" s="34"/>
      <c r="AF281" s="35"/>
      <c r="AG281" s="36"/>
      <c r="AH281" s="36"/>
      <c r="AI281" s="36"/>
      <c r="AJ281" s="36"/>
      <c r="AK281" s="37"/>
      <c r="AL281" s="37"/>
      <c r="AM281" s="37"/>
      <c r="AN281" s="37"/>
      <c r="AO281" s="38" t="str">
        <f>IF(' Peticions ET'!AO280="", "",' Peticions ET'!AO280)</f>
        <v/>
      </c>
      <c r="AP281" s="154"/>
      <c r="AQ281" s="39"/>
      <c r="AR281" s="40" t="str">
        <f t="shared" si="84"/>
        <v/>
      </c>
      <c r="AS281" s="41" t="str">
        <f t="shared" si="85"/>
        <v/>
      </c>
      <c r="AT281" s="42" t="str">
        <f t="shared" si="95"/>
        <v/>
      </c>
      <c r="AU281" s="43" t="str">
        <f t="shared" si="96"/>
        <v/>
      </c>
      <c r="AV281" s="252" t="str">
        <f t="shared" si="86"/>
        <v/>
      </c>
      <c r="AW281" s="242">
        <f>IF(B281="",0,IF(BR281="S",COUNTIF($AV$17:AV281,AV281),0))</f>
        <v>0</v>
      </c>
      <c r="AX281" s="44" t="str">
        <f t="shared" si="97"/>
        <v/>
      </c>
      <c r="AY281" s="45">
        <f xml:space="preserve"> IF(AX281&lt;&gt;"",VLOOKUP(AX281,Calculs!$B$2:$C$34,2,FALSE),0)</f>
        <v>0</v>
      </c>
      <c r="AZ281" s="45">
        <f>IF(K281&lt;&gt;"",IF(LEFT(K281,1)="S", Calculs!$C$55,0),0)</f>
        <v>0</v>
      </c>
      <c r="BA281" s="45">
        <f>IF(L281&lt;&gt;"",IF(LEFT(L281,1)="S", Calculs!$C$51,0),0)</f>
        <v>0</v>
      </c>
      <c r="BB281" s="45">
        <f>IF(M281&lt;&gt;"",IF(LEFT(M281,1)="S", Calculs!$C$52,0),0)</f>
        <v>0</v>
      </c>
      <c r="BC281" s="46" t="str">
        <f t="shared" si="98"/>
        <v/>
      </c>
      <c r="BD281" s="46" t="str">
        <f t="shared" si="100"/>
        <v/>
      </c>
      <c r="BE281" s="46">
        <f>SUMIF(Calculs!$B$2:$B$34,BC281,Calculs!$C$2:$C$34)</f>
        <v>0</v>
      </c>
      <c r="BF281" s="45">
        <f>IF(Q281&lt;&gt;"",IF(LEFT(Q281,1)="S", Calculs!$C$52,0),0)</f>
        <v>0</v>
      </c>
      <c r="BG281" s="45">
        <f>IF(R281&lt;&gt;"",IF(LEFT(R281,1)="S", Calculs!$C$51,0),0)</f>
        <v>0</v>
      </c>
      <c r="BH281" s="252" t="str">
        <f t="shared" si="87"/>
        <v/>
      </c>
      <c r="BI281" s="242">
        <f>IF(B281="",0, IF(BS281="S",COUNTIF($BH$17:BH281,BH281),0))</f>
        <v>0</v>
      </c>
      <c r="BJ281" s="45">
        <f xml:space="preserve"> IF(S281&lt;&gt;"",IF(S281&lt;&gt;"Sense monitor",VLOOKUP(LEFT(S281,2),Calculs!$B$41:$C$46,2,FALSE),0),0)</f>
        <v>0</v>
      </c>
      <c r="BK281" s="45">
        <f>IF(T281&lt;&gt;"",IF(LEFT(T281,1)="S", Calculs!$C$48,0),0)</f>
        <v>0</v>
      </c>
      <c r="BL281" s="45">
        <f>IF(W281&lt;&gt;"",IF(LEFT(W281,3)="ETT", Calculs!$C$37,0),0)</f>
        <v>0</v>
      </c>
      <c r="BM281" s="45">
        <f>IF(X281&lt;&gt;"",IF(LEFT(X281,1)="S", Calculs!$C$51,0),0)</f>
        <v>0</v>
      </c>
      <c r="BN281" s="45">
        <f>IF(Y281&lt;&gt;"",IF(LEFT(Y281,1)="S", Calculs!$C$52,0),0)</f>
        <v>0</v>
      </c>
      <c r="BO281" s="46" t="str">
        <f t="shared" si="99"/>
        <v/>
      </c>
      <c r="BP281" s="45">
        <f>SUMIF(Calculs!$B$32:$B$36,TRIM(BO281),Calculs!$C$32:$C$36)</f>
        <v>0</v>
      </c>
      <c r="BQ281" s="45">
        <f>IF(V281&lt;&gt;"",IF(LEFT(V281,1)="S", SUMIF(Calculs!$B$57:$B$61, TRIM(BO281), Calculs!$C$57:$C$61),0),0)</f>
        <v>0</v>
      </c>
      <c r="BR281" s="43" t="str">
        <f t="shared" si="88"/>
        <v>N</v>
      </c>
      <c r="BS281" s="241" t="str">
        <f t="shared" si="89"/>
        <v>N</v>
      </c>
      <c r="BT281" s="45">
        <f t="shared" si="90"/>
        <v>0</v>
      </c>
      <c r="BU281" s="45"/>
      <c r="BV281" s="45"/>
      <c r="BW281" s="45">
        <f>IF(C281="",0,IF(AND(BR281="S",AW281=1), VLOOKUP(C281,Calculs!$B$85:$D$90,3), 0) + IF(AND(BS281="S",BI281=1), VLOOKUP(C281,Calculs!$B$85:$F$90,5), 0))</f>
        <v>0</v>
      </c>
      <c r="BX281" s="43" t="str">
        <f t="shared" si="91"/>
        <v/>
      </c>
      <c r="BY281" s="241" t="str">
        <f t="shared" si="92"/>
        <v/>
      </c>
      <c r="BZ281" s="301" t="str">
        <f t="shared" si="93"/>
        <v/>
      </c>
      <c r="CA281" s="301" t="str">
        <f t="shared" si="94"/>
        <v/>
      </c>
    </row>
    <row r="282" spans="1:79" ht="12.75" customHeight="1">
      <c r="A282" s="273"/>
      <c r="B282" s="239" t="str">
        <f>IF(' Peticions ET'!B281="", "",' Peticions ET'!B281)</f>
        <v/>
      </c>
      <c r="C282" s="186" t="str">
        <f>IF(' Peticions ET'!C281="", "",' Peticions ET'!C281)</f>
        <v/>
      </c>
      <c r="D282" s="186" t="str">
        <f>IF(' Peticions ET'!D281="", "",' Peticions ET'!D281)</f>
        <v/>
      </c>
      <c r="E282" s="186" t="str">
        <f>IF(' Peticions ET'!E281="", "",' Peticions ET'!E281)</f>
        <v/>
      </c>
      <c r="F282" s="186" t="str">
        <f>IF(' Peticions ET'!F281="", "",' Peticions ET'!F281)</f>
        <v/>
      </c>
      <c r="G282" s="186" t="str">
        <f>IF(' Peticions ET'!G281="", "",' Peticions ET'!G281)</f>
        <v/>
      </c>
      <c r="H282" s="185" t="str">
        <f>IF(' Peticions ET'!H281="", "",' Peticions ET'!H281)</f>
        <v/>
      </c>
      <c r="I282" s="185" t="str">
        <f>IF(' Peticions ET'!I281="", "",' Peticions ET'!I281)</f>
        <v/>
      </c>
      <c r="J282" s="33" t="str">
        <f>IF(' Peticions ET'!J281="", "",' Peticions ET'!J281)</f>
        <v/>
      </c>
      <c r="K282" s="33" t="str">
        <f>IF(' Peticions ET'!K281="", "",' Peticions ET'!K281)</f>
        <v/>
      </c>
      <c r="L282" s="33" t="str">
        <f>IF(' Peticions ET'!L281="", "",' Peticions ET'!L281)</f>
        <v/>
      </c>
      <c r="M282" s="33" t="str">
        <f>IF(' Peticions ET'!M281="", "",' Peticions ET'!M281)</f>
        <v/>
      </c>
      <c r="N282" s="33" t="str">
        <f>IF(' Peticions ET'!N281="", "",' Peticions ET'!N281)</f>
        <v/>
      </c>
      <c r="O282" s="33" t="str">
        <f>IF(' Peticions ET'!O281="", "",' Peticions ET'!O281)</f>
        <v/>
      </c>
      <c r="P282" s="33" t="str">
        <f>IF(' Peticions ET'!P281="", "",' Peticions ET'!P281)</f>
        <v/>
      </c>
      <c r="Q282" s="33" t="str">
        <f>IF(' Peticions ET'!R281="", "",' Peticions ET'!R281)</f>
        <v/>
      </c>
      <c r="R282" s="1" t="str">
        <f>IF(' Peticions ET'!Q281="", "",' Peticions ET'!Q281)</f>
        <v/>
      </c>
      <c r="S282" s="34" t="str">
        <f>IF(' Peticions ET'!U281="", "",' Peticions ET'!U281)</f>
        <v/>
      </c>
      <c r="T282" s="34" t="str">
        <f>IF(' Peticions ET'!V281="", "",' Peticions ET'!V281)</f>
        <v/>
      </c>
      <c r="U282" t="str">
        <f>IF(' Peticions ET'!S281="", "",' Peticions ET'!S281)</f>
        <v/>
      </c>
      <c r="V282" t="str">
        <f>IF(' Peticions ET'!T281="", "",' Peticions ET'!T281)</f>
        <v/>
      </c>
      <c r="W282" s="33" t="str">
        <f>IF(' Peticions ET'!W281="", "",' Peticions ET'!W281)</f>
        <v/>
      </c>
      <c r="X282" s="33" t="str">
        <f>IF(' Peticions ET'!X281="", "",' Peticions ET'!X281)</f>
        <v/>
      </c>
      <c r="Y282" s="33" t="str">
        <f>IF(' Peticions ET'!Y281="", "",' Peticions ET'!Y281)</f>
        <v/>
      </c>
      <c r="Z282" s="1"/>
      <c r="AA282" s="1"/>
      <c r="AB282" s="3"/>
      <c r="AC282" s="34"/>
      <c r="AD282" s="34"/>
      <c r="AE282" s="34"/>
      <c r="AF282" s="35"/>
      <c r="AG282" s="36"/>
      <c r="AH282" s="36"/>
      <c r="AI282" s="36"/>
      <c r="AJ282" s="36"/>
      <c r="AK282" s="37"/>
      <c r="AL282" s="37"/>
      <c r="AM282" s="37"/>
      <c r="AN282" s="37"/>
      <c r="AO282" s="38" t="str">
        <f>IF(' Peticions ET'!AO281="", "",' Peticions ET'!AO281)</f>
        <v/>
      </c>
      <c r="AP282" s="154"/>
      <c r="AQ282" s="39"/>
      <c r="AR282" s="40" t="str">
        <f t="shared" si="84"/>
        <v/>
      </c>
      <c r="AS282" s="41" t="str">
        <f t="shared" si="85"/>
        <v/>
      </c>
      <c r="AT282" s="42" t="str">
        <f t="shared" si="95"/>
        <v/>
      </c>
      <c r="AU282" s="43" t="str">
        <f t="shared" si="96"/>
        <v/>
      </c>
      <c r="AV282" s="252" t="str">
        <f t="shared" si="86"/>
        <v/>
      </c>
      <c r="AW282" s="242">
        <f>IF(B282="",0,IF(BR282="S",COUNTIF($AV$17:AV282,AV282),0))</f>
        <v>0</v>
      </c>
      <c r="AX282" s="44" t="str">
        <f t="shared" si="97"/>
        <v/>
      </c>
      <c r="AY282" s="45">
        <f xml:space="preserve"> IF(AX282&lt;&gt;"",VLOOKUP(AX282,Calculs!$B$2:$C$34,2,FALSE),0)</f>
        <v>0</v>
      </c>
      <c r="AZ282" s="45">
        <f>IF(K282&lt;&gt;"",IF(LEFT(K282,1)="S", Calculs!$C$55,0),0)</f>
        <v>0</v>
      </c>
      <c r="BA282" s="45">
        <f>IF(L282&lt;&gt;"",IF(LEFT(L282,1)="S", Calculs!$C$51,0),0)</f>
        <v>0</v>
      </c>
      <c r="BB282" s="45">
        <f>IF(M282&lt;&gt;"",IF(LEFT(M282,1)="S", Calculs!$C$52,0),0)</f>
        <v>0</v>
      </c>
      <c r="BC282" s="46" t="str">
        <f t="shared" si="98"/>
        <v/>
      </c>
      <c r="BD282" s="46" t="str">
        <f t="shared" si="100"/>
        <v/>
      </c>
      <c r="BE282" s="46">
        <f>SUMIF(Calculs!$B$2:$B$34,BC282,Calculs!$C$2:$C$34)</f>
        <v>0</v>
      </c>
      <c r="BF282" s="45">
        <f>IF(Q282&lt;&gt;"",IF(LEFT(Q282,1)="S", Calculs!$C$52,0),0)</f>
        <v>0</v>
      </c>
      <c r="BG282" s="45">
        <f>IF(R282&lt;&gt;"",IF(LEFT(R282,1)="S", Calculs!$C$51,0),0)</f>
        <v>0</v>
      </c>
      <c r="BH282" s="252" t="str">
        <f t="shared" si="87"/>
        <v/>
      </c>
      <c r="BI282" s="242">
        <f>IF(B282="",0, IF(BS282="S",COUNTIF($BH$17:BH282,BH282),0))</f>
        <v>0</v>
      </c>
      <c r="BJ282" s="45">
        <f xml:space="preserve"> IF(S282&lt;&gt;"",IF(S282&lt;&gt;"Sense monitor",VLOOKUP(LEFT(S282,2),Calculs!$B$41:$C$46,2,FALSE),0),0)</f>
        <v>0</v>
      </c>
      <c r="BK282" s="45">
        <f>IF(T282&lt;&gt;"",IF(LEFT(T282,1)="S", Calculs!$C$48,0),0)</f>
        <v>0</v>
      </c>
      <c r="BL282" s="45">
        <f>IF(W282&lt;&gt;"",IF(LEFT(W282,3)="ETT", Calculs!$C$37,0),0)</f>
        <v>0</v>
      </c>
      <c r="BM282" s="45">
        <f>IF(X282&lt;&gt;"",IF(LEFT(X282,1)="S", Calculs!$C$51,0),0)</f>
        <v>0</v>
      </c>
      <c r="BN282" s="45">
        <f>IF(Y282&lt;&gt;"",IF(LEFT(Y282,1)="S", Calculs!$C$52,0),0)</f>
        <v>0</v>
      </c>
      <c r="BO282" s="46" t="str">
        <f t="shared" si="99"/>
        <v/>
      </c>
      <c r="BP282" s="45">
        <f>SUMIF(Calculs!$B$32:$B$36,TRIM(BO282),Calculs!$C$32:$C$36)</f>
        <v>0</v>
      </c>
      <c r="BQ282" s="45">
        <f>IF(V282&lt;&gt;"",IF(LEFT(V282,1)="S", SUMIF(Calculs!$B$57:$B$61, TRIM(BO282), Calculs!$C$57:$C$61),0),0)</f>
        <v>0</v>
      </c>
      <c r="BR282" s="43" t="str">
        <f t="shared" si="88"/>
        <v>N</v>
      </c>
      <c r="BS282" s="241" t="str">
        <f t="shared" si="89"/>
        <v>N</v>
      </c>
      <c r="BT282" s="45">
        <f t="shared" si="90"/>
        <v>0</v>
      </c>
      <c r="BU282" s="45"/>
      <c r="BV282" s="45"/>
      <c r="BW282" s="45">
        <f>IF(C282="",0,IF(AND(BR282="S",AW282=1), VLOOKUP(C282,Calculs!$B$85:$D$90,3), 0) + IF(AND(BS282="S",BI282=1), VLOOKUP(C282,Calculs!$B$85:$F$90,5), 0))</f>
        <v>0</v>
      </c>
      <c r="BX282" s="43" t="str">
        <f t="shared" si="91"/>
        <v/>
      </c>
      <c r="BY282" s="241" t="str">
        <f t="shared" si="92"/>
        <v/>
      </c>
      <c r="BZ282" s="301" t="str">
        <f t="shared" si="93"/>
        <v/>
      </c>
      <c r="CA282" s="301" t="str">
        <f t="shared" si="94"/>
        <v/>
      </c>
    </row>
    <row r="283" spans="1:79" ht="12.75" customHeight="1">
      <c r="A283" s="273"/>
      <c r="B283" s="239" t="str">
        <f>IF(' Peticions ET'!B282="", "",' Peticions ET'!B282)</f>
        <v/>
      </c>
      <c r="C283" s="186" t="str">
        <f>IF(' Peticions ET'!C282="", "",' Peticions ET'!C282)</f>
        <v/>
      </c>
      <c r="D283" s="186" t="str">
        <f>IF(' Peticions ET'!D282="", "",' Peticions ET'!D282)</f>
        <v/>
      </c>
      <c r="E283" s="186" t="str">
        <f>IF(' Peticions ET'!E282="", "",' Peticions ET'!E282)</f>
        <v/>
      </c>
      <c r="F283" s="186" t="str">
        <f>IF(' Peticions ET'!F282="", "",' Peticions ET'!F282)</f>
        <v/>
      </c>
      <c r="G283" s="186" t="str">
        <f>IF(' Peticions ET'!G282="", "",' Peticions ET'!G282)</f>
        <v/>
      </c>
      <c r="H283" s="185" t="str">
        <f>IF(' Peticions ET'!H282="", "",' Peticions ET'!H282)</f>
        <v/>
      </c>
      <c r="I283" s="185" t="str">
        <f>IF(' Peticions ET'!I282="", "",' Peticions ET'!I282)</f>
        <v/>
      </c>
      <c r="J283" s="33" t="str">
        <f>IF(' Peticions ET'!J282="", "",' Peticions ET'!J282)</f>
        <v/>
      </c>
      <c r="K283" s="33" t="str">
        <f>IF(' Peticions ET'!K282="", "",' Peticions ET'!K282)</f>
        <v/>
      </c>
      <c r="L283" s="33" t="str">
        <f>IF(' Peticions ET'!L282="", "",' Peticions ET'!L282)</f>
        <v/>
      </c>
      <c r="M283" s="33" t="str">
        <f>IF(' Peticions ET'!M282="", "",' Peticions ET'!M282)</f>
        <v/>
      </c>
      <c r="N283" s="33" t="str">
        <f>IF(' Peticions ET'!N282="", "",' Peticions ET'!N282)</f>
        <v/>
      </c>
      <c r="O283" s="33" t="str">
        <f>IF(' Peticions ET'!O282="", "",' Peticions ET'!O282)</f>
        <v/>
      </c>
      <c r="P283" s="33" t="str">
        <f>IF(' Peticions ET'!P282="", "",' Peticions ET'!P282)</f>
        <v/>
      </c>
      <c r="Q283" s="33" t="str">
        <f>IF(' Peticions ET'!R282="", "",' Peticions ET'!R282)</f>
        <v/>
      </c>
      <c r="R283" s="1" t="str">
        <f>IF(' Peticions ET'!Q282="", "",' Peticions ET'!Q282)</f>
        <v/>
      </c>
      <c r="S283" s="34" t="str">
        <f>IF(' Peticions ET'!U282="", "",' Peticions ET'!U282)</f>
        <v/>
      </c>
      <c r="T283" s="34" t="str">
        <f>IF(' Peticions ET'!V282="", "",' Peticions ET'!V282)</f>
        <v/>
      </c>
      <c r="U283" t="str">
        <f>IF(' Peticions ET'!S282="", "",' Peticions ET'!S282)</f>
        <v/>
      </c>
      <c r="V283" t="str">
        <f>IF(' Peticions ET'!T282="", "",' Peticions ET'!T282)</f>
        <v/>
      </c>
      <c r="W283" s="33" t="str">
        <f>IF(' Peticions ET'!W282="", "",' Peticions ET'!W282)</f>
        <v/>
      </c>
      <c r="X283" s="33" t="str">
        <f>IF(' Peticions ET'!X282="", "",' Peticions ET'!X282)</f>
        <v/>
      </c>
      <c r="Y283" s="33" t="str">
        <f>IF(' Peticions ET'!Y282="", "",' Peticions ET'!Y282)</f>
        <v/>
      </c>
      <c r="Z283" s="1"/>
      <c r="AA283" s="1"/>
      <c r="AB283" s="3"/>
      <c r="AC283" s="34"/>
      <c r="AD283" s="34"/>
      <c r="AE283" s="34"/>
      <c r="AF283" s="35"/>
      <c r="AG283" s="36"/>
      <c r="AH283" s="36"/>
      <c r="AI283" s="36"/>
      <c r="AJ283" s="36"/>
      <c r="AK283" s="37"/>
      <c r="AL283" s="37"/>
      <c r="AM283" s="37"/>
      <c r="AN283" s="37"/>
      <c r="AO283" s="38" t="str">
        <f>IF(' Peticions ET'!AO282="", "",' Peticions ET'!AO282)</f>
        <v/>
      </c>
      <c r="AP283" s="154"/>
      <c r="AQ283" s="39"/>
      <c r="AR283" s="40" t="str">
        <f t="shared" si="84"/>
        <v/>
      </c>
      <c r="AS283" s="41" t="str">
        <f t="shared" si="85"/>
        <v/>
      </c>
      <c r="AT283" s="42" t="str">
        <f t="shared" si="95"/>
        <v/>
      </c>
      <c r="AU283" s="43" t="str">
        <f t="shared" si="96"/>
        <v/>
      </c>
      <c r="AV283" s="252" t="str">
        <f t="shared" si="86"/>
        <v/>
      </c>
      <c r="AW283" s="242">
        <f>IF(B283="",0,IF(BR283="S",COUNTIF($AV$17:AV283,AV283),0))</f>
        <v>0</v>
      </c>
      <c r="AX283" s="44" t="str">
        <f t="shared" si="97"/>
        <v/>
      </c>
      <c r="AY283" s="45">
        <f xml:space="preserve"> IF(AX283&lt;&gt;"",VLOOKUP(AX283,Calculs!$B$2:$C$34,2,FALSE),0)</f>
        <v>0</v>
      </c>
      <c r="AZ283" s="45">
        <f>IF(K283&lt;&gt;"",IF(LEFT(K283,1)="S", Calculs!$C$55,0),0)</f>
        <v>0</v>
      </c>
      <c r="BA283" s="45">
        <f>IF(L283&lt;&gt;"",IF(LEFT(L283,1)="S", Calculs!$C$51,0),0)</f>
        <v>0</v>
      </c>
      <c r="BB283" s="45">
        <f>IF(M283&lt;&gt;"",IF(LEFT(M283,1)="S", Calculs!$C$52,0),0)</f>
        <v>0</v>
      </c>
      <c r="BC283" s="46" t="str">
        <f t="shared" si="98"/>
        <v/>
      </c>
      <c r="BD283" s="46" t="str">
        <f t="shared" si="100"/>
        <v/>
      </c>
      <c r="BE283" s="46">
        <f>SUMIF(Calculs!$B$2:$B$34,BC283,Calculs!$C$2:$C$34)</f>
        <v>0</v>
      </c>
      <c r="BF283" s="45">
        <f>IF(Q283&lt;&gt;"",IF(LEFT(Q283,1)="S", Calculs!$C$52,0),0)</f>
        <v>0</v>
      </c>
      <c r="BG283" s="45">
        <f>IF(R283&lt;&gt;"",IF(LEFT(R283,1)="S", Calculs!$C$51,0),0)</f>
        <v>0</v>
      </c>
      <c r="BH283" s="252" t="str">
        <f t="shared" si="87"/>
        <v/>
      </c>
      <c r="BI283" s="242">
        <f>IF(B283="",0, IF(BS283="S",COUNTIF($BH$17:BH283,BH283),0))</f>
        <v>0</v>
      </c>
      <c r="BJ283" s="45">
        <f xml:space="preserve"> IF(S283&lt;&gt;"",IF(S283&lt;&gt;"Sense monitor",VLOOKUP(LEFT(S283,2),Calculs!$B$41:$C$46,2,FALSE),0),0)</f>
        <v>0</v>
      </c>
      <c r="BK283" s="45">
        <f>IF(T283&lt;&gt;"",IF(LEFT(T283,1)="S", Calculs!$C$48,0),0)</f>
        <v>0</v>
      </c>
      <c r="BL283" s="45">
        <f>IF(W283&lt;&gt;"",IF(LEFT(W283,3)="ETT", Calculs!$C$37,0),0)</f>
        <v>0</v>
      </c>
      <c r="BM283" s="45">
        <f>IF(X283&lt;&gt;"",IF(LEFT(X283,1)="S", Calculs!$C$51,0),0)</f>
        <v>0</v>
      </c>
      <c r="BN283" s="45">
        <f>IF(Y283&lt;&gt;"",IF(LEFT(Y283,1)="S", Calculs!$C$52,0),0)</f>
        <v>0</v>
      </c>
      <c r="BO283" s="46" t="str">
        <f t="shared" si="99"/>
        <v/>
      </c>
      <c r="BP283" s="45">
        <f>SUMIF(Calculs!$B$32:$B$36,TRIM(BO283),Calculs!$C$32:$C$36)</f>
        <v>0</v>
      </c>
      <c r="BQ283" s="45">
        <f>IF(V283&lt;&gt;"",IF(LEFT(V283,1)="S", SUMIF(Calculs!$B$57:$B$61, TRIM(BO283), Calculs!$C$57:$C$61),0),0)</f>
        <v>0</v>
      </c>
      <c r="BR283" s="43" t="str">
        <f t="shared" si="88"/>
        <v>N</v>
      </c>
      <c r="BS283" s="241" t="str">
        <f t="shared" si="89"/>
        <v>N</v>
      </c>
      <c r="BT283" s="45">
        <f t="shared" si="90"/>
        <v>0</v>
      </c>
      <c r="BU283" s="45"/>
      <c r="BV283" s="45"/>
      <c r="BW283" s="45">
        <f>IF(C283="",0,IF(AND(BR283="S",AW283=1), VLOOKUP(C283,Calculs!$B$85:$D$90,3), 0) + IF(AND(BS283="S",BI283=1), VLOOKUP(C283,Calculs!$B$85:$F$90,5), 0))</f>
        <v>0</v>
      </c>
      <c r="BX283" s="43" t="str">
        <f t="shared" si="91"/>
        <v/>
      </c>
      <c r="BY283" s="241" t="str">
        <f t="shared" si="92"/>
        <v/>
      </c>
      <c r="BZ283" s="301" t="str">
        <f t="shared" si="93"/>
        <v/>
      </c>
      <c r="CA283" s="301" t="str">
        <f t="shared" si="94"/>
        <v/>
      </c>
    </row>
    <row r="284" spans="1:79" ht="12.75" customHeight="1">
      <c r="A284" s="273"/>
      <c r="B284" s="239" t="str">
        <f>IF(' Peticions ET'!B283="", "",' Peticions ET'!B283)</f>
        <v/>
      </c>
      <c r="C284" s="186" t="str">
        <f>IF(' Peticions ET'!C283="", "",' Peticions ET'!C283)</f>
        <v/>
      </c>
      <c r="D284" s="186" t="str">
        <f>IF(' Peticions ET'!D283="", "",' Peticions ET'!D283)</f>
        <v/>
      </c>
      <c r="E284" s="186" t="str">
        <f>IF(' Peticions ET'!E283="", "",' Peticions ET'!E283)</f>
        <v/>
      </c>
      <c r="F284" s="186" t="str">
        <f>IF(' Peticions ET'!F283="", "",' Peticions ET'!F283)</f>
        <v/>
      </c>
      <c r="G284" s="186" t="str">
        <f>IF(' Peticions ET'!G283="", "",' Peticions ET'!G283)</f>
        <v/>
      </c>
      <c r="H284" s="185" t="str">
        <f>IF(' Peticions ET'!H283="", "",' Peticions ET'!H283)</f>
        <v/>
      </c>
      <c r="I284" s="185" t="str">
        <f>IF(' Peticions ET'!I283="", "",' Peticions ET'!I283)</f>
        <v/>
      </c>
      <c r="J284" s="33" t="str">
        <f>IF(' Peticions ET'!J283="", "",' Peticions ET'!J283)</f>
        <v/>
      </c>
      <c r="K284" s="33" t="str">
        <f>IF(' Peticions ET'!K283="", "",' Peticions ET'!K283)</f>
        <v/>
      </c>
      <c r="L284" s="33" t="str">
        <f>IF(' Peticions ET'!L283="", "",' Peticions ET'!L283)</f>
        <v/>
      </c>
      <c r="M284" s="33" t="str">
        <f>IF(' Peticions ET'!M283="", "",' Peticions ET'!M283)</f>
        <v/>
      </c>
      <c r="N284" s="33" t="str">
        <f>IF(' Peticions ET'!N283="", "",' Peticions ET'!N283)</f>
        <v/>
      </c>
      <c r="O284" s="33" t="str">
        <f>IF(' Peticions ET'!O283="", "",' Peticions ET'!O283)</f>
        <v/>
      </c>
      <c r="P284" s="33" t="str">
        <f>IF(' Peticions ET'!P283="", "",' Peticions ET'!P283)</f>
        <v/>
      </c>
      <c r="Q284" s="33" t="str">
        <f>IF(' Peticions ET'!R283="", "",' Peticions ET'!R283)</f>
        <v/>
      </c>
      <c r="R284" s="1" t="str">
        <f>IF(' Peticions ET'!Q283="", "",' Peticions ET'!Q283)</f>
        <v/>
      </c>
      <c r="S284" s="34" t="str">
        <f>IF(' Peticions ET'!U283="", "",' Peticions ET'!U283)</f>
        <v/>
      </c>
      <c r="T284" s="34" t="str">
        <f>IF(' Peticions ET'!V283="", "",' Peticions ET'!V283)</f>
        <v/>
      </c>
      <c r="U284" t="str">
        <f>IF(' Peticions ET'!S283="", "",' Peticions ET'!S283)</f>
        <v/>
      </c>
      <c r="V284" t="str">
        <f>IF(' Peticions ET'!T283="", "",' Peticions ET'!T283)</f>
        <v/>
      </c>
      <c r="W284" s="33" t="str">
        <f>IF(' Peticions ET'!W283="", "",' Peticions ET'!W283)</f>
        <v/>
      </c>
      <c r="X284" s="33" t="str">
        <f>IF(' Peticions ET'!X283="", "",' Peticions ET'!X283)</f>
        <v/>
      </c>
      <c r="Y284" s="33" t="str">
        <f>IF(' Peticions ET'!Y283="", "",' Peticions ET'!Y283)</f>
        <v/>
      </c>
      <c r="Z284" s="1"/>
      <c r="AA284" s="1"/>
      <c r="AB284" s="3"/>
      <c r="AC284" s="34"/>
      <c r="AD284" s="34"/>
      <c r="AE284" s="34"/>
      <c r="AF284" s="35"/>
      <c r="AG284" s="36"/>
      <c r="AH284" s="36"/>
      <c r="AI284" s="36"/>
      <c r="AJ284" s="36"/>
      <c r="AK284" s="37"/>
      <c r="AL284" s="37"/>
      <c r="AM284" s="37"/>
      <c r="AN284" s="37"/>
      <c r="AO284" s="38" t="str">
        <f>IF(' Peticions ET'!AO283="", "",' Peticions ET'!AO283)</f>
        <v/>
      </c>
      <c r="AP284" s="154"/>
      <c r="AQ284" s="39"/>
      <c r="AR284" s="40" t="str">
        <f t="shared" si="84"/>
        <v/>
      </c>
      <c r="AS284" s="41" t="str">
        <f t="shared" si="85"/>
        <v/>
      </c>
      <c r="AT284" s="42" t="str">
        <f t="shared" si="95"/>
        <v/>
      </c>
      <c r="AU284" s="43" t="str">
        <f t="shared" si="96"/>
        <v/>
      </c>
      <c r="AV284" s="252" t="str">
        <f t="shared" si="86"/>
        <v/>
      </c>
      <c r="AW284" s="242">
        <f>IF(B284="",0,IF(BR284="S",COUNTIF($AV$17:AV284,AV284),0))</f>
        <v>0</v>
      </c>
      <c r="AX284" s="44" t="str">
        <f t="shared" si="97"/>
        <v/>
      </c>
      <c r="AY284" s="45">
        <f xml:space="preserve"> IF(AX284&lt;&gt;"",VLOOKUP(AX284,Calculs!$B$2:$C$34,2,FALSE),0)</f>
        <v>0</v>
      </c>
      <c r="AZ284" s="45">
        <f>IF(K284&lt;&gt;"",IF(LEFT(K284,1)="S", Calculs!$C$55,0),0)</f>
        <v>0</v>
      </c>
      <c r="BA284" s="45">
        <f>IF(L284&lt;&gt;"",IF(LEFT(L284,1)="S", Calculs!$C$51,0),0)</f>
        <v>0</v>
      </c>
      <c r="BB284" s="45">
        <f>IF(M284&lt;&gt;"",IF(LEFT(M284,1)="S", Calculs!$C$52,0),0)</f>
        <v>0</v>
      </c>
      <c r="BC284" s="46" t="str">
        <f t="shared" si="98"/>
        <v/>
      </c>
      <c r="BD284" s="46" t="str">
        <f t="shared" si="100"/>
        <v/>
      </c>
      <c r="BE284" s="46">
        <f>SUMIF(Calculs!$B$2:$B$34,BC284,Calculs!$C$2:$C$34)</f>
        <v>0</v>
      </c>
      <c r="BF284" s="45">
        <f>IF(Q284&lt;&gt;"",IF(LEFT(Q284,1)="S", Calculs!$C$52,0),0)</f>
        <v>0</v>
      </c>
      <c r="BG284" s="45">
        <f>IF(R284&lt;&gt;"",IF(LEFT(R284,1)="S", Calculs!$C$51,0),0)</f>
        <v>0</v>
      </c>
      <c r="BH284" s="252" t="str">
        <f t="shared" si="87"/>
        <v/>
      </c>
      <c r="BI284" s="242">
        <f>IF(B284="",0, IF(BS284="S",COUNTIF($BH$17:BH284,BH284),0))</f>
        <v>0</v>
      </c>
      <c r="BJ284" s="45">
        <f xml:space="preserve"> IF(S284&lt;&gt;"",IF(S284&lt;&gt;"Sense monitor",VLOOKUP(LEFT(S284,2),Calculs!$B$41:$C$46,2,FALSE),0),0)</f>
        <v>0</v>
      </c>
      <c r="BK284" s="45">
        <f>IF(T284&lt;&gt;"",IF(LEFT(T284,1)="S", Calculs!$C$48,0),0)</f>
        <v>0</v>
      </c>
      <c r="BL284" s="45">
        <f>IF(W284&lt;&gt;"",IF(LEFT(W284,3)="ETT", Calculs!$C$37,0),0)</f>
        <v>0</v>
      </c>
      <c r="BM284" s="45">
        <f>IF(X284&lt;&gt;"",IF(LEFT(X284,1)="S", Calculs!$C$51,0),0)</f>
        <v>0</v>
      </c>
      <c r="BN284" s="45">
        <f>IF(Y284&lt;&gt;"",IF(LEFT(Y284,1)="S", Calculs!$C$52,0),0)</f>
        <v>0</v>
      </c>
      <c r="BO284" s="46" t="str">
        <f t="shared" si="99"/>
        <v/>
      </c>
      <c r="BP284" s="45">
        <f>SUMIF(Calculs!$B$32:$B$36,TRIM(BO284),Calculs!$C$32:$C$36)</f>
        <v>0</v>
      </c>
      <c r="BQ284" s="45">
        <f>IF(V284&lt;&gt;"",IF(LEFT(V284,1)="S", SUMIF(Calculs!$B$57:$B$61, TRIM(BO284), Calculs!$C$57:$C$61),0),0)</f>
        <v>0</v>
      </c>
      <c r="BR284" s="43" t="str">
        <f t="shared" si="88"/>
        <v>N</v>
      </c>
      <c r="BS284" s="241" t="str">
        <f t="shared" si="89"/>
        <v>N</v>
      </c>
      <c r="BT284" s="45">
        <f t="shared" si="90"/>
        <v>0</v>
      </c>
      <c r="BU284" s="45"/>
      <c r="BV284" s="45"/>
      <c r="BW284" s="45">
        <f>IF(C284="",0,IF(AND(BR284="S",AW284=1), VLOOKUP(C284,Calculs!$B$85:$D$90,3), 0) + IF(AND(BS284="S",BI284=1), VLOOKUP(C284,Calculs!$B$85:$F$90,5), 0))</f>
        <v>0</v>
      </c>
      <c r="BX284" s="43" t="str">
        <f t="shared" si="91"/>
        <v/>
      </c>
      <c r="BY284" s="241" t="str">
        <f t="shared" si="92"/>
        <v/>
      </c>
      <c r="BZ284" s="301" t="str">
        <f t="shared" si="93"/>
        <v/>
      </c>
      <c r="CA284" s="301" t="str">
        <f t="shared" si="94"/>
        <v/>
      </c>
    </row>
    <row r="285" spans="1:79" ht="12.75" customHeight="1">
      <c r="A285" s="273"/>
      <c r="B285" s="239" t="str">
        <f>IF(' Peticions ET'!B284="", "",' Peticions ET'!B284)</f>
        <v/>
      </c>
      <c r="C285" s="186" t="str">
        <f>IF(' Peticions ET'!C284="", "",' Peticions ET'!C284)</f>
        <v/>
      </c>
      <c r="D285" s="186" t="str">
        <f>IF(' Peticions ET'!D284="", "",' Peticions ET'!D284)</f>
        <v/>
      </c>
      <c r="E285" s="186" t="str">
        <f>IF(' Peticions ET'!E284="", "",' Peticions ET'!E284)</f>
        <v/>
      </c>
      <c r="F285" s="186" t="str">
        <f>IF(' Peticions ET'!F284="", "",' Peticions ET'!F284)</f>
        <v/>
      </c>
      <c r="G285" s="186" t="str">
        <f>IF(' Peticions ET'!G284="", "",' Peticions ET'!G284)</f>
        <v/>
      </c>
      <c r="H285" s="185" t="str">
        <f>IF(' Peticions ET'!H284="", "",' Peticions ET'!H284)</f>
        <v/>
      </c>
      <c r="I285" s="185" t="str">
        <f>IF(' Peticions ET'!I284="", "",' Peticions ET'!I284)</f>
        <v/>
      </c>
      <c r="J285" s="33" t="str">
        <f>IF(' Peticions ET'!J284="", "",' Peticions ET'!J284)</f>
        <v/>
      </c>
      <c r="K285" s="33" t="str">
        <f>IF(' Peticions ET'!K284="", "",' Peticions ET'!K284)</f>
        <v/>
      </c>
      <c r="L285" s="33" t="str">
        <f>IF(' Peticions ET'!L284="", "",' Peticions ET'!L284)</f>
        <v/>
      </c>
      <c r="M285" s="33" t="str">
        <f>IF(' Peticions ET'!M284="", "",' Peticions ET'!M284)</f>
        <v/>
      </c>
      <c r="N285" s="33" t="str">
        <f>IF(' Peticions ET'!N284="", "",' Peticions ET'!N284)</f>
        <v/>
      </c>
      <c r="O285" s="33" t="str">
        <f>IF(' Peticions ET'!O284="", "",' Peticions ET'!O284)</f>
        <v/>
      </c>
      <c r="P285" s="33" t="str">
        <f>IF(' Peticions ET'!P284="", "",' Peticions ET'!P284)</f>
        <v/>
      </c>
      <c r="Q285" s="33" t="str">
        <f>IF(' Peticions ET'!R284="", "",' Peticions ET'!R284)</f>
        <v/>
      </c>
      <c r="R285" s="1" t="str">
        <f>IF(' Peticions ET'!Q284="", "",' Peticions ET'!Q284)</f>
        <v/>
      </c>
      <c r="S285" s="34" t="str">
        <f>IF(' Peticions ET'!U284="", "",' Peticions ET'!U284)</f>
        <v/>
      </c>
      <c r="T285" s="34" t="str">
        <f>IF(' Peticions ET'!V284="", "",' Peticions ET'!V284)</f>
        <v/>
      </c>
      <c r="U285" t="str">
        <f>IF(' Peticions ET'!S284="", "",' Peticions ET'!S284)</f>
        <v/>
      </c>
      <c r="V285" t="str">
        <f>IF(' Peticions ET'!T284="", "",' Peticions ET'!T284)</f>
        <v/>
      </c>
      <c r="W285" s="33" t="str">
        <f>IF(' Peticions ET'!W284="", "",' Peticions ET'!W284)</f>
        <v/>
      </c>
      <c r="X285" s="33" t="str">
        <f>IF(' Peticions ET'!X284="", "",' Peticions ET'!X284)</f>
        <v/>
      </c>
      <c r="Y285" s="33" t="str">
        <f>IF(' Peticions ET'!Y284="", "",' Peticions ET'!Y284)</f>
        <v/>
      </c>
      <c r="Z285" s="1"/>
      <c r="AA285" s="1"/>
      <c r="AB285" s="3"/>
      <c r="AC285" s="34"/>
      <c r="AD285" s="34"/>
      <c r="AE285" s="34"/>
      <c r="AF285" s="35"/>
      <c r="AG285" s="36"/>
      <c r="AH285" s="36"/>
      <c r="AI285" s="36"/>
      <c r="AJ285" s="36"/>
      <c r="AK285" s="37"/>
      <c r="AL285" s="37"/>
      <c r="AM285" s="37"/>
      <c r="AN285" s="37"/>
      <c r="AO285" s="38" t="str">
        <f>IF(' Peticions ET'!AO284="", "",' Peticions ET'!AO284)</f>
        <v/>
      </c>
      <c r="AP285" s="154"/>
      <c r="AQ285" s="39"/>
      <c r="AR285" s="40" t="str">
        <f t="shared" si="84"/>
        <v/>
      </c>
      <c r="AS285" s="41" t="str">
        <f t="shared" si="85"/>
        <v/>
      </c>
      <c r="AT285" s="42" t="str">
        <f t="shared" si="95"/>
        <v/>
      </c>
      <c r="AU285" s="43" t="str">
        <f t="shared" si="96"/>
        <v/>
      </c>
      <c r="AV285" s="252" t="str">
        <f t="shared" si="86"/>
        <v/>
      </c>
      <c r="AW285" s="242">
        <f>IF(B285="",0,IF(BR285="S",COUNTIF($AV$17:AV285,AV285),0))</f>
        <v>0</v>
      </c>
      <c r="AX285" s="44" t="str">
        <f t="shared" si="97"/>
        <v/>
      </c>
      <c r="AY285" s="45">
        <f xml:space="preserve"> IF(AX285&lt;&gt;"",VLOOKUP(AX285,Calculs!$B$2:$C$34,2,FALSE),0)</f>
        <v>0</v>
      </c>
      <c r="AZ285" s="45">
        <f>IF(K285&lt;&gt;"",IF(LEFT(K285,1)="S", Calculs!$C$55,0),0)</f>
        <v>0</v>
      </c>
      <c r="BA285" s="45">
        <f>IF(L285&lt;&gt;"",IF(LEFT(L285,1)="S", Calculs!$C$51,0),0)</f>
        <v>0</v>
      </c>
      <c r="BB285" s="45">
        <f>IF(M285&lt;&gt;"",IF(LEFT(M285,1)="S", Calculs!$C$52,0),0)</f>
        <v>0</v>
      </c>
      <c r="BC285" s="46" t="str">
        <f t="shared" si="98"/>
        <v/>
      </c>
      <c r="BD285" s="46" t="str">
        <f t="shared" si="100"/>
        <v/>
      </c>
      <c r="BE285" s="46">
        <f>SUMIF(Calculs!$B$2:$B$34,BC285,Calculs!$C$2:$C$34)</f>
        <v>0</v>
      </c>
      <c r="BF285" s="45">
        <f>IF(Q285&lt;&gt;"",IF(LEFT(Q285,1)="S", Calculs!$C$52,0),0)</f>
        <v>0</v>
      </c>
      <c r="BG285" s="45">
        <f>IF(R285&lt;&gt;"",IF(LEFT(R285,1)="S", Calculs!$C$51,0),0)</f>
        <v>0</v>
      </c>
      <c r="BH285" s="252" t="str">
        <f t="shared" si="87"/>
        <v/>
      </c>
      <c r="BI285" s="242">
        <f>IF(B285="",0, IF(BS285="S",COUNTIF($BH$17:BH285,BH285),0))</f>
        <v>0</v>
      </c>
      <c r="BJ285" s="45">
        <f xml:space="preserve"> IF(S285&lt;&gt;"",IF(S285&lt;&gt;"Sense monitor",VLOOKUP(LEFT(S285,2),Calculs!$B$41:$C$46,2,FALSE),0),0)</f>
        <v>0</v>
      </c>
      <c r="BK285" s="45">
        <f>IF(T285&lt;&gt;"",IF(LEFT(T285,1)="S", Calculs!$C$48,0),0)</f>
        <v>0</v>
      </c>
      <c r="BL285" s="45">
        <f>IF(W285&lt;&gt;"",IF(LEFT(W285,3)="ETT", Calculs!$C$37,0),0)</f>
        <v>0</v>
      </c>
      <c r="BM285" s="45">
        <f>IF(X285&lt;&gt;"",IF(LEFT(X285,1)="S", Calculs!$C$51,0),0)</f>
        <v>0</v>
      </c>
      <c r="BN285" s="45">
        <f>IF(Y285&lt;&gt;"",IF(LEFT(Y285,1)="S", Calculs!$C$52,0),0)</f>
        <v>0</v>
      </c>
      <c r="BO285" s="46" t="str">
        <f t="shared" si="99"/>
        <v/>
      </c>
      <c r="BP285" s="45">
        <f>SUMIF(Calculs!$B$32:$B$36,TRIM(BO285),Calculs!$C$32:$C$36)</f>
        <v>0</v>
      </c>
      <c r="BQ285" s="45">
        <f>IF(V285&lt;&gt;"",IF(LEFT(V285,1)="S", SUMIF(Calculs!$B$57:$B$61, TRIM(BO285), Calculs!$C$57:$C$61),0),0)</f>
        <v>0</v>
      </c>
      <c r="BR285" s="43" t="str">
        <f t="shared" si="88"/>
        <v>N</v>
      </c>
      <c r="BS285" s="241" t="str">
        <f t="shared" si="89"/>
        <v>N</v>
      </c>
      <c r="BT285" s="45">
        <f t="shared" si="90"/>
        <v>0</v>
      </c>
      <c r="BU285" s="45"/>
      <c r="BV285" s="45"/>
      <c r="BW285" s="45">
        <f>IF(C285="",0,IF(AND(BR285="S",AW285=1), VLOOKUP(C285,Calculs!$B$85:$D$90,3), 0) + IF(AND(BS285="S",BI285=1), VLOOKUP(C285,Calculs!$B$85:$F$90,5), 0))</f>
        <v>0</v>
      </c>
      <c r="BX285" s="43" t="str">
        <f t="shared" si="91"/>
        <v/>
      </c>
      <c r="BY285" s="241" t="str">
        <f t="shared" si="92"/>
        <v/>
      </c>
      <c r="BZ285" s="301" t="str">
        <f t="shared" si="93"/>
        <v/>
      </c>
      <c r="CA285" s="301" t="str">
        <f t="shared" si="94"/>
        <v/>
      </c>
    </row>
    <row r="286" spans="1:79" ht="12.75" customHeight="1">
      <c r="A286" s="273"/>
      <c r="B286" s="239" t="str">
        <f>IF(' Peticions ET'!B285="", "",' Peticions ET'!B285)</f>
        <v/>
      </c>
      <c r="C286" s="186" t="str">
        <f>IF(' Peticions ET'!C285="", "",' Peticions ET'!C285)</f>
        <v/>
      </c>
      <c r="D286" s="186" t="str">
        <f>IF(' Peticions ET'!D285="", "",' Peticions ET'!D285)</f>
        <v/>
      </c>
      <c r="E286" s="186" t="str">
        <f>IF(' Peticions ET'!E285="", "",' Peticions ET'!E285)</f>
        <v/>
      </c>
      <c r="F286" s="186" t="str">
        <f>IF(' Peticions ET'!F285="", "",' Peticions ET'!F285)</f>
        <v/>
      </c>
      <c r="G286" s="186" t="str">
        <f>IF(' Peticions ET'!G285="", "",' Peticions ET'!G285)</f>
        <v/>
      </c>
      <c r="H286" s="185" t="str">
        <f>IF(' Peticions ET'!H285="", "",' Peticions ET'!H285)</f>
        <v/>
      </c>
      <c r="I286" s="185" t="str">
        <f>IF(' Peticions ET'!I285="", "",' Peticions ET'!I285)</f>
        <v/>
      </c>
      <c r="J286" s="33" t="str">
        <f>IF(' Peticions ET'!J285="", "",' Peticions ET'!J285)</f>
        <v/>
      </c>
      <c r="K286" s="33" t="str">
        <f>IF(' Peticions ET'!K285="", "",' Peticions ET'!K285)</f>
        <v/>
      </c>
      <c r="L286" s="33" t="str">
        <f>IF(' Peticions ET'!L285="", "",' Peticions ET'!L285)</f>
        <v/>
      </c>
      <c r="M286" s="33" t="str">
        <f>IF(' Peticions ET'!M285="", "",' Peticions ET'!M285)</f>
        <v/>
      </c>
      <c r="N286" s="33" t="str">
        <f>IF(' Peticions ET'!N285="", "",' Peticions ET'!N285)</f>
        <v/>
      </c>
      <c r="O286" s="33" t="str">
        <f>IF(' Peticions ET'!O285="", "",' Peticions ET'!O285)</f>
        <v/>
      </c>
      <c r="P286" s="33" t="str">
        <f>IF(' Peticions ET'!P285="", "",' Peticions ET'!P285)</f>
        <v/>
      </c>
      <c r="Q286" s="33" t="str">
        <f>IF(' Peticions ET'!R285="", "",' Peticions ET'!R285)</f>
        <v/>
      </c>
      <c r="R286" s="1" t="str">
        <f>IF(' Peticions ET'!Q285="", "",' Peticions ET'!Q285)</f>
        <v/>
      </c>
      <c r="S286" s="34" t="str">
        <f>IF(' Peticions ET'!U285="", "",' Peticions ET'!U285)</f>
        <v/>
      </c>
      <c r="T286" s="34" t="str">
        <f>IF(' Peticions ET'!V285="", "",' Peticions ET'!V285)</f>
        <v/>
      </c>
      <c r="U286" t="str">
        <f>IF(' Peticions ET'!S285="", "",' Peticions ET'!S285)</f>
        <v/>
      </c>
      <c r="V286" t="str">
        <f>IF(' Peticions ET'!T285="", "",' Peticions ET'!T285)</f>
        <v/>
      </c>
      <c r="W286" s="33" t="str">
        <f>IF(' Peticions ET'!W285="", "",' Peticions ET'!W285)</f>
        <v/>
      </c>
      <c r="X286" s="33" t="str">
        <f>IF(' Peticions ET'!X285="", "",' Peticions ET'!X285)</f>
        <v/>
      </c>
      <c r="Y286" s="33" t="str">
        <f>IF(' Peticions ET'!Y285="", "",' Peticions ET'!Y285)</f>
        <v/>
      </c>
      <c r="Z286" s="1"/>
      <c r="AA286" s="1"/>
      <c r="AB286" s="3"/>
      <c r="AC286" s="34"/>
      <c r="AD286" s="34"/>
      <c r="AE286" s="34"/>
      <c r="AF286" s="35"/>
      <c r="AG286" s="36"/>
      <c r="AH286" s="36"/>
      <c r="AI286" s="36"/>
      <c r="AJ286" s="36"/>
      <c r="AK286" s="37"/>
      <c r="AL286" s="37"/>
      <c r="AM286" s="37"/>
      <c r="AN286" s="37"/>
      <c r="AO286" s="38" t="str">
        <f>IF(' Peticions ET'!AO285="", "",' Peticions ET'!AO285)</f>
        <v/>
      </c>
      <c r="AP286" s="154"/>
      <c r="AQ286" s="39"/>
      <c r="AR286" s="40" t="str">
        <f t="shared" si="84"/>
        <v/>
      </c>
      <c r="AS286" s="41" t="str">
        <f t="shared" si="85"/>
        <v/>
      </c>
      <c r="AT286" s="42" t="str">
        <f t="shared" si="95"/>
        <v/>
      </c>
      <c r="AU286" s="43" t="str">
        <f t="shared" si="96"/>
        <v/>
      </c>
      <c r="AV286" s="252" t="str">
        <f t="shared" si="86"/>
        <v/>
      </c>
      <c r="AW286" s="242">
        <f>IF(B286="",0,IF(BR286="S",COUNTIF($AV$17:AV286,AV286),0))</f>
        <v>0</v>
      </c>
      <c r="AX286" s="44" t="str">
        <f t="shared" si="97"/>
        <v/>
      </c>
      <c r="AY286" s="45">
        <f xml:space="preserve"> IF(AX286&lt;&gt;"",VLOOKUP(AX286,Calculs!$B$2:$C$34,2,FALSE),0)</f>
        <v>0</v>
      </c>
      <c r="AZ286" s="45">
        <f>IF(K286&lt;&gt;"",IF(LEFT(K286,1)="S", Calculs!$C$55,0),0)</f>
        <v>0</v>
      </c>
      <c r="BA286" s="45">
        <f>IF(L286&lt;&gt;"",IF(LEFT(L286,1)="S", Calculs!$C$51,0),0)</f>
        <v>0</v>
      </c>
      <c r="BB286" s="45">
        <f>IF(M286&lt;&gt;"",IF(LEFT(M286,1)="S", Calculs!$C$52,0),0)</f>
        <v>0</v>
      </c>
      <c r="BC286" s="46" t="str">
        <f t="shared" si="98"/>
        <v/>
      </c>
      <c r="BD286" s="46" t="str">
        <f t="shared" si="100"/>
        <v/>
      </c>
      <c r="BE286" s="46">
        <f>SUMIF(Calculs!$B$2:$B$34,BC286,Calculs!$C$2:$C$34)</f>
        <v>0</v>
      </c>
      <c r="BF286" s="45">
        <f>IF(Q286&lt;&gt;"",IF(LEFT(Q286,1)="S", Calculs!$C$52,0),0)</f>
        <v>0</v>
      </c>
      <c r="BG286" s="45">
        <f>IF(R286&lt;&gt;"",IF(LEFT(R286,1)="S", Calculs!$C$51,0),0)</f>
        <v>0</v>
      </c>
      <c r="BH286" s="252" t="str">
        <f t="shared" si="87"/>
        <v/>
      </c>
      <c r="BI286" s="242">
        <f>IF(B286="",0, IF(BS286="S",COUNTIF($BH$17:BH286,BH286),0))</f>
        <v>0</v>
      </c>
      <c r="BJ286" s="45">
        <f xml:space="preserve"> IF(S286&lt;&gt;"",IF(S286&lt;&gt;"Sense monitor",VLOOKUP(LEFT(S286,2),Calculs!$B$41:$C$46,2,FALSE),0),0)</f>
        <v>0</v>
      </c>
      <c r="BK286" s="45">
        <f>IF(T286&lt;&gt;"",IF(LEFT(T286,1)="S", Calculs!$C$48,0),0)</f>
        <v>0</v>
      </c>
      <c r="BL286" s="45">
        <f>IF(W286&lt;&gt;"",IF(LEFT(W286,3)="ETT", Calculs!$C$37,0),0)</f>
        <v>0</v>
      </c>
      <c r="BM286" s="45">
        <f>IF(X286&lt;&gt;"",IF(LEFT(X286,1)="S", Calculs!$C$51,0),0)</f>
        <v>0</v>
      </c>
      <c r="BN286" s="45">
        <f>IF(Y286&lt;&gt;"",IF(LEFT(Y286,1)="S", Calculs!$C$52,0),0)</f>
        <v>0</v>
      </c>
      <c r="BO286" s="46" t="str">
        <f t="shared" si="99"/>
        <v/>
      </c>
      <c r="BP286" s="45">
        <f>SUMIF(Calculs!$B$32:$B$36,TRIM(BO286),Calculs!$C$32:$C$36)</f>
        <v>0</v>
      </c>
      <c r="BQ286" s="45">
        <f>IF(V286&lt;&gt;"",IF(LEFT(V286,1)="S", SUMIF(Calculs!$B$57:$B$61, TRIM(BO286), Calculs!$C$57:$C$61),0),0)</f>
        <v>0</v>
      </c>
      <c r="BR286" s="43" t="str">
        <f t="shared" si="88"/>
        <v>N</v>
      </c>
      <c r="BS286" s="241" t="str">
        <f t="shared" si="89"/>
        <v>N</v>
      </c>
      <c r="BT286" s="45">
        <f t="shared" si="90"/>
        <v>0</v>
      </c>
      <c r="BU286" s="45"/>
      <c r="BV286" s="45"/>
      <c r="BW286" s="45">
        <f>IF(C286="",0,IF(AND(BR286="S",AW286=1), VLOOKUP(C286,Calculs!$B$85:$D$90,3), 0) + IF(AND(BS286="S",BI286=1), VLOOKUP(C286,Calculs!$B$85:$F$90,5), 0))</f>
        <v>0</v>
      </c>
      <c r="BX286" s="43" t="str">
        <f t="shared" si="91"/>
        <v/>
      </c>
      <c r="BY286" s="241" t="str">
        <f t="shared" si="92"/>
        <v/>
      </c>
      <c r="BZ286" s="301" t="str">
        <f t="shared" si="93"/>
        <v/>
      </c>
      <c r="CA286" s="301" t="str">
        <f t="shared" si="94"/>
        <v/>
      </c>
    </row>
    <row r="287" spans="1:79" ht="12.75" customHeight="1">
      <c r="A287" s="273"/>
      <c r="B287" s="239" t="str">
        <f>IF(' Peticions ET'!B286="", "",' Peticions ET'!B286)</f>
        <v/>
      </c>
      <c r="C287" s="186" t="str">
        <f>IF(' Peticions ET'!C286="", "",' Peticions ET'!C286)</f>
        <v/>
      </c>
      <c r="D287" s="186" t="str">
        <f>IF(' Peticions ET'!D286="", "",' Peticions ET'!D286)</f>
        <v/>
      </c>
      <c r="E287" s="186" t="str">
        <f>IF(' Peticions ET'!E286="", "",' Peticions ET'!E286)</f>
        <v/>
      </c>
      <c r="F287" s="186" t="str">
        <f>IF(' Peticions ET'!F286="", "",' Peticions ET'!F286)</f>
        <v/>
      </c>
      <c r="G287" s="186" t="str">
        <f>IF(' Peticions ET'!G286="", "",' Peticions ET'!G286)</f>
        <v/>
      </c>
      <c r="H287" s="185" t="str">
        <f>IF(' Peticions ET'!H286="", "",' Peticions ET'!H286)</f>
        <v/>
      </c>
      <c r="I287" s="185" t="str">
        <f>IF(' Peticions ET'!I286="", "",' Peticions ET'!I286)</f>
        <v/>
      </c>
      <c r="J287" s="33" t="str">
        <f>IF(' Peticions ET'!J286="", "",' Peticions ET'!J286)</f>
        <v/>
      </c>
      <c r="K287" s="33" t="str">
        <f>IF(' Peticions ET'!K286="", "",' Peticions ET'!K286)</f>
        <v/>
      </c>
      <c r="L287" s="33" t="str">
        <f>IF(' Peticions ET'!L286="", "",' Peticions ET'!L286)</f>
        <v/>
      </c>
      <c r="M287" s="33" t="str">
        <f>IF(' Peticions ET'!M286="", "",' Peticions ET'!M286)</f>
        <v/>
      </c>
      <c r="N287" s="33" t="str">
        <f>IF(' Peticions ET'!N286="", "",' Peticions ET'!N286)</f>
        <v/>
      </c>
      <c r="O287" s="33" t="str">
        <f>IF(' Peticions ET'!O286="", "",' Peticions ET'!O286)</f>
        <v/>
      </c>
      <c r="P287" s="33" t="str">
        <f>IF(' Peticions ET'!P286="", "",' Peticions ET'!P286)</f>
        <v/>
      </c>
      <c r="Q287" s="33" t="str">
        <f>IF(' Peticions ET'!R286="", "",' Peticions ET'!R286)</f>
        <v/>
      </c>
      <c r="R287" s="1" t="str">
        <f>IF(' Peticions ET'!Q286="", "",' Peticions ET'!Q286)</f>
        <v/>
      </c>
      <c r="S287" s="34" t="str">
        <f>IF(' Peticions ET'!U286="", "",' Peticions ET'!U286)</f>
        <v/>
      </c>
      <c r="T287" s="34" t="str">
        <f>IF(' Peticions ET'!V286="", "",' Peticions ET'!V286)</f>
        <v/>
      </c>
      <c r="U287" t="str">
        <f>IF(' Peticions ET'!S286="", "",' Peticions ET'!S286)</f>
        <v/>
      </c>
      <c r="V287" t="str">
        <f>IF(' Peticions ET'!T286="", "",' Peticions ET'!T286)</f>
        <v/>
      </c>
      <c r="W287" s="33" t="str">
        <f>IF(' Peticions ET'!W286="", "",' Peticions ET'!W286)</f>
        <v/>
      </c>
      <c r="X287" s="33" t="str">
        <f>IF(' Peticions ET'!X286="", "",' Peticions ET'!X286)</f>
        <v/>
      </c>
      <c r="Y287" s="33" t="str">
        <f>IF(' Peticions ET'!Y286="", "",' Peticions ET'!Y286)</f>
        <v/>
      </c>
      <c r="Z287" s="1"/>
      <c r="AA287" s="1"/>
      <c r="AB287" s="3"/>
      <c r="AC287" s="34"/>
      <c r="AD287" s="34"/>
      <c r="AE287" s="34"/>
      <c r="AF287" s="35"/>
      <c r="AG287" s="36"/>
      <c r="AH287" s="36"/>
      <c r="AI287" s="36"/>
      <c r="AJ287" s="36"/>
      <c r="AK287" s="37"/>
      <c r="AL287" s="37"/>
      <c r="AM287" s="37"/>
      <c r="AN287" s="37"/>
      <c r="AO287" s="38" t="str">
        <f>IF(' Peticions ET'!AO286="", "",' Peticions ET'!AO286)</f>
        <v/>
      </c>
      <c r="AP287" s="154"/>
      <c r="AQ287" s="39"/>
      <c r="AR287" s="40" t="str">
        <f t="shared" si="84"/>
        <v/>
      </c>
      <c r="AS287" s="41" t="str">
        <f t="shared" si="85"/>
        <v/>
      </c>
      <c r="AT287" s="42" t="str">
        <f t="shared" si="95"/>
        <v/>
      </c>
      <c r="AU287" s="43" t="str">
        <f t="shared" si="96"/>
        <v/>
      </c>
      <c r="AV287" s="252" t="str">
        <f t="shared" si="86"/>
        <v/>
      </c>
      <c r="AW287" s="242">
        <f>IF(B287="",0,IF(BR287="S",COUNTIF($AV$17:AV287,AV287),0))</f>
        <v>0</v>
      </c>
      <c r="AX287" s="44" t="str">
        <f t="shared" si="97"/>
        <v/>
      </c>
      <c r="AY287" s="45">
        <f xml:space="preserve"> IF(AX287&lt;&gt;"",VLOOKUP(AX287,Calculs!$B$2:$C$34,2,FALSE),0)</f>
        <v>0</v>
      </c>
      <c r="AZ287" s="45">
        <f>IF(K287&lt;&gt;"",IF(LEFT(K287,1)="S", Calculs!$C$55,0),0)</f>
        <v>0</v>
      </c>
      <c r="BA287" s="45">
        <f>IF(L287&lt;&gt;"",IF(LEFT(L287,1)="S", Calculs!$C$51,0),0)</f>
        <v>0</v>
      </c>
      <c r="BB287" s="45">
        <f>IF(M287&lt;&gt;"",IF(LEFT(M287,1)="S", Calculs!$C$52,0),0)</f>
        <v>0</v>
      </c>
      <c r="BC287" s="46" t="str">
        <f t="shared" si="98"/>
        <v/>
      </c>
      <c r="BD287" s="46" t="str">
        <f t="shared" si="100"/>
        <v/>
      </c>
      <c r="BE287" s="46">
        <f>SUMIF(Calculs!$B$2:$B$34,BC287,Calculs!$C$2:$C$34)</f>
        <v>0</v>
      </c>
      <c r="BF287" s="45">
        <f>IF(Q287&lt;&gt;"",IF(LEFT(Q287,1)="S", Calculs!$C$52,0),0)</f>
        <v>0</v>
      </c>
      <c r="BG287" s="45">
        <f>IF(R287&lt;&gt;"",IF(LEFT(R287,1)="S", Calculs!$C$51,0),0)</f>
        <v>0</v>
      </c>
      <c r="BH287" s="252" t="str">
        <f t="shared" si="87"/>
        <v/>
      </c>
      <c r="BI287" s="242">
        <f>IF(B287="",0, IF(BS287="S",COUNTIF($BH$17:BH287,BH287),0))</f>
        <v>0</v>
      </c>
      <c r="BJ287" s="45">
        <f xml:space="preserve"> IF(S287&lt;&gt;"",IF(S287&lt;&gt;"Sense monitor",VLOOKUP(LEFT(S287,2),Calculs!$B$41:$C$46,2,FALSE),0),0)</f>
        <v>0</v>
      </c>
      <c r="BK287" s="45">
        <f>IF(T287&lt;&gt;"",IF(LEFT(T287,1)="S", Calculs!$C$48,0),0)</f>
        <v>0</v>
      </c>
      <c r="BL287" s="45">
        <f>IF(W287&lt;&gt;"",IF(LEFT(W287,3)="ETT", Calculs!$C$37,0),0)</f>
        <v>0</v>
      </c>
      <c r="BM287" s="45">
        <f>IF(X287&lt;&gt;"",IF(LEFT(X287,1)="S", Calculs!$C$51,0),0)</f>
        <v>0</v>
      </c>
      <c r="BN287" s="45">
        <f>IF(Y287&lt;&gt;"",IF(LEFT(Y287,1)="S", Calculs!$C$52,0),0)</f>
        <v>0</v>
      </c>
      <c r="BO287" s="46" t="str">
        <f t="shared" si="99"/>
        <v/>
      </c>
      <c r="BP287" s="45">
        <f>SUMIF(Calculs!$B$32:$B$36,TRIM(BO287),Calculs!$C$32:$C$36)</f>
        <v>0</v>
      </c>
      <c r="BQ287" s="45">
        <f>IF(V287&lt;&gt;"",IF(LEFT(V287,1)="S", SUMIF(Calculs!$B$57:$B$61, TRIM(BO287), Calculs!$C$57:$C$61),0),0)</f>
        <v>0</v>
      </c>
      <c r="BR287" s="43" t="str">
        <f t="shared" si="88"/>
        <v>N</v>
      </c>
      <c r="BS287" s="241" t="str">
        <f t="shared" si="89"/>
        <v>N</v>
      </c>
      <c r="BT287" s="45">
        <f t="shared" si="90"/>
        <v>0</v>
      </c>
      <c r="BU287" s="45"/>
      <c r="BV287" s="45"/>
      <c r="BW287" s="45">
        <f>IF(C287="",0,IF(AND(BR287="S",AW287=1), VLOOKUP(C287,Calculs!$B$85:$D$90,3), 0) + IF(AND(BS287="S",BI287=1), VLOOKUP(C287,Calculs!$B$85:$F$90,5), 0))</f>
        <v>0</v>
      </c>
      <c r="BX287" s="43" t="str">
        <f t="shared" si="91"/>
        <v/>
      </c>
      <c r="BY287" s="241" t="str">
        <f t="shared" si="92"/>
        <v/>
      </c>
      <c r="BZ287" s="301" t="str">
        <f t="shared" si="93"/>
        <v/>
      </c>
      <c r="CA287" s="301" t="str">
        <f t="shared" si="94"/>
        <v/>
      </c>
    </row>
    <row r="288" spans="1:79" ht="12.75" customHeight="1">
      <c r="A288" s="273"/>
      <c r="B288" s="239" t="str">
        <f>IF(' Peticions ET'!B287="", "",' Peticions ET'!B287)</f>
        <v/>
      </c>
      <c r="C288" s="186" t="str">
        <f>IF(' Peticions ET'!C287="", "",' Peticions ET'!C287)</f>
        <v/>
      </c>
      <c r="D288" s="186" t="str">
        <f>IF(' Peticions ET'!D287="", "",' Peticions ET'!D287)</f>
        <v/>
      </c>
      <c r="E288" s="186" t="str">
        <f>IF(' Peticions ET'!E287="", "",' Peticions ET'!E287)</f>
        <v/>
      </c>
      <c r="F288" s="186" t="str">
        <f>IF(' Peticions ET'!F287="", "",' Peticions ET'!F287)</f>
        <v/>
      </c>
      <c r="G288" s="186" t="str">
        <f>IF(' Peticions ET'!G287="", "",' Peticions ET'!G287)</f>
        <v/>
      </c>
      <c r="H288" s="185" t="str">
        <f>IF(' Peticions ET'!H287="", "",' Peticions ET'!H287)</f>
        <v/>
      </c>
      <c r="I288" s="185" t="str">
        <f>IF(' Peticions ET'!I287="", "",' Peticions ET'!I287)</f>
        <v/>
      </c>
      <c r="J288" s="33" t="str">
        <f>IF(' Peticions ET'!J287="", "",' Peticions ET'!J287)</f>
        <v/>
      </c>
      <c r="K288" s="33" t="str">
        <f>IF(' Peticions ET'!K287="", "",' Peticions ET'!K287)</f>
        <v/>
      </c>
      <c r="L288" s="33" t="str">
        <f>IF(' Peticions ET'!L287="", "",' Peticions ET'!L287)</f>
        <v/>
      </c>
      <c r="M288" s="33" t="str">
        <f>IF(' Peticions ET'!M287="", "",' Peticions ET'!M287)</f>
        <v/>
      </c>
      <c r="N288" s="33" t="str">
        <f>IF(' Peticions ET'!N287="", "",' Peticions ET'!N287)</f>
        <v/>
      </c>
      <c r="O288" s="33" t="str">
        <f>IF(' Peticions ET'!O287="", "",' Peticions ET'!O287)</f>
        <v/>
      </c>
      <c r="P288" s="33" t="str">
        <f>IF(' Peticions ET'!P287="", "",' Peticions ET'!P287)</f>
        <v/>
      </c>
      <c r="Q288" s="33" t="str">
        <f>IF(' Peticions ET'!R287="", "",' Peticions ET'!R287)</f>
        <v/>
      </c>
      <c r="R288" s="1" t="str">
        <f>IF(' Peticions ET'!Q287="", "",' Peticions ET'!Q287)</f>
        <v/>
      </c>
      <c r="S288" s="34" t="str">
        <f>IF(' Peticions ET'!U287="", "",' Peticions ET'!U287)</f>
        <v/>
      </c>
      <c r="T288" s="34" t="str">
        <f>IF(' Peticions ET'!V287="", "",' Peticions ET'!V287)</f>
        <v/>
      </c>
      <c r="U288" t="str">
        <f>IF(' Peticions ET'!S287="", "",' Peticions ET'!S287)</f>
        <v/>
      </c>
      <c r="V288" t="str">
        <f>IF(' Peticions ET'!T287="", "",' Peticions ET'!T287)</f>
        <v/>
      </c>
      <c r="W288" s="33" t="str">
        <f>IF(' Peticions ET'!W287="", "",' Peticions ET'!W287)</f>
        <v/>
      </c>
      <c r="X288" s="33" t="str">
        <f>IF(' Peticions ET'!X287="", "",' Peticions ET'!X287)</f>
        <v/>
      </c>
      <c r="Y288" s="33" t="str">
        <f>IF(' Peticions ET'!Y287="", "",' Peticions ET'!Y287)</f>
        <v/>
      </c>
      <c r="Z288" s="1"/>
      <c r="AA288" s="1"/>
      <c r="AB288" s="3"/>
      <c r="AC288" s="34"/>
      <c r="AD288" s="34"/>
      <c r="AE288" s="34"/>
      <c r="AF288" s="35"/>
      <c r="AG288" s="36"/>
      <c r="AH288" s="36"/>
      <c r="AI288" s="36"/>
      <c r="AJ288" s="36"/>
      <c r="AK288" s="37"/>
      <c r="AL288" s="37"/>
      <c r="AM288" s="37"/>
      <c r="AN288" s="37"/>
      <c r="AO288" s="38" t="str">
        <f>IF(' Peticions ET'!AO287="", "",' Peticions ET'!AO287)</f>
        <v/>
      </c>
      <c r="AP288" s="154"/>
      <c r="AQ288" s="39"/>
      <c r="AR288" s="40" t="str">
        <f t="shared" si="84"/>
        <v/>
      </c>
      <c r="AS288" s="41" t="str">
        <f t="shared" si="85"/>
        <v/>
      </c>
      <c r="AT288" s="42" t="str">
        <f t="shared" si="95"/>
        <v/>
      </c>
      <c r="AU288" s="43" t="str">
        <f t="shared" si="96"/>
        <v/>
      </c>
      <c r="AV288" s="252" t="str">
        <f t="shared" si="86"/>
        <v/>
      </c>
      <c r="AW288" s="242">
        <f>IF(B288="",0,IF(BR288="S",COUNTIF($AV$17:AV288,AV288),0))</f>
        <v>0</v>
      </c>
      <c r="AX288" s="44" t="str">
        <f t="shared" si="97"/>
        <v/>
      </c>
      <c r="AY288" s="45">
        <f xml:space="preserve"> IF(AX288&lt;&gt;"",VLOOKUP(AX288,Calculs!$B$2:$C$34,2,FALSE),0)</f>
        <v>0</v>
      </c>
      <c r="AZ288" s="45">
        <f>IF(K288&lt;&gt;"",IF(LEFT(K288,1)="S", Calculs!$C$55,0),0)</f>
        <v>0</v>
      </c>
      <c r="BA288" s="45">
        <f>IF(L288&lt;&gt;"",IF(LEFT(L288,1)="S", Calculs!$C$51,0),0)</f>
        <v>0</v>
      </c>
      <c r="BB288" s="45">
        <f>IF(M288&lt;&gt;"",IF(LEFT(M288,1)="S", Calculs!$C$52,0),0)</f>
        <v>0</v>
      </c>
      <c r="BC288" s="46" t="str">
        <f t="shared" si="98"/>
        <v/>
      </c>
      <c r="BD288" s="46" t="str">
        <f t="shared" si="100"/>
        <v/>
      </c>
      <c r="BE288" s="46">
        <f>SUMIF(Calculs!$B$2:$B$34,BC288,Calculs!$C$2:$C$34)</f>
        <v>0</v>
      </c>
      <c r="BF288" s="45">
        <f>IF(Q288&lt;&gt;"",IF(LEFT(Q288,1)="S", Calculs!$C$52,0),0)</f>
        <v>0</v>
      </c>
      <c r="BG288" s="45">
        <f>IF(R288&lt;&gt;"",IF(LEFT(R288,1)="S", Calculs!$C$51,0),0)</f>
        <v>0</v>
      </c>
      <c r="BH288" s="252" t="str">
        <f t="shared" si="87"/>
        <v/>
      </c>
      <c r="BI288" s="242">
        <f>IF(B288="",0, IF(BS288="S",COUNTIF($BH$17:BH288,BH288),0))</f>
        <v>0</v>
      </c>
      <c r="BJ288" s="45">
        <f xml:space="preserve"> IF(S288&lt;&gt;"",IF(S288&lt;&gt;"Sense monitor",VLOOKUP(LEFT(S288,2),Calculs!$B$41:$C$46,2,FALSE),0),0)</f>
        <v>0</v>
      </c>
      <c r="BK288" s="45">
        <f>IF(T288&lt;&gt;"",IF(LEFT(T288,1)="S", Calculs!$C$48,0),0)</f>
        <v>0</v>
      </c>
      <c r="BL288" s="45">
        <f>IF(W288&lt;&gt;"",IF(LEFT(W288,3)="ETT", Calculs!$C$37,0),0)</f>
        <v>0</v>
      </c>
      <c r="BM288" s="45">
        <f>IF(X288&lt;&gt;"",IF(LEFT(X288,1)="S", Calculs!$C$51,0),0)</f>
        <v>0</v>
      </c>
      <c r="BN288" s="45">
        <f>IF(Y288&lt;&gt;"",IF(LEFT(Y288,1)="S", Calculs!$C$52,0),0)</f>
        <v>0</v>
      </c>
      <c r="BO288" s="46" t="str">
        <f t="shared" si="99"/>
        <v/>
      </c>
      <c r="BP288" s="45">
        <f>SUMIF(Calculs!$B$32:$B$36,TRIM(BO288),Calculs!$C$32:$C$36)</f>
        <v>0</v>
      </c>
      <c r="BQ288" s="45">
        <f>IF(V288&lt;&gt;"",IF(LEFT(V288,1)="S", SUMIF(Calculs!$B$57:$B$61, TRIM(BO288), Calculs!$C$57:$C$61),0),0)</f>
        <v>0</v>
      </c>
      <c r="BR288" s="43" t="str">
        <f t="shared" si="88"/>
        <v>N</v>
      </c>
      <c r="BS288" s="241" t="str">
        <f t="shared" si="89"/>
        <v>N</v>
      </c>
      <c r="BT288" s="45">
        <f t="shared" si="90"/>
        <v>0</v>
      </c>
      <c r="BU288" s="45"/>
      <c r="BV288" s="45"/>
      <c r="BW288" s="45">
        <f>IF(C288="",0,IF(AND(BR288="S",AW288=1), VLOOKUP(C288,Calculs!$B$85:$D$90,3), 0) + IF(AND(BS288="S",BI288=1), VLOOKUP(C288,Calculs!$B$85:$F$90,5), 0))</f>
        <v>0</v>
      </c>
      <c r="BX288" s="43" t="str">
        <f t="shared" si="91"/>
        <v/>
      </c>
      <c r="BY288" s="241" t="str">
        <f t="shared" si="92"/>
        <v/>
      </c>
      <c r="BZ288" s="301" t="str">
        <f t="shared" si="93"/>
        <v/>
      </c>
      <c r="CA288" s="301" t="str">
        <f t="shared" si="94"/>
        <v/>
      </c>
    </row>
    <row r="289" spans="1:79" ht="12.75" customHeight="1">
      <c r="A289" s="273"/>
      <c r="B289" s="239" t="str">
        <f>IF(' Peticions ET'!B288="", "",' Peticions ET'!B288)</f>
        <v/>
      </c>
      <c r="C289" s="186" t="str">
        <f>IF(' Peticions ET'!C288="", "",' Peticions ET'!C288)</f>
        <v/>
      </c>
      <c r="D289" s="186" t="str">
        <f>IF(' Peticions ET'!D288="", "",' Peticions ET'!D288)</f>
        <v/>
      </c>
      <c r="E289" s="186" t="str">
        <f>IF(' Peticions ET'!E288="", "",' Peticions ET'!E288)</f>
        <v/>
      </c>
      <c r="F289" s="186" t="str">
        <f>IF(' Peticions ET'!F288="", "",' Peticions ET'!F288)</f>
        <v/>
      </c>
      <c r="G289" s="186" t="str">
        <f>IF(' Peticions ET'!G288="", "",' Peticions ET'!G288)</f>
        <v/>
      </c>
      <c r="H289" s="185" t="str">
        <f>IF(' Peticions ET'!H288="", "",' Peticions ET'!H288)</f>
        <v/>
      </c>
      <c r="I289" s="185" t="str">
        <f>IF(' Peticions ET'!I288="", "",' Peticions ET'!I288)</f>
        <v/>
      </c>
      <c r="J289" s="33" t="str">
        <f>IF(' Peticions ET'!J288="", "",' Peticions ET'!J288)</f>
        <v/>
      </c>
      <c r="K289" s="33" t="str">
        <f>IF(' Peticions ET'!K288="", "",' Peticions ET'!K288)</f>
        <v/>
      </c>
      <c r="L289" s="33" t="str">
        <f>IF(' Peticions ET'!L288="", "",' Peticions ET'!L288)</f>
        <v/>
      </c>
      <c r="M289" s="33" t="str">
        <f>IF(' Peticions ET'!M288="", "",' Peticions ET'!M288)</f>
        <v/>
      </c>
      <c r="N289" s="33" t="str">
        <f>IF(' Peticions ET'!N288="", "",' Peticions ET'!N288)</f>
        <v/>
      </c>
      <c r="O289" s="33" t="str">
        <f>IF(' Peticions ET'!O288="", "",' Peticions ET'!O288)</f>
        <v/>
      </c>
      <c r="P289" s="33" t="str">
        <f>IF(' Peticions ET'!P288="", "",' Peticions ET'!P288)</f>
        <v/>
      </c>
      <c r="Q289" s="33" t="str">
        <f>IF(' Peticions ET'!R288="", "",' Peticions ET'!R288)</f>
        <v/>
      </c>
      <c r="R289" s="1" t="str">
        <f>IF(' Peticions ET'!Q288="", "",' Peticions ET'!Q288)</f>
        <v/>
      </c>
      <c r="S289" s="34" t="str">
        <f>IF(' Peticions ET'!U288="", "",' Peticions ET'!U288)</f>
        <v/>
      </c>
      <c r="T289" s="34" t="str">
        <f>IF(' Peticions ET'!V288="", "",' Peticions ET'!V288)</f>
        <v/>
      </c>
      <c r="U289" t="str">
        <f>IF(' Peticions ET'!S288="", "",' Peticions ET'!S288)</f>
        <v/>
      </c>
      <c r="V289" t="str">
        <f>IF(' Peticions ET'!T288="", "",' Peticions ET'!T288)</f>
        <v/>
      </c>
      <c r="W289" s="33" t="str">
        <f>IF(' Peticions ET'!W288="", "",' Peticions ET'!W288)</f>
        <v/>
      </c>
      <c r="X289" s="33" t="str">
        <f>IF(' Peticions ET'!X288="", "",' Peticions ET'!X288)</f>
        <v/>
      </c>
      <c r="Y289" s="33" t="str">
        <f>IF(' Peticions ET'!Y288="", "",' Peticions ET'!Y288)</f>
        <v/>
      </c>
      <c r="Z289" s="1"/>
      <c r="AA289" s="1"/>
      <c r="AB289" s="3"/>
      <c r="AC289" s="34"/>
      <c r="AD289" s="34"/>
      <c r="AE289" s="34"/>
      <c r="AF289" s="35"/>
      <c r="AG289" s="36"/>
      <c r="AH289" s="36"/>
      <c r="AI289" s="36"/>
      <c r="AJ289" s="36"/>
      <c r="AK289" s="37"/>
      <c r="AL289" s="37"/>
      <c r="AM289" s="37"/>
      <c r="AN289" s="37"/>
      <c r="AO289" s="38" t="str">
        <f>IF(' Peticions ET'!AO288="", "",' Peticions ET'!AO288)</f>
        <v/>
      </c>
      <c r="AP289" s="154"/>
      <c r="AQ289" s="39"/>
      <c r="AR289" s="40" t="str">
        <f t="shared" si="84"/>
        <v/>
      </c>
      <c r="AS289" s="41" t="str">
        <f t="shared" si="85"/>
        <v/>
      </c>
      <c r="AT289" s="42" t="str">
        <f t="shared" si="95"/>
        <v/>
      </c>
      <c r="AU289" s="43" t="str">
        <f t="shared" si="96"/>
        <v/>
      </c>
      <c r="AV289" s="252" t="str">
        <f t="shared" si="86"/>
        <v/>
      </c>
      <c r="AW289" s="242">
        <f>IF(B289="",0,IF(BR289="S",COUNTIF($AV$17:AV289,AV289),0))</f>
        <v>0</v>
      </c>
      <c r="AX289" s="44" t="str">
        <f t="shared" si="97"/>
        <v/>
      </c>
      <c r="AY289" s="45">
        <f xml:space="preserve"> IF(AX289&lt;&gt;"",VLOOKUP(AX289,Calculs!$B$2:$C$34,2,FALSE),0)</f>
        <v>0</v>
      </c>
      <c r="AZ289" s="45">
        <f>IF(K289&lt;&gt;"",IF(LEFT(K289,1)="S", Calculs!$C$55,0),0)</f>
        <v>0</v>
      </c>
      <c r="BA289" s="45">
        <f>IF(L289&lt;&gt;"",IF(LEFT(L289,1)="S", Calculs!$C$51,0),0)</f>
        <v>0</v>
      </c>
      <c r="BB289" s="45">
        <f>IF(M289&lt;&gt;"",IF(LEFT(M289,1)="S", Calculs!$C$52,0),0)</f>
        <v>0</v>
      </c>
      <c r="BC289" s="46" t="str">
        <f t="shared" si="98"/>
        <v/>
      </c>
      <c r="BD289" s="46" t="str">
        <f t="shared" si="100"/>
        <v/>
      </c>
      <c r="BE289" s="46">
        <f>SUMIF(Calculs!$B$2:$B$34,BC289,Calculs!$C$2:$C$34)</f>
        <v>0</v>
      </c>
      <c r="BF289" s="45">
        <f>IF(Q289&lt;&gt;"",IF(LEFT(Q289,1)="S", Calculs!$C$52,0),0)</f>
        <v>0</v>
      </c>
      <c r="BG289" s="45">
        <f>IF(R289&lt;&gt;"",IF(LEFT(R289,1)="S", Calculs!$C$51,0),0)</f>
        <v>0</v>
      </c>
      <c r="BH289" s="252" t="str">
        <f t="shared" si="87"/>
        <v/>
      </c>
      <c r="BI289" s="242">
        <f>IF(B289="",0, IF(BS289="S",COUNTIF($BH$17:BH289,BH289),0))</f>
        <v>0</v>
      </c>
      <c r="BJ289" s="45">
        <f xml:space="preserve"> IF(S289&lt;&gt;"",IF(S289&lt;&gt;"Sense monitor",VLOOKUP(LEFT(S289,2),Calculs!$B$41:$C$46,2,FALSE),0),0)</f>
        <v>0</v>
      </c>
      <c r="BK289" s="45">
        <f>IF(T289&lt;&gt;"",IF(LEFT(T289,1)="S", Calculs!$C$48,0),0)</f>
        <v>0</v>
      </c>
      <c r="BL289" s="45">
        <f>IF(W289&lt;&gt;"",IF(LEFT(W289,3)="ETT", Calculs!$C$37,0),0)</f>
        <v>0</v>
      </c>
      <c r="BM289" s="45">
        <f>IF(X289&lt;&gt;"",IF(LEFT(X289,1)="S", Calculs!$C$51,0),0)</f>
        <v>0</v>
      </c>
      <c r="BN289" s="45">
        <f>IF(Y289&lt;&gt;"",IF(LEFT(Y289,1)="S", Calculs!$C$52,0),0)</f>
        <v>0</v>
      </c>
      <c r="BO289" s="46" t="str">
        <f t="shared" si="99"/>
        <v/>
      </c>
      <c r="BP289" s="45">
        <f>SUMIF(Calculs!$B$32:$B$36,TRIM(BO289),Calculs!$C$32:$C$36)</f>
        <v>0</v>
      </c>
      <c r="BQ289" s="45">
        <f>IF(V289&lt;&gt;"",IF(LEFT(V289,1)="S", SUMIF(Calculs!$B$57:$B$61, TRIM(BO289), Calculs!$C$57:$C$61),0),0)</f>
        <v>0</v>
      </c>
      <c r="BR289" s="43" t="str">
        <f t="shared" si="88"/>
        <v>N</v>
      </c>
      <c r="BS289" s="241" t="str">
        <f t="shared" si="89"/>
        <v>N</v>
      </c>
      <c r="BT289" s="45">
        <f t="shared" si="90"/>
        <v>0</v>
      </c>
      <c r="BU289" s="45"/>
      <c r="BV289" s="45"/>
      <c r="BW289" s="45">
        <f>IF(C289="",0,IF(AND(BR289="S",AW289=1), VLOOKUP(C289,Calculs!$B$85:$D$90,3), 0) + IF(AND(BS289="S",BI289=1), VLOOKUP(C289,Calculs!$B$85:$F$90,5), 0))</f>
        <v>0</v>
      </c>
      <c r="BX289" s="43" t="str">
        <f t="shared" si="91"/>
        <v/>
      </c>
      <c r="BY289" s="241" t="str">
        <f t="shared" si="92"/>
        <v/>
      </c>
      <c r="BZ289" s="301" t="str">
        <f t="shared" si="93"/>
        <v/>
      </c>
      <c r="CA289" s="301" t="str">
        <f t="shared" si="94"/>
        <v/>
      </c>
    </row>
    <row r="290" spans="1:79" ht="12.75" customHeight="1">
      <c r="A290" s="273"/>
      <c r="B290" s="239" t="str">
        <f>IF(' Peticions ET'!B289="", "",' Peticions ET'!B289)</f>
        <v/>
      </c>
      <c r="C290" s="186" t="str">
        <f>IF(' Peticions ET'!C289="", "",' Peticions ET'!C289)</f>
        <v/>
      </c>
      <c r="D290" s="186" t="str">
        <f>IF(' Peticions ET'!D289="", "",' Peticions ET'!D289)</f>
        <v/>
      </c>
      <c r="E290" s="186" t="str">
        <f>IF(' Peticions ET'!E289="", "",' Peticions ET'!E289)</f>
        <v/>
      </c>
      <c r="F290" s="186" t="str">
        <f>IF(' Peticions ET'!F289="", "",' Peticions ET'!F289)</f>
        <v/>
      </c>
      <c r="G290" s="186" t="str">
        <f>IF(' Peticions ET'!G289="", "",' Peticions ET'!G289)</f>
        <v/>
      </c>
      <c r="H290" s="185" t="str">
        <f>IF(' Peticions ET'!H289="", "",' Peticions ET'!H289)</f>
        <v/>
      </c>
      <c r="I290" s="185" t="str">
        <f>IF(' Peticions ET'!I289="", "",' Peticions ET'!I289)</f>
        <v/>
      </c>
      <c r="J290" s="33" t="str">
        <f>IF(' Peticions ET'!J289="", "",' Peticions ET'!J289)</f>
        <v/>
      </c>
      <c r="K290" s="33" t="str">
        <f>IF(' Peticions ET'!K289="", "",' Peticions ET'!K289)</f>
        <v/>
      </c>
      <c r="L290" s="33" t="str">
        <f>IF(' Peticions ET'!L289="", "",' Peticions ET'!L289)</f>
        <v/>
      </c>
      <c r="M290" s="33" t="str">
        <f>IF(' Peticions ET'!M289="", "",' Peticions ET'!M289)</f>
        <v/>
      </c>
      <c r="N290" s="33" t="str">
        <f>IF(' Peticions ET'!N289="", "",' Peticions ET'!N289)</f>
        <v/>
      </c>
      <c r="O290" s="33" t="str">
        <f>IF(' Peticions ET'!O289="", "",' Peticions ET'!O289)</f>
        <v/>
      </c>
      <c r="P290" s="33" t="str">
        <f>IF(' Peticions ET'!P289="", "",' Peticions ET'!P289)</f>
        <v/>
      </c>
      <c r="Q290" s="33" t="str">
        <f>IF(' Peticions ET'!R289="", "",' Peticions ET'!R289)</f>
        <v/>
      </c>
      <c r="R290" s="1" t="str">
        <f>IF(' Peticions ET'!Q289="", "",' Peticions ET'!Q289)</f>
        <v/>
      </c>
      <c r="S290" s="34" t="str">
        <f>IF(' Peticions ET'!U289="", "",' Peticions ET'!U289)</f>
        <v/>
      </c>
      <c r="T290" s="34" t="str">
        <f>IF(' Peticions ET'!V289="", "",' Peticions ET'!V289)</f>
        <v/>
      </c>
      <c r="U290" t="str">
        <f>IF(' Peticions ET'!S289="", "",' Peticions ET'!S289)</f>
        <v/>
      </c>
      <c r="V290" t="str">
        <f>IF(' Peticions ET'!T289="", "",' Peticions ET'!T289)</f>
        <v/>
      </c>
      <c r="W290" s="33" t="str">
        <f>IF(' Peticions ET'!W289="", "",' Peticions ET'!W289)</f>
        <v/>
      </c>
      <c r="X290" s="33" t="str">
        <f>IF(' Peticions ET'!X289="", "",' Peticions ET'!X289)</f>
        <v/>
      </c>
      <c r="Y290" s="33" t="str">
        <f>IF(' Peticions ET'!Y289="", "",' Peticions ET'!Y289)</f>
        <v/>
      </c>
      <c r="Z290" s="1"/>
      <c r="AA290" s="1"/>
      <c r="AB290" s="3"/>
      <c r="AC290" s="34"/>
      <c r="AD290" s="34"/>
      <c r="AE290" s="34"/>
      <c r="AF290" s="35"/>
      <c r="AG290" s="36"/>
      <c r="AH290" s="36"/>
      <c r="AI290" s="36"/>
      <c r="AJ290" s="36"/>
      <c r="AK290" s="37"/>
      <c r="AL290" s="37"/>
      <c r="AM290" s="37"/>
      <c r="AN290" s="37"/>
      <c r="AO290" s="38" t="str">
        <f>IF(' Peticions ET'!AO289="", "",' Peticions ET'!AO289)</f>
        <v/>
      </c>
      <c r="AP290" s="154"/>
      <c r="AQ290" s="39"/>
      <c r="AR290" s="40" t="str">
        <f t="shared" si="84"/>
        <v/>
      </c>
      <c r="AS290" s="41" t="str">
        <f t="shared" si="85"/>
        <v/>
      </c>
      <c r="AT290" s="42" t="str">
        <f t="shared" si="95"/>
        <v/>
      </c>
      <c r="AU290" s="43" t="str">
        <f t="shared" si="96"/>
        <v/>
      </c>
      <c r="AV290" s="252" t="str">
        <f t="shared" si="86"/>
        <v/>
      </c>
      <c r="AW290" s="242">
        <f>IF(B290="",0,IF(BR290="S",COUNTIF($AV$17:AV290,AV290),0))</f>
        <v>0</v>
      </c>
      <c r="AX290" s="44" t="str">
        <f t="shared" si="97"/>
        <v/>
      </c>
      <c r="AY290" s="45">
        <f xml:space="preserve"> IF(AX290&lt;&gt;"",VLOOKUP(AX290,Calculs!$B$2:$C$34,2,FALSE),0)</f>
        <v>0</v>
      </c>
      <c r="AZ290" s="45">
        <f>IF(K290&lt;&gt;"",IF(LEFT(K290,1)="S", Calculs!$C$55,0),0)</f>
        <v>0</v>
      </c>
      <c r="BA290" s="45">
        <f>IF(L290&lt;&gt;"",IF(LEFT(L290,1)="S", Calculs!$C$51,0),0)</f>
        <v>0</v>
      </c>
      <c r="BB290" s="45">
        <f>IF(M290&lt;&gt;"",IF(LEFT(M290,1)="S", Calculs!$C$52,0),0)</f>
        <v>0</v>
      </c>
      <c r="BC290" s="46" t="str">
        <f t="shared" si="98"/>
        <v/>
      </c>
      <c r="BD290" s="46" t="str">
        <f t="shared" si="100"/>
        <v/>
      </c>
      <c r="BE290" s="46">
        <f>SUMIF(Calculs!$B$2:$B$34,BC290,Calculs!$C$2:$C$34)</f>
        <v>0</v>
      </c>
      <c r="BF290" s="45">
        <f>IF(Q290&lt;&gt;"",IF(LEFT(Q290,1)="S", Calculs!$C$52,0),0)</f>
        <v>0</v>
      </c>
      <c r="BG290" s="45">
        <f>IF(R290&lt;&gt;"",IF(LEFT(R290,1)="S", Calculs!$C$51,0),0)</f>
        <v>0</v>
      </c>
      <c r="BH290" s="252" t="str">
        <f t="shared" si="87"/>
        <v/>
      </c>
      <c r="BI290" s="242">
        <f>IF(B290="",0, IF(BS290="S",COUNTIF($BH$17:BH290,BH290),0))</f>
        <v>0</v>
      </c>
      <c r="BJ290" s="45">
        <f xml:space="preserve"> IF(S290&lt;&gt;"",IF(S290&lt;&gt;"Sense monitor",VLOOKUP(LEFT(S290,2),Calculs!$B$41:$C$46,2,FALSE),0),0)</f>
        <v>0</v>
      </c>
      <c r="BK290" s="45">
        <f>IF(T290&lt;&gt;"",IF(LEFT(T290,1)="S", Calculs!$C$48,0),0)</f>
        <v>0</v>
      </c>
      <c r="BL290" s="45">
        <f>IF(W290&lt;&gt;"",IF(LEFT(W290,3)="ETT", Calculs!$C$37,0),0)</f>
        <v>0</v>
      </c>
      <c r="BM290" s="45">
        <f>IF(X290&lt;&gt;"",IF(LEFT(X290,1)="S", Calculs!$C$51,0),0)</f>
        <v>0</v>
      </c>
      <c r="BN290" s="45">
        <f>IF(Y290&lt;&gt;"",IF(LEFT(Y290,1)="S", Calculs!$C$52,0),0)</f>
        <v>0</v>
      </c>
      <c r="BO290" s="46" t="str">
        <f t="shared" si="99"/>
        <v/>
      </c>
      <c r="BP290" s="45">
        <f>SUMIF(Calculs!$B$32:$B$36,TRIM(BO290),Calculs!$C$32:$C$36)</f>
        <v>0</v>
      </c>
      <c r="BQ290" s="45">
        <f>IF(V290&lt;&gt;"",IF(LEFT(V290,1)="S", SUMIF(Calculs!$B$57:$B$61, TRIM(BO290), Calculs!$C$57:$C$61),0),0)</f>
        <v>0</v>
      </c>
      <c r="BR290" s="43" t="str">
        <f t="shared" si="88"/>
        <v>N</v>
      </c>
      <c r="BS290" s="241" t="str">
        <f t="shared" si="89"/>
        <v>N</v>
      </c>
      <c r="BT290" s="45">
        <f t="shared" si="90"/>
        <v>0</v>
      </c>
      <c r="BU290" s="45"/>
      <c r="BV290" s="45"/>
      <c r="BW290" s="45">
        <f>IF(C290="",0,IF(AND(BR290="S",AW290=1), VLOOKUP(C290,Calculs!$B$85:$D$90,3), 0) + IF(AND(BS290="S",BI290=1), VLOOKUP(C290,Calculs!$B$85:$F$90,5), 0))</f>
        <v>0</v>
      </c>
      <c r="BX290" s="43" t="str">
        <f t="shared" si="91"/>
        <v/>
      </c>
      <c r="BY290" s="241" t="str">
        <f t="shared" si="92"/>
        <v/>
      </c>
      <c r="BZ290" s="301" t="str">
        <f t="shared" si="93"/>
        <v/>
      </c>
      <c r="CA290" s="301" t="str">
        <f t="shared" si="94"/>
        <v/>
      </c>
    </row>
    <row r="291" spans="1:79" ht="12.75" customHeight="1">
      <c r="A291" s="273"/>
      <c r="B291" s="239" t="str">
        <f>IF(' Peticions ET'!B290="", "",' Peticions ET'!B290)</f>
        <v/>
      </c>
      <c r="C291" s="186" t="str">
        <f>IF(' Peticions ET'!C290="", "",' Peticions ET'!C290)</f>
        <v/>
      </c>
      <c r="D291" s="186" t="str">
        <f>IF(' Peticions ET'!D290="", "",' Peticions ET'!D290)</f>
        <v/>
      </c>
      <c r="E291" s="186" t="str">
        <f>IF(' Peticions ET'!E290="", "",' Peticions ET'!E290)</f>
        <v/>
      </c>
      <c r="F291" s="186" t="str">
        <f>IF(' Peticions ET'!F290="", "",' Peticions ET'!F290)</f>
        <v/>
      </c>
      <c r="G291" s="186" t="str">
        <f>IF(' Peticions ET'!G290="", "",' Peticions ET'!G290)</f>
        <v/>
      </c>
      <c r="H291" s="185" t="str">
        <f>IF(' Peticions ET'!H290="", "",' Peticions ET'!H290)</f>
        <v/>
      </c>
      <c r="I291" s="185" t="str">
        <f>IF(' Peticions ET'!I290="", "",' Peticions ET'!I290)</f>
        <v/>
      </c>
      <c r="J291" s="33" t="str">
        <f>IF(' Peticions ET'!J290="", "",' Peticions ET'!J290)</f>
        <v/>
      </c>
      <c r="K291" s="33" t="str">
        <f>IF(' Peticions ET'!K290="", "",' Peticions ET'!K290)</f>
        <v/>
      </c>
      <c r="L291" s="33" t="str">
        <f>IF(' Peticions ET'!L290="", "",' Peticions ET'!L290)</f>
        <v/>
      </c>
      <c r="M291" s="33" t="str">
        <f>IF(' Peticions ET'!M290="", "",' Peticions ET'!M290)</f>
        <v/>
      </c>
      <c r="N291" s="33" t="str">
        <f>IF(' Peticions ET'!N290="", "",' Peticions ET'!N290)</f>
        <v/>
      </c>
      <c r="O291" s="33" t="str">
        <f>IF(' Peticions ET'!O290="", "",' Peticions ET'!O290)</f>
        <v/>
      </c>
      <c r="P291" s="33" t="str">
        <f>IF(' Peticions ET'!P290="", "",' Peticions ET'!P290)</f>
        <v/>
      </c>
      <c r="Q291" s="33" t="str">
        <f>IF(' Peticions ET'!R290="", "",' Peticions ET'!R290)</f>
        <v/>
      </c>
      <c r="R291" s="1" t="str">
        <f>IF(' Peticions ET'!Q290="", "",' Peticions ET'!Q290)</f>
        <v/>
      </c>
      <c r="S291" s="34" t="str">
        <f>IF(' Peticions ET'!U290="", "",' Peticions ET'!U290)</f>
        <v/>
      </c>
      <c r="T291" s="34" t="str">
        <f>IF(' Peticions ET'!V290="", "",' Peticions ET'!V290)</f>
        <v/>
      </c>
      <c r="U291" t="str">
        <f>IF(' Peticions ET'!S290="", "",' Peticions ET'!S290)</f>
        <v/>
      </c>
      <c r="V291" t="str">
        <f>IF(' Peticions ET'!T290="", "",' Peticions ET'!T290)</f>
        <v/>
      </c>
      <c r="W291" s="33" t="str">
        <f>IF(' Peticions ET'!W290="", "",' Peticions ET'!W290)</f>
        <v/>
      </c>
      <c r="X291" s="33" t="str">
        <f>IF(' Peticions ET'!X290="", "",' Peticions ET'!X290)</f>
        <v/>
      </c>
      <c r="Y291" s="33" t="str">
        <f>IF(' Peticions ET'!Y290="", "",' Peticions ET'!Y290)</f>
        <v/>
      </c>
      <c r="Z291" s="1"/>
      <c r="AA291" s="1"/>
      <c r="AB291" s="3"/>
      <c r="AC291" s="34"/>
      <c r="AD291" s="34"/>
      <c r="AE291" s="34"/>
      <c r="AF291" s="35"/>
      <c r="AG291" s="36"/>
      <c r="AH291" s="36"/>
      <c r="AI291" s="36"/>
      <c r="AJ291" s="36"/>
      <c r="AK291" s="37"/>
      <c r="AL291" s="37"/>
      <c r="AM291" s="37"/>
      <c r="AN291" s="37"/>
      <c r="AO291" s="38" t="str">
        <f>IF(' Peticions ET'!AO290="", "",' Peticions ET'!AO290)</f>
        <v/>
      </c>
      <c r="AP291" s="154"/>
      <c r="AQ291" s="39"/>
      <c r="AR291" s="40" t="str">
        <f t="shared" si="84"/>
        <v/>
      </c>
      <c r="AS291" s="41" t="str">
        <f t="shared" si="85"/>
        <v/>
      </c>
      <c r="AT291" s="42" t="str">
        <f t="shared" si="95"/>
        <v/>
      </c>
      <c r="AU291" s="43" t="str">
        <f t="shared" si="96"/>
        <v/>
      </c>
      <c r="AV291" s="252" t="str">
        <f t="shared" si="86"/>
        <v/>
      </c>
      <c r="AW291" s="242">
        <f>IF(B291="",0,IF(BR291="S",COUNTIF($AV$17:AV291,AV291),0))</f>
        <v>0</v>
      </c>
      <c r="AX291" s="44" t="str">
        <f t="shared" si="97"/>
        <v/>
      </c>
      <c r="AY291" s="45">
        <f xml:space="preserve"> IF(AX291&lt;&gt;"",VLOOKUP(AX291,Calculs!$B$2:$C$34,2,FALSE),0)</f>
        <v>0</v>
      </c>
      <c r="AZ291" s="45">
        <f>IF(K291&lt;&gt;"",IF(LEFT(K291,1)="S", Calculs!$C$55,0),0)</f>
        <v>0</v>
      </c>
      <c r="BA291" s="45">
        <f>IF(L291&lt;&gt;"",IF(LEFT(L291,1)="S", Calculs!$C$51,0),0)</f>
        <v>0</v>
      </c>
      <c r="BB291" s="45">
        <f>IF(M291&lt;&gt;"",IF(LEFT(M291,1)="S", Calculs!$C$52,0),0)</f>
        <v>0</v>
      </c>
      <c r="BC291" s="46" t="str">
        <f t="shared" si="98"/>
        <v/>
      </c>
      <c r="BD291" s="46" t="str">
        <f t="shared" si="100"/>
        <v/>
      </c>
      <c r="BE291" s="46">
        <f>SUMIF(Calculs!$B$2:$B$34,BC291,Calculs!$C$2:$C$34)</f>
        <v>0</v>
      </c>
      <c r="BF291" s="45">
        <f>IF(Q291&lt;&gt;"",IF(LEFT(Q291,1)="S", Calculs!$C$52,0),0)</f>
        <v>0</v>
      </c>
      <c r="BG291" s="45">
        <f>IF(R291&lt;&gt;"",IF(LEFT(R291,1)="S", Calculs!$C$51,0),0)</f>
        <v>0</v>
      </c>
      <c r="BH291" s="252" t="str">
        <f t="shared" si="87"/>
        <v/>
      </c>
      <c r="BI291" s="242">
        <f>IF(B291="",0, IF(BS291="S",COUNTIF($BH$17:BH291,BH291),0))</f>
        <v>0</v>
      </c>
      <c r="BJ291" s="45">
        <f xml:space="preserve"> IF(S291&lt;&gt;"",IF(S291&lt;&gt;"Sense monitor",VLOOKUP(LEFT(S291,2),Calculs!$B$41:$C$46,2,FALSE),0),0)</f>
        <v>0</v>
      </c>
      <c r="BK291" s="45">
        <f>IF(T291&lt;&gt;"",IF(LEFT(T291,1)="S", Calculs!$C$48,0),0)</f>
        <v>0</v>
      </c>
      <c r="BL291" s="45">
        <f>IF(W291&lt;&gt;"",IF(LEFT(W291,3)="ETT", Calculs!$C$37,0),0)</f>
        <v>0</v>
      </c>
      <c r="BM291" s="45">
        <f>IF(X291&lt;&gt;"",IF(LEFT(X291,1)="S", Calculs!$C$51,0),0)</f>
        <v>0</v>
      </c>
      <c r="BN291" s="45">
        <f>IF(Y291&lt;&gt;"",IF(LEFT(Y291,1)="S", Calculs!$C$52,0),0)</f>
        <v>0</v>
      </c>
      <c r="BO291" s="46" t="str">
        <f t="shared" si="99"/>
        <v/>
      </c>
      <c r="BP291" s="45">
        <f>SUMIF(Calculs!$B$32:$B$36,TRIM(BO291),Calculs!$C$32:$C$36)</f>
        <v>0</v>
      </c>
      <c r="BQ291" s="45">
        <f>IF(V291&lt;&gt;"",IF(LEFT(V291,1)="S", SUMIF(Calculs!$B$57:$B$61, TRIM(BO291), Calculs!$C$57:$C$61),0),0)</f>
        <v>0</v>
      </c>
      <c r="BR291" s="43" t="str">
        <f t="shared" si="88"/>
        <v>N</v>
      </c>
      <c r="BS291" s="241" t="str">
        <f t="shared" si="89"/>
        <v>N</v>
      </c>
      <c r="BT291" s="45">
        <f t="shared" si="90"/>
        <v>0</v>
      </c>
      <c r="BU291" s="45"/>
      <c r="BV291" s="45"/>
      <c r="BW291" s="45">
        <f>IF(C291="",0,IF(AND(BR291="S",AW291=1), VLOOKUP(C291,Calculs!$B$85:$D$90,3), 0) + IF(AND(BS291="S",BI291=1), VLOOKUP(C291,Calculs!$B$85:$F$90,5), 0))</f>
        <v>0</v>
      </c>
      <c r="BX291" s="43" t="str">
        <f t="shared" si="91"/>
        <v/>
      </c>
      <c r="BY291" s="241" t="str">
        <f t="shared" si="92"/>
        <v/>
      </c>
      <c r="BZ291" s="301" t="str">
        <f t="shared" si="93"/>
        <v/>
      </c>
      <c r="CA291" s="301" t="str">
        <f t="shared" si="94"/>
        <v/>
      </c>
    </row>
    <row r="292" spans="1:79" ht="12.75" customHeight="1">
      <c r="A292" s="273"/>
      <c r="B292" s="239" t="str">
        <f>IF(' Peticions ET'!B291="", "",' Peticions ET'!B291)</f>
        <v/>
      </c>
      <c r="C292" s="186" t="str">
        <f>IF(' Peticions ET'!C291="", "",' Peticions ET'!C291)</f>
        <v/>
      </c>
      <c r="D292" s="186" t="str">
        <f>IF(' Peticions ET'!D291="", "",' Peticions ET'!D291)</f>
        <v/>
      </c>
      <c r="E292" s="186" t="str">
        <f>IF(' Peticions ET'!E291="", "",' Peticions ET'!E291)</f>
        <v/>
      </c>
      <c r="F292" s="186" t="str">
        <f>IF(' Peticions ET'!F291="", "",' Peticions ET'!F291)</f>
        <v/>
      </c>
      <c r="G292" s="186" t="str">
        <f>IF(' Peticions ET'!G291="", "",' Peticions ET'!G291)</f>
        <v/>
      </c>
      <c r="H292" s="185" t="str">
        <f>IF(' Peticions ET'!H291="", "",' Peticions ET'!H291)</f>
        <v/>
      </c>
      <c r="I292" s="185" t="str">
        <f>IF(' Peticions ET'!I291="", "",' Peticions ET'!I291)</f>
        <v/>
      </c>
      <c r="J292" s="33" t="str">
        <f>IF(' Peticions ET'!J291="", "",' Peticions ET'!J291)</f>
        <v/>
      </c>
      <c r="K292" s="33" t="str">
        <f>IF(' Peticions ET'!K291="", "",' Peticions ET'!K291)</f>
        <v/>
      </c>
      <c r="L292" s="33" t="str">
        <f>IF(' Peticions ET'!L291="", "",' Peticions ET'!L291)</f>
        <v/>
      </c>
      <c r="M292" s="33" t="str">
        <f>IF(' Peticions ET'!M291="", "",' Peticions ET'!M291)</f>
        <v/>
      </c>
      <c r="N292" s="33" t="str">
        <f>IF(' Peticions ET'!N291="", "",' Peticions ET'!N291)</f>
        <v/>
      </c>
      <c r="O292" s="33" t="str">
        <f>IF(' Peticions ET'!O291="", "",' Peticions ET'!O291)</f>
        <v/>
      </c>
      <c r="P292" s="33" t="str">
        <f>IF(' Peticions ET'!P291="", "",' Peticions ET'!P291)</f>
        <v/>
      </c>
      <c r="Q292" s="33" t="str">
        <f>IF(' Peticions ET'!R291="", "",' Peticions ET'!R291)</f>
        <v/>
      </c>
      <c r="R292" s="1" t="str">
        <f>IF(' Peticions ET'!Q291="", "",' Peticions ET'!Q291)</f>
        <v/>
      </c>
      <c r="S292" s="34" t="str">
        <f>IF(' Peticions ET'!U291="", "",' Peticions ET'!U291)</f>
        <v/>
      </c>
      <c r="T292" s="34" t="str">
        <f>IF(' Peticions ET'!V291="", "",' Peticions ET'!V291)</f>
        <v/>
      </c>
      <c r="U292" t="str">
        <f>IF(' Peticions ET'!S291="", "",' Peticions ET'!S291)</f>
        <v/>
      </c>
      <c r="V292" t="str">
        <f>IF(' Peticions ET'!T291="", "",' Peticions ET'!T291)</f>
        <v/>
      </c>
      <c r="W292" s="33" t="str">
        <f>IF(' Peticions ET'!W291="", "",' Peticions ET'!W291)</f>
        <v/>
      </c>
      <c r="X292" s="33" t="str">
        <f>IF(' Peticions ET'!X291="", "",' Peticions ET'!X291)</f>
        <v/>
      </c>
      <c r="Y292" s="33" t="str">
        <f>IF(' Peticions ET'!Y291="", "",' Peticions ET'!Y291)</f>
        <v/>
      </c>
      <c r="Z292" s="1"/>
      <c r="AA292" s="1"/>
      <c r="AB292" s="3"/>
      <c r="AC292" s="34"/>
      <c r="AD292" s="34"/>
      <c r="AE292" s="34"/>
      <c r="AF292" s="35"/>
      <c r="AG292" s="36"/>
      <c r="AH292" s="36"/>
      <c r="AI292" s="36"/>
      <c r="AJ292" s="36"/>
      <c r="AK292" s="37"/>
      <c r="AL292" s="37"/>
      <c r="AM292" s="37"/>
      <c r="AN292" s="37"/>
      <c r="AO292" s="38" t="str">
        <f>IF(' Peticions ET'!AO291="", "",' Peticions ET'!AO291)</f>
        <v/>
      </c>
      <c r="AP292" s="154"/>
      <c r="AQ292" s="39"/>
      <c r="AR292" s="40" t="str">
        <f t="shared" si="84"/>
        <v/>
      </c>
      <c r="AS292" s="41" t="str">
        <f t="shared" si="85"/>
        <v/>
      </c>
      <c r="AT292" s="42" t="str">
        <f t="shared" si="95"/>
        <v/>
      </c>
      <c r="AU292" s="43" t="str">
        <f t="shared" si="96"/>
        <v/>
      </c>
      <c r="AV292" s="252" t="str">
        <f t="shared" si="86"/>
        <v/>
      </c>
      <c r="AW292" s="242">
        <f>IF(B292="",0,IF(BR292="S",COUNTIF($AV$17:AV292,AV292),0))</f>
        <v>0</v>
      </c>
      <c r="AX292" s="44" t="str">
        <f t="shared" si="97"/>
        <v/>
      </c>
      <c r="AY292" s="45">
        <f xml:space="preserve"> IF(AX292&lt;&gt;"",VLOOKUP(AX292,Calculs!$B$2:$C$34,2,FALSE),0)</f>
        <v>0</v>
      </c>
      <c r="AZ292" s="45">
        <f>IF(K292&lt;&gt;"",IF(LEFT(K292,1)="S", Calculs!$C$55,0),0)</f>
        <v>0</v>
      </c>
      <c r="BA292" s="45">
        <f>IF(L292&lt;&gt;"",IF(LEFT(L292,1)="S", Calculs!$C$51,0),0)</f>
        <v>0</v>
      </c>
      <c r="BB292" s="45">
        <f>IF(M292&lt;&gt;"",IF(LEFT(M292,1)="S", Calculs!$C$52,0),0)</f>
        <v>0</v>
      </c>
      <c r="BC292" s="46" t="str">
        <f t="shared" si="98"/>
        <v/>
      </c>
      <c r="BD292" s="46" t="str">
        <f t="shared" si="100"/>
        <v/>
      </c>
      <c r="BE292" s="46">
        <f>SUMIF(Calculs!$B$2:$B$34,BC292,Calculs!$C$2:$C$34)</f>
        <v>0</v>
      </c>
      <c r="BF292" s="45">
        <f>IF(Q292&lt;&gt;"",IF(LEFT(Q292,1)="S", Calculs!$C$52,0),0)</f>
        <v>0</v>
      </c>
      <c r="BG292" s="45">
        <f>IF(R292&lt;&gt;"",IF(LEFT(R292,1)="S", Calculs!$C$51,0),0)</f>
        <v>0</v>
      </c>
      <c r="BH292" s="252" t="str">
        <f t="shared" si="87"/>
        <v/>
      </c>
      <c r="BI292" s="242">
        <f>IF(B292="",0, IF(BS292="S",COUNTIF($BH$17:BH292,BH292),0))</f>
        <v>0</v>
      </c>
      <c r="BJ292" s="45">
        <f xml:space="preserve"> IF(S292&lt;&gt;"",IF(S292&lt;&gt;"Sense monitor",VLOOKUP(LEFT(S292,2),Calculs!$B$41:$C$46,2,FALSE),0),0)</f>
        <v>0</v>
      </c>
      <c r="BK292" s="45">
        <f>IF(T292&lt;&gt;"",IF(LEFT(T292,1)="S", Calculs!$C$48,0),0)</f>
        <v>0</v>
      </c>
      <c r="BL292" s="45">
        <f>IF(W292&lt;&gt;"",IF(LEFT(W292,3)="ETT", Calculs!$C$37,0),0)</f>
        <v>0</v>
      </c>
      <c r="BM292" s="45">
        <f>IF(X292&lt;&gt;"",IF(LEFT(X292,1)="S", Calculs!$C$51,0),0)</f>
        <v>0</v>
      </c>
      <c r="BN292" s="45">
        <f>IF(Y292&lt;&gt;"",IF(LEFT(Y292,1)="S", Calculs!$C$52,0),0)</f>
        <v>0</v>
      </c>
      <c r="BO292" s="46" t="str">
        <f t="shared" si="99"/>
        <v/>
      </c>
      <c r="BP292" s="45">
        <f>SUMIF(Calculs!$B$32:$B$36,TRIM(BO292),Calculs!$C$32:$C$36)</f>
        <v>0</v>
      </c>
      <c r="BQ292" s="45">
        <f>IF(V292&lt;&gt;"",IF(LEFT(V292,1)="S", SUMIF(Calculs!$B$57:$B$61, TRIM(BO292), Calculs!$C$57:$C$61),0),0)</f>
        <v>0</v>
      </c>
      <c r="BR292" s="43" t="str">
        <f t="shared" si="88"/>
        <v>N</v>
      </c>
      <c r="BS292" s="241" t="str">
        <f t="shared" si="89"/>
        <v>N</v>
      </c>
      <c r="BT292" s="45">
        <f t="shared" si="90"/>
        <v>0</v>
      </c>
      <c r="BU292" s="45"/>
      <c r="BV292" s="45"/>
      <c r="BW292" s="45">
        <f>IF(C292="",0,IF(AND(BR292="S",AW292=1), VLOOKUP(C292,Calculs!$B$85:$D$90,3), 0) + IF(AND(BS292="S",BI292=1), VLOOKUP(C292,Calculs!$B$85:$F$90,5), 0))</f>
        <v>0</v>
      </c>
      <c r="BX292" s="43" t="str">
        <f t="shared" si="91"/>
        <v/>
      </c>
      <c r="BY292" s="241" t="str">
        <f t="shared" si="92"/>
        <v/>
      </c>
      <c r="BZ292" s="301" t="str">
        <f t="shared" si="93"/>
        <v/>
      </c>
      <c r="CA292" s="301" t="str">
        <f t="shared" si="94"/>
        <v/>
      </c>
    </row>
    <row r="293" spans="1:79" ht="12.75" customHeight="1">
      <c r="A293" s="273"/>
      <c r="B293" s="239" t="str">
        <f>IF(' Peticions ET'!B292="", "",' Peticions ET'!B292)</f>
        <v/>
      </c>
      <c r="C293" s="186" t="str">
        <f>IF(' Peticions ET'!C292="", "",' Peticions ET'!C292)</f>
        <v/>
      </c>
      <c r="D293" s="186" t="str">
        <f>IF(' Peticions ET'!D292="", "",' Peticions ET'!D292)</f>
        <v/>
      </c>
      <c r="E293" s="186" t="str">
        <f>IF(' Peticions ET'!E292="", "",' Peticions ET'!E292)</f>
        <v/>
      </c>
      <c r="F293" s="186" t="str">
        <f>IF(' Peticions ET'!F292="", "",' Peticions ET'!F292)</f>
        <v/>
      </c>
      <c r="G293" s="186" t="str">
        <f>IF(' Peticions ET'!G292="", "",' Peticions ET'!G292)</f>
        <v/>
      </c>
      <c r="H293" s="185" t="str">
        <f>IF(' Peticions ET'!H292="", "",' Peticions ET'!H292)</f>
        <v/>
      </c>
      <c r="I293" s="185" t="str">
        <f>IF(' Peticions ET'!I292="", "",' Peticions ET'!I292)</f>
        <v/>
      </c>
      <c r="J293" s="33" t="str">
        <f>IF(' Peticions ET'!J292="", "",' Peticions ET'!J292)</f>
        <v/>
      </c>
      <c r="K293" s="33" t="str">
        <f>IF(' Peticions ET'!K292="", "",' Peticions ET'!K292)</f>
        <v/>
      </c>
      <c r="L293" s="33" t="str">
        <f>IF(' Peticions ET'!L292="", "",' Peticions ET'!L292)</f>
        <v/>
      </c>
      <c r="M293" s="33" t="str">
        <f>IF(' Peticions ET'!M292="", "",' Peticions ET'!M292)</f>
        <v/>
      </c>
      <c r="N293" s="33" t="str">
        <f>IF(' Peticions ET'!N292="", "",' Peticions ET'!N292)</f>
        <v/>
      </c>
      <c r="O293" s="33" t="str">
        <f>IF(' Peticions ET'!O292="", "",' Peticions ET'!O292)</f>
        <v/>
      </c>
      <c r="P293" s="33" t="str">
        <f>IF(' Peticions ET'!P292="", "",' Peticions ET'!P292)</f>
        <v/>
      </c>
      <c r="Q293" s="33" t="str">
        <f>IF(' Peticions ET'!R292="", "",' Peticions ET'!R292)</f>
        <v/>
      </c>
      <c r="R293" s="1" t="str">
        <f>IF(' Peticions ET'!Q292="", "",' Peticions ET'!Q292)</f>
        <v/>
      </c>
      <c r="S293" s="34" t="str">
        <f>IF(' Peticions ET'!U292="", "",' Peticions ET'!U292)</f>
        <v/>
      </c>
      <c r="T293" s="34" t="str">
        <f>IF(' Peticions ET'!V292="", "",' Peticions ET'!V292)</f>
        <v/>
      </c>
      <c r="U293" t="str">
        <f>IF(' Peticions ET'!S292="", "",' Peticions ET'!S292)</f>
        <v/>
      </c>
      <c r="V293" t="str">
        <f>IF(' Peticions ET'!T292="", "",' Peticions ET'!T292)</f>
        <v/>
      </c>
      <c r="W293" s="33" t="str">
        <f>IF(' Peticions ET'!W292="", "",' Peticions ET'!W292)</f>
        <v/>
      </c>
      <c r="X293" s="33" t="str">
        <f>IF(' Peticions ET'!X292="", "",' Peticions ET'!X292)</f>
        <v/>
      </c>
      <c r="Y293" s="33" t="str">
        <f>IF(' Peticions ET'!Y292="", "",' Peticions ET'!Y292)</f>
        <v/>
      </c>
      <c r="Z293" s="1"/>
      <c r="AA293" s="1"/>
      <c r="AB293" s="3"/>
      <c r="AC293" s="34"/>
      <c r="AD293" s="34"/>
      <c r="AE293" s="34"/>
      <c r="AF293" s="35"/>
      <c r="AG293" s="36"/>
      <c r="AH293" s="36"/>
      <c r="AI293" s="36"/>
      <c r="AJ293" s="36"/>
      <c r="AK293" s="37"/>
      <c r="AL293" s="37"/>
      <c r="AM293" s="37"/>
      <c r="AN293" s="37"/>
      <c r="AO293" s="38" t="str">
        <f>IF(' Peticions ET'!AO292="", "",' Peticions ET'!AO292)</f>
        <v/>
      </c>
      <c r="AP293" s="154"/>
      <c r="AQ293" s="39"/>
      <c r="AR293" s="40" t="str">
        <f t="shared" si="84"/>
        <v/>
      </c>
      <c r="AS293" s="41" t="str">
        <f t="shared" si="85"/>
        <v/>
      </c>
      <c r="AT293" s="42" t="str">
        <f t="shared" si="95"/>
        <v/>
      </c>
      <c r="AU293" s="43" t="str">
        <f t="shared" si="96"/>
        <v/>
      </c>
      <c r="AV293" s="252" t="str">
        <f t="shared" si="86"/>
        <v/>
      </c>
      <c r="AW293" s="242">
        <f>IF(B293="",0,IF(BR293="S",COUNTIF($AV$17:AV293,AV293),0))</f>
        <v>0</v>
      </c>
      <c r="AX293" s="44" t="str">
        <f t="shared" si="97"/>
        <v/>
      </c>
      <c r="AY293" s="45">
        <f xml:space="preserve"> IF(AX293&lt;&gt;"",VLOOKUP(AX293,Calculs!$B$2:$C$34,2,FALSE),0)</f>
        <v>0</v>
      </c>
      <c r="AZ293" s="45">
        <f>IF(K293&lt;&gt;"",IF(LEFT(K293,1)="S", Calculs!$C$55,0),0)</f>
        <v>0</v>
      </c>
      <c r="BA293" s="45">
        <f>IF(L293&lt;&gt;"",IF(LEFT(L293,1)="S", Calculs!$C$51,0),0)</f>
        <v>0</v>
      </c>
      <c r="BB293" s="45">
        <f>IF(M293&lt;&gt;"",IF(LEFT(M293,1)="S", Calculs!$C$52,0),0)</f>
        <v>0</v>
      </c>
      <c r="BC293" s="46" t="str">
        <f t="shared" si="98"/>
        <v/>
      </c>
      <c r="BD293" s="46" t="str">
        <f t="shared" si="100"/>
        <v/>
      </c>
      <c r="BE293" s="46">
        <f>SUMIF(Calculs!$B$2:$B$34,BC293,Calculs!$C$2:$C$34)</f>
        <v>0</v>
      </c>
      <c r="BF293" s="45">
        <f>IF(Q293&lt;&gt;"",IF(LEFT(Q293,1)="S", Calculs!$C$52,0),0)</f>
        <v>0</v>
      </c>
      <c r="BG293" s="45">
        <f>IF(R293&lt;&gt;"",IF(LEFT(R293,1)="S", Calculs!$C$51,0),0)</f>
        <v>0</v>
      </c>
      <c r="BH293" s="252" t="str">
        <f t="shared" si="87"/>
        <v/>
      </c>
      <c r="BI293" s="242">
        <f>IF(B293="",0, IF(BS293="S",COUNTIF($BH$17:BH293,BH293),0))</f>
        <v>0</v>
      </c>
      <c r="BJ293" s="45">
        <f xml:space="preserve"> IF(S293&lt;&gt;"",IF(S293&lt;&gt;"Sense monitor",VLOOKUP(LEFT(S293,2),Calculs!$B$41:$C$46,2,FALSE),0),0)</f>
        <v>0</v>
      </c>
      <c r="BK293" s="45">
        <f>IF(T293&lt;&gt;"",IF(LEFT(T293,1)="S", Calculs!$C$48,0),0)</f>
        <v>0</v>
      </c>
      <c r="BL293" s="45">
        <f>IF(W293&lt;&gt;"",IF(LEFT(W293,3)="ETT", Calculs!$C$37,0),0)</f>
        <v>0</v>
      </c>
      <c r="BM293" s="45">
        <f>IF(X293&lt;&gt;"",IF(LEFT(X293,1)="S", Calculs!$C$51,0),0)</f>
        <v>0</v>
      </c>
      <c r="BN293" s="45">
        <f>IF(Y293&lt;&gt;"",IF(LEFT(Y293,1)="S", Calculs!$C$52,0),0)</f>
        <v>0</v>
      </c>
      <c r="BO293" s="46" t="str">
        <f t="shared" si="99"/>
        <v/>
      </c>
      <c r="BP293" s="45">
        <f>SUMIF(Calculs!$B$32:$B$36,TRIM(BO293),Calculs!$C$32:$C$36)</f>
        <v>0</v>
      </c>
      <c r="BQ293" s="45">
        <f>IF(V293&lt;&gt;"",IF(LEFT(V293,1)="S", SUMIF(Calculs!$B$57:$B$61, TRIM(BO293), Calculs!$C$57:$C$61),0),0)</f>
        <v>0</v>
      </c>
      <c r="BR293" s="43" t="str">
        <f t="shared" si="88"/>
        <v>N</v>
      </c>
      <c r="BS293" s="241" t="str">
        <f t="shared" si="89"/>
        <v>N</v>
      </c>
      <c r="BT293" s="45">
        <f t="shared" si="90"/>
        <v>0</v>
      </c>
      <c r="BU293" s="45"/>
      <c r="BV293" s="45"/>
      <c r="BW293" s="45">
        <f>IF(C293="",0,IF(AND(BR293="S",AW293=1), VLOOKUP(C293,Calculs!$B$85:$D$90,3), 0) + IF(AND(BS293="S",BI293=1), VLOOKUP(C293,Calculs!$B$85:$F$90,5), 0))</f>
        <v>0</v>
      </c>
      <c r="BX293" s="43" t="str">
        <f t="shared" si="91"/>
        <v/>
      </c>
      <c r="BY293" s="241" t="str">
        <f t="shared" si="92"/>
        <v/>
      </c>
      <c r="BZ293" s="301" t="str">
        <f t="shared" si="93"/>
        <v/>
      </c>
      <c r="CA293" s="301" t="str">
        <f t="shared" si="94"/>
        <v/>
      </c>
    </row>
    <row r="294" spans="1:79" ht="12.75" customHeight="1">
      <c r="A294" s="273"/>
      <c r="B294" s="239" t="str">
        <f>IF(' Peticions ET'!B293="", "",' Peticions ET'!B293)</f>
        <v/>
      </c>
      <c r="C294" s="186" t="str">
        <f>IF(' Peticions ET'!C293="", "",' Peticions ET'!C293)</f>
        <v/>
      </c>
      <c r="D294" s="186" t="str">
        <f>IF(' Peticions ET'!D293="", "",' Peticions ET'!D293)</f>
        <v/>
      </c>
      <c r="E294" s="186" t="str">
        <f>IF(' Peticions ET'!E293="", "",' Peticions ET'!E293)</f>
        <v/>
      </c>
      <c r="F294" s="186" t="str">
        <f>IF(' Peticions ET'!F293="", "",' Peticions ET'!F293)</f>
        <v/>
      </c>
      <c r="G294" s="186" t="str">
        <f>IF(' Peticions ET'!G293="", "",' Peticions ET'!G293)</f>
        <v/>
      </c>
      <c r="H294" s="185" t="str">
        <f>IF(' Peticions ET'!H293="", "",' Peticions ET'!H293)</f>
        <v/>
      </c>
      <c r="I294" s="185" t="str">
        <f>IF(' Peticions ET'!I293="", "",' Peticions ET'!I293)</f>
        <v/>
      </c>
      <c r="J294" s="33" t="str">
        <f>IF(' Peticions ET'!J293="", "",' Peticions ET'!J293)</f>
        <v/>
      </c>
      <c r="K294" s="33" t="str">
        <f>IF(' Peticions ET'!K293="", "",' Peticions ET'!K293)</f>
        <v/>
      </c>
      <c r="L294" s="33" t="str">
        <f>IF(' Peticions ET'!L293="", "",' Peticions ET'!L293)</f>
        <v/>
      </c>
      <c r="M294" s="33" t="str">
        <f>IF(' Peticions ET'!M293="", "",' Peticions ET'!M293)</f>
        <v/>
      </c>
      <c r="N294" s="33" t="str">
        <f>IF(' Peticions ET'!N293="", "",' Peticions ET'!N293)</f>
        <v/>
      </c>
      <c r="O294" s="33" t="str">
        <f>IF(' Peticions ET'!O293="", "",' Peticions ET'!O293)</f>
        <v/>
      </c>
      <c r="P294" s="33" t="str">
        <f>IF(' Peticions ET'!P293="", "",' Peticions ET'!P293)</f>
        <v/>
      </c>
      <c r="Q294" s="33" t="str">
        <f>IF(' Peticions ET'!R293="", "",' Peticions ET'!R293)</f>
        <v/>
      </c>
      <c r="R294" s="1" t="str">
        <f>IF(' Peticions ET'!Q293="", "",' Peticions ET'!Q293)</f>
        <v/>
      </c>
      <c r="S294" s="34" t="str">
        <f>IF(' Peticions ET'!U293="", "",' Peticions ET'!U293)</f>
        <v/>
      </c>
      <c r="T294" s="34" t="str">
        <f>IF(' Peticions ET'!V293="", "",' Peticions ET'!V293)</f>
        <v/>
      </c>
      <c r="U294" t="str">
        <f>IF(' Peticions ET'!S293="", "",' Peticions ET'!S293)</f>
        <v/>
      </c>
      <c r="V294" t="str">
        <f>IF(' Peticions ET'!T293="", "",' Peticions ET'!T293)</f>
        <v/>
      </c>
      <c r="W294" s="33" t="str">
        <f>IF(' Peticions ET'!W293="", "",' Peticions ET'!W293)</f>
        <v/>
      </c>
      <c r="X294" s="33" t="str">
        <f>IF(' Peticions ET'!X293="", "",' Peticions ET'!X293)</f>
        <v/>
      </c>
      <c r="Y294" s="33" t="str">
        <f>IF(' Peticions ET'!Y293="", "",' Peticions ET'!Y293)</f>
        <v/>
      </c>
      <c r="Z294" s="1"/>
      <c r="AA294" s="1"/>
      <c r="AB294" s="3"/>
      <c r="AC294" s="34"/>
      <c r="AD294" s="34"/>
      <c r="AE294" s="34"/>
      <c r="AF294" s="35"/>
      <c r="AG294" s="36"/>
      <c r="AH294" s="36"/>
      <c r="AI294" s="36"/>
      <c r="AJ294" s="36"/>
      <c r="AK294" s="37"/>
      <c r="AL294" s="37"/>
      <c r="AM294" s="37"/>
      <c r="AN294" s="37"/>
      <c r="AO294" s="38" t="str">
        <f>IF(' Peticions ET'!AO293="", "",' Peticions ET'!AO293)</f>
        <v/>
      </c>
      <c r="AP294" s="154"/>
      <c r="AQ294" s="39"/>
      <c r="AR294" s="40" t="str">
        <f t="shared" si="84"/>
        <v/>
      </c>
      <c r="AS294" s="41" t="str">
        <f t="shared" si="85"/>
        <v/>
      </c>
      <c r="AT294" s="42" t="str">
        <f t="shared" si="95"/>
        <v/>
      </c>
      <c r="AU294" s="43" t="str">
        <f t="shared" si="96"/>
        <v/>
      </c>
      <c r="AV294" s="252" t="str">
        <f t="shared" si="86"/>
        <v/>
      </c>
      <c r="AW294" s="242">
        <f>IF(B294="",0,IF(BR294="S",COUNTIF($AV$17:AV294,AV294),0))</f>
        <v>0</v>
      </c>
      <c r="AX294" s="44" t="str">
        <f t="shared" si="97"/>
        <v/>
      </c>
      <c r="AY294" s="45">
        <f xml:space="preserve"> IF(AX294&lt;&gt;"",VLOOKUP(AX294,Calculs!$B$2:$C$34,2,FALSE),0)</f>
        <v>0</v>
      </c>
      <c r="AZ294" s="45">
        <f>IF(K294&lt;&gt;"",IF(LEFT(K294,1)="S", Calculs!$C$55,0),0)</f>
        <v>0</v>
      </c>
      <c r="BA294" s="45">
        <f>IF(L294&lt;&gt;"",IF(LEFT(L294,1)="S", Calculs!$C$51,0),0)</f>
        <v>0</v>
      </c>
      <c r="BB294" s="45">
        <f>IF(M294&lt;&gt;"",IF(LEFT(M294,1)="S", Calculs!$C$52,0),0)</f>
        <v>0</v>
      </c>
      <c r="BC294" s="46" t="str">
        <f t="shared" si="98"/>
        <v/>
      </c>
      <c r="BD294" s="46" t="str">
        <f t="shared" si="100"/>
        <v/>
      </c>
      <c r="BE294" s="46">
        <f>SUMIF(Calculs!$B$2:$B$34,BC294,Calculs!$C$2:$C$34)</f>
        <v>0</v>
      </c>
      <c r="BF294" s="45">
        <f>IF(Q294&lt;&gt;"",IF(LEFT(Q294,1)="S", Calculs!$C$52,0),0)</f>
        <v>0</v>
      </c>
      <c r="BG294" s="45">
        <f>IF(R294&lt;&gt;"",IF(LEFT(R294,1)="S", Calculs!$C$51,0),0)</f>
        <v>0</v>
      </c>
      <c r="BH294" s="252" t="str">
        <f t="shared" si="87"/>
        <v/>
      </c>
      <c r="BI294" s="242">
        <f>IF(B294="",0, IF(BS294="S",COUNTIF($BH$17:BH294,BH294),0))</f>
        <v>0</v>
      </c>
      <c r="BJ294" s="45">
        <f xml:space="preserve"> IF(S294&lt;&gt;"",IF(S294&lt;&gt;"Sense monitor",VLOOKUP(LEFT(S294,2),Calculs!$B$41:$C$46,2,FALSE),0),0)</f>
        <v>0</v>
      </c>
      <c r="BK294" s="45">
        <f>IF(T294&lt;&gt;"",IF(LEFT(T294,1)="S", Calculs!$C$48,0),0)</f>
        <v>0</v>
      </c>
      <c r="BL294" s="45">
        <f>IF(W294&lt;&gt;"",IF(LEFT(W294,3)="ETT", Calculs!$C$37,0),0)</f>
        <v>0</v>
      </c>
      <c r="BM294" s="45">
        <f>IF(X294&lt;&gt;"",IF(LEFT(X294,1)="S", Calculs!$C$51,0),0)</f>
        <v>0</v>
      </c>
      <c r="BN294" s="45">
        <f>IF(Y294&lt;&gt;"",IF(LEFT(Y294,1)="S", Calculs!$C$52,0),0)</f>
        <v>0</v>
      </c>
      <c r="BO294" s="46" t="str">
        <f t="shared" si="99"/>
        <v/>
      </c>
      <c r="BP294" s="45">
        <f>SUMIF(Calculs!$B$32:$B$36,TRIM(BO294),Calculs!$C$32:$C$36)</f>
        <v>0</v>
      </c>
      <c r="BQ294" s="45">
        <f>IF(V294&lt;&gt;"",IF(LEFT(V294,1)="S", SUMIF(Calculs!$B$57:$B$61, TRIM(BO294), Calculs!$C$57:$C$61),0),0)</f>
        <v>0</v>
      </c>
      <c r="BR294" s="43" t="str">
        <f t="shared" si="88"/>
        <v>N</v>
      </c>
      <c r="BS294" s="241" t="str">
        <f t="shared" si="89"/>
        <v>N</v>
      </c>
      <c r="BT294" s="45">
        <f t="shared" si="90"/>
        <v>0</v>
      </c>
      <c r="BU294" s="45"/>
      <c r="BV294" s="45"/>
      <c r="BW294" s="45">
        <f>IF(C294="",0,IF(AND(BR294="S",AW294=1), VLOOKUP(C294,Calculs!$B$85:$D$90,3), 0) + IF(AND(BS294="S",BI294=1), VLOOKUP(C294,Calculs!$B$85:$F$90,5), 0))</f>
        <v>0</v>
      </c>
      <c r="BX294" s="43" t="str">
        <f t="shared" si="91"/>
        <v/>
      </c>
      <c r="BY294" s="241" t="str">
        <f t="shared" si="92"/>
        <v/>
      </c>
      <c r="BZ294" s="301" t="str">
        <f t="shared" si="93"/>
        <v/>
      </c>
      <c r="CA294" s="301" t="str">
        <f t="shared" si="94"/>
        <v/>
      </c>
    </row>
    <row r="295" spans="1:79" ht="12.75" customHeight="1">
      <c r="A295" s="273"/>
      <c r="B295" s="239" t="str">
        <f>IF(' Peticions ET'!B294="", "",' Peticions ET'!B294)</f>
        <v/>
      </c>
      <c r="C295" s="186" t="str">
        <f>IF(' Peticions ET'!C294="", "",' Peticions ET'!C294)</f>
        <v/>
      </c>
      <c r="D295" s="186" t="str">
        <f>IF(' Peticions ET'!D294="", "",' Peticions ET'!D294)</f>
        <v/>
      </c>
      <c r="E295" s="186" t="str">
        <f>IF(' Peticions ET'!E294="", "",' Peticions ET'!E294)</f>
        <v/>
      </c>
      <c r="F295" s="186" t="str">
        <f>IF(' Peticions ET'!F294="", "",' Peticions ET'!F294)</f>
        <v/>
      </c>
      <c r="G295" s="186" t="str">
        <f>IF(' Peticions ET'!G294="", "",' Peticions ET'!G294)</f>
        <v/>
      </c>
      <c r="H295" s="185" t="str">
        <f>IF(' Peticions ET'!H294="", "",' Peticions ET'!H294)</f>
        <v/>
      </c>
      <c r="I295" s="185" t="str">
        <f>IF(' Peticions ET'!I294="", "",' Peticions ET'!I294)</f>
        <v/>
      </c>
      <c r="J295" s="33" t="str">
        <f>IF(' Peticions ET'!J294="", "",' Peticions ET'!J294)</f>
        <v/>
      </c>
      <c r="K295" s="33" t="str">
        <f>IF(' Peticions ET'!K294="", "",' Peticions ET'!K294)</f>
        <v/>
      </c>
      <c r="L295" s="33" t="str">
        <f>IF(' Peticions ET'!L294="", "",' Peticions ET'!L294)</f>
        <v/>
      </c>
      <c r="M295" s="33" t="str">
        <f>IF(' Peticions ET'!M294="", "",' Peticions ET'!M294)</f>
        <v/>
      </c>
      <c r="N295" s="33" t="str">
        <f>IF(' Peticions ET'!N294="", "",' Peticions ET'!N294)</f>
        <v/>
      </c>
      <c r="O295" s="33" t="str">
        <f>IF(' Peticions ET'!O294="", "",' Peticions ET'!O294)</f>
        <v/>
      </c>
      <c r="P295" s="33" t="str">
        <f>IF(' Peticions ET'!P294="", "",' Peticions ET'!P294)</f>
        <v/>
      </c>
      <c r="Q295" s="33" t="str">
        <f>IF(' Peticions ET'!R294="", "",' Peticions ET'!R294)</f>
        <v/>
      </c>
      <c r="R295" s="1" t="str">
        <f>IF(' Peticions ET'!Q294="", "",' Peticions ET'!Q294)</f>
        <v/>
      </c>
      <c r="S295" s="34" t="str">
        <f>IF(' Peticions ET'!U294="", "",' Peticions ET'!U294)</f>
        <v/>
      </c>
      <c r="T295" s="34" t="str">
        <f>IF(' Peticions ET'!V294="", "",' Peticions ET'!V294)</f>
        <v/>
      </c>
      <c r="U295" t="str">
        <f>IF(' Peticions ET'!S294="", "",' Peticions ET'!S294)</f>
        <v/>
      </c>
      <c r="V295" t="str">
        <f>IF(' Peticions ET'!T294="", "",' Peticions ET'!T294)</f>
        <v/>
      </c>
      <c r="W295" s="33" t="str">
        <f>IF(' Peticions ET'!W294="", "",' Peticions ET'!W294)</f>
        <v/>
      </c>
      <c r="X295" s="33" t="str">
        <f>IF(' Peticions ET'!X294="", "",' Peticions ET'!X294)</f>
        <v/>
      </c>
      <c r="Y295" s="33" t="str">
        <f>IF(' Peticions ET'!Y294="", "",' Peticions ET'!Y294)</f>
        <v/>
      </c>
      <c r="Z295" s="1"/>
      <c r="AA295" s="1"/>
      <c r="AB295" s="3"/>
      <c r="AC295" s="34"/>
      <c r="AD295" s="34"/>
      <c r="AE295" s="34"/>
      <c r="AF295" s="35"/>
      <c r="AG295" s="36"/>
      <c r="AH295" s="36"/>
      <c r="AI295" s="36"/>
      <c r="AJ295" s="36"/>
      <c r="AK295" s="37"/>
      <c r="AL295" s="37"/>
      <c r="AM295" s="37"/>
      <c r="AN295" s="37"/>
      <c r="AO295" s="38" t="str">
        <f>IF(' Peticions ET'!AO294="", "",' Peticions ET'!AO294)</f>
        <v/>
      </c>
      <c r="AP295" s="154"/>
      <c r="AQ295" s="39"/>
      <c r="AR295" s="40" t="str">
        <f t="shared" si="84"/>
        <v/>
      </c>
      <c r="AS295" s="41" t="str">
        <f t="shared" si="85"/>
        <v/>
      </c>
      <c r="AT295" s="42" t="str">
        <f t="shared" si="95"/>
        <v/>
      </c>
      <c r="AU295" s="43" t="str">
        <f t="shared" si="96"/>
        <v/>
      </c>
      <c r="AV295" s="252" t="str">
        <f t="shared" si="86"/>
        <v/>
      </c>
      <c r="AW295" s="242">
        <f>IF(B295="",0,IF(BR295="S",COUNTIF($AV$17:AV295,AV295),0))</f>
        <v>0</v>
      </c>
      <c r="AX295" s="44" t="str">
        <f t="shared" si="97"/>
        <v/>
      </c>
      <c r="AY295" s="45">
        <f xml:space="preserve"> IF(AX295&lt;&gt;"",VLOOKUP(AX295,Calculs!$B$2:$C$34,2,FALSE),0)</f>
        <v>0</v>
      </c>
      <c r="AZ295" s="45">
        <f>IF(K295&lt;&gt;"",IF(LEFT(K295,1)="S", Calculs!$C$55,0),0)</f>
        <v>0</v>
      </c>
      <c r="BA295" s="45">
        <f>IF(L295&lt;&gt;"",IF(LEFT(L295,1)="S", Calculs!$C$51,0),0)</f>
        <v>0</v>
      </c>
      <c r="BB295" s="45">
        <f>IF(M295&lt;&gt;"",IF(LEFT(M295,1)="S", Calculs!$C$52,0),0)</f>
        <v>0</v>
      </c>
      <c r="BC295" s="46" t="str">
        <f t="shared" si="98"/>
        <v/>
      </c>
      <c r="BD295" s="46" t="str">
        <f t="shared" si="100"/>
        <v/>
      </c>
      <c r="BE295" s="46">
        <f>SUMIF(Calculs!$B$2:$B$34,BC295,Calculs!$C$2:$C$34)</f>
        <v>0</v>
      </c>
      <c r="BF295" s="45">
        <f>IF(Q295&lt;&gt;"",IF(LEFT(Q295,1)="S", Calculs!$C$52,0),0)</f>
        <v>0</v>
      </c>
      <c r="BG295" s="45">
        <f>IF(R295&lt;&gt;"",IF(LEFT(R295,1)="S", Calculs!$C$51,0),0)</f>
        <v>0</v>
      </c>
      <c r="BH295" s="252" t="str">
        <f t="shared" si="87"/>
        <v/>
      </c>
      <c r="BI295" s="242">
        <f>IF(B295="",0, IF(BS295="S",COUNTIF($BH$17:BH295,BH295),0))</f>
        <v>0</v>
      </c>
      <c r="BJ295" s="45">
        <f xml:space="preserve"> IF(S295&lt;&gt;"",IF(S295&lt;&gt;"Sense monitor",VLOOKUP(LEFT(S295,2),Calculs!$B$41:$C$46,2,FALSE),0),0)</f>
        <v>0</v>
      </c>
      <c r="BK295" s="45">
        <f>IF(T295&lt;&gt;"",IF(LEFT(T295,1)="S", Calculs!$C$48,0),0)</f>
        <v>0</v>
      </c>
      <c r="BL295" s="45">
        <f>IF(W295&lt;&gt;"",IF(LEFT(W295,3)="ETT", Calculs!$C$37,0),0)</f>
        <v>0</v>
      </c>
      <c r="BM295" s="45">
        <f>IF(X295&lt;&gt;"",IF(LEFT(X295,1)="S", Calculs!$C$51,0),0)</f>
        <v>0</v>
      </c>
      <c r="BN295" s="45">
        <f>IF(Y295&lt;&gt;"",IF(LEFT(Y295,1)="S", Calculs!$C$52,0),0)</f>
        <v>0</v>
      </c>
      <c r="BO295" s="46" t="str">
        <f t="shared" si="99"/>
        <v/>
      </c>
      <c r="BP295" s="45">
        <f>SUMIF(Calculs!$B$32:$B$36,TRIM(BO295),Calculs!$C$32:$C$36)</f>
        <v>0</v>
      </c>
      <c r="BQ295" s="45">
        <f>IF(V295&lt;&gt;"",IF(LEFT(V295,1)="S", SUMIF(Calculs!$B$57:$B$61, TRIM(BO295), Calculs!$C$57:$C$61),0),0)</f>
        <v>0</v>
      </c>
      <c r="BR295" s="43" t="str">
        <f t="shared" si="88"/>
        <v>N</v>
      </c>
      <c r="BS295" s="241" t="str">
        <f t="shared" si="89"/>
        <v>N</v>
      </c>
      <c r="BT295" s="45">
        <f t="shared" si="90"/>
        <v>0</v>
      </c>
      <c r="BU295" s="45"/>
      <c r="BV295" s="45"/>
      <c r="BW295" s="45">
        <f>IF(C295="",0,IF(AND(BR295="S",AW295=1), VLOOKUP(C295,Calculs!$B$85:$D$90,3), 0) + IF(AND(BS295="S",BI295=1), VLOOKUP(C295,Calculs!$B$85:$F$90,5), 0))</f>
        <v>0</v>
      </c>
      <c r="BX295" s="43" t="str">
        <f t="shared" si="91"/>
        <v/>
      </c>
      <c r="BY295" s="241" t="str">
        <f t="shared" si="92"/>
        <v/>
      </c>
      <c r="BZ295" s="301" t="str">
        <f t="shared" si="93"/>
        <v/>
      </c>
      <c r="CA295" s="301" t="str">
        <f t="shared" si="94"/>
        <v/>
      </c>
    </row>
    <row r="296" spans="1:79" ht="12.75" customHeight="1">
      <c r="A296" s="273"/>
      <c r="B296" s="239" t="str">
        <f>IF(' Peticions ET'!B295="", "",' Peticions ET'!B295)</f>
        <v/>
      </c>
      <c r="C296" s="186" t="str">
        <f>IF(' Peticions ET'!C295="", "",' Peticions ET'!C295)</f>
        <v/>
      </c>
      <c r="D296" s="186" t="str">
        <f>IF(' Peticions ET'!D295="", "",' Peticions ET'!D295)</f>
        <v/>
      </c>
      <c r="E296" s="186" t="str">
        <f>IF(' Peticions ET'!E295="", "",' Peticions ET'!E295)</f>
        <v/>
      </c>
      <c r="F296" s="186" t="str">
        <f>IF(' Peticions ET'!F295="", "",' Peticions ET'!F295)</f>
        <v/>
      </c>
      <c r="G296" s="186" t="str">
        <f>IF(' Peticions ET'!G295="", "",' Peticions ET'!G295)</f>
        <v/>
      </c>
      <c r="H296" s="185" t="str">
        <f>IF(' Peticions ET'!H295="", "",' Peticions ET'!H295)</f>
        <v/>
      </c>
      <c r="I296" s="185" t="str">
        <f>IF(' Peticions ET'!I295="", "",' Peticions ET'!I295)</f>
        <v/>
      </c>
      <c r="J296" s="33" t="str">
        <f>IF(' Peticions ET'!J295="", "",' Peticions ET'!J295)</f>
        <v/>
      </c>
      <c r="K296" s="33" t="str">
        <f>IF(' Peticions ET'!K295="", "",' Peticions ET'!K295)</f>
        <v/>
      </c>
      <c r="L296" s="33" t="str">
        <f>IF(' Peticions ET'!L295="", "",' Peticions ET'!L295)</f>
        <v/>
      </c>
      <c r="M296" s="33" t="str">
        <f>IF(' Peticions ET'!M295="", "",' Peticions ET'!M295)</f>
        <v/>
      </c>
      <c r="N296" s="33" t="str">
        <f>IF(' Peticions ET'!N295="", "",' Peticions ET'!N295)</f>
        <v/>
      </c>
      <c r="O296" s="33" t="str">
        <f>IF(' Peticions ET'!O295="", "",' Peticions ET'!O295)</f>
        <v/>
      </c>
      <c r="P296" s="33" t="str">
        <f>IF(' Peticions ET'!P295="", "",' Peticions ET'!P295)</f>
        <v/>
      </c>
      <c r="Q296" s="33" t="str">
        <f>IF(' Peticions ET'!R295="", "",' Peticions ET'!R295)</f>
        <v/>
      </c>
      <c r="R296" s="1" t="str">
        <f>IF(' Peticions ET'!Q295="", "",' Peticions ET'!Q295)</f>
        <v/>
      </c>
      <c r="S296" s="34" t="str">
        <f>IF(' Peticions ET'!U295="", "",' Peticions ET'!U295)</f>
        <v/>
      </c>
      <c r="T296" s="34" t="str">
        <f>IF(' Peticions ET'!V295="", "",' Peticions ET'!V295)</f>
        <v/>
      </c>
      <c r="U296" t="str">
        <f>IF(' Peticions ET'!S295="", "",' Peticions ET'!S295)</f>
        <v/>
      </c>
      <c r="V296" t="str">
        <f>IF(' Peticions ET'!T295="", "",' Peticions ET'!T295)</f>
        <v/>
      </c>
      <c r="W296" s="33" t="str">
        <f>IF(' Peticions ET'!W295="", "",' Peticions ET'!W295)</f>
        <v/>
      </c>
      <c r="X296" s="33" t="str">
        <f>IF(' Peticions ET'!X295="", "",' Peticions ET'!X295)</f>
        <v/>
      </c>
      <c r="Y296" s="33" t="str">
        <f>IF(' Peticions ET'!Y295="", "",' Peticions ET'!Y295)</f>
        <v/>
      </c>
      <c r="Z296" s="1"/>
      <c r="AA296" s="1"/>
      <c r="AB296" s="3"/>
      <c r="AC296" s="34"/>
      <c r="AD296" s="34"/>
      <c r="AE296" s="34"/>
      <c r="AF296" s="35"/>
      <c r="AG296" s="36"/>
      <c r="AH296" s="36"/>
      <c r="AI296" s="36"/>
      <c r="AJ296" s="36"/>
      <c r="AK296" s="37"/>
      <c r="AL296" s="37"/>
      <c r="AM296" s="37"/>
      <c r="AN296" s="37"/>
      <c r="AO296" s="38" t="str">
        <f>IF(' Peticions ET'!AO295="", "",' Peticions ET'!AO295)</f>
        <v/>
      </c>
      <c r="AP296" s="154"/>
      <c r="AQ296" s="39"/>
      <c r="AR296" s="40" t="str">
        <f t="shared" si="84"/>
        <v/>
      </c>
      <c r="AS296" s="41" t="str">
        <f t="shared" si="85"/>
        <v/>
      </c>
      <c r="AT296" s="42" t="str">
        <f t="shared" si="95"/>
        <v/>
      </c>
      <c r="AU296" s="43" t="str">
        <f t="shared" si="96"/>
        <v/>
      </c>
      <c r="AV296" s="252" t="str">
        <f t="shared" si="86"/>
        <v/>
      </c>
      <c r="AW296" s="242">
        <f>IF(B296="",0,IF(BR296="S",COUNTIF($AV$17:AV296,AV296),0))</f>
        <v>0</v>
      </c>
      <c r="AX296" s="44" t="str">
        <f t="shared" si="97"/>
        <v/>
      </c>
      <c r="AY296" s="45">
        <f xml:space="preserve"> IF(AX296&lt;&gt;"",VLOOKUP(AX296,Calculs!$B$2:$C$34,2,FALSE),0)</f>
        <v>0</v>
      </c>
      <c r="AZ296" s="45">
        <f>IF(K296&lt;&gt;"",IF(LEFT(K296,1)="S", Calculs!$C$55,0),0)</f>
        <v>0</v>
      </c>
      <c r="BA296" s="45">
        <f>IF(L296&lt;&gt;"",IF(LEFT(L296,1)="S", Calculs!$C$51,0),0)</f>
        <v>0</v>
      </c>
      <c r="BB296" s="45">
        <f>IF(M296&lt;&gt;"",IF(LEFT(M296,1)="S", Calculs!$C$52,0),0)</f>
        <v>0</v>
      </c>
      <c r="BC296" s="46" t="str">
        <f t="shared" si="98"/>
        <v/>
      </c>
      <c r="BD296" s="46" t="str">
        <f t="shared" si="100"/>
        <v/>
      </c>
      <c r="BE296" s="46">
        <f>SUMIF(Calculs!$B$2:$B$34,BC296,Calculs!$C$2:$C$34)</f>
        <v>0</v>
      </c>
      <c r="BF296" s="45">
        <f>IF(Q296&lt;&gt;"",IF(LEFT(Q296,1)="S", Calculs!$C$52,0),0)</f>
        <v>0</v>
      </c>
      <c r="BG296" s="45">
        <f>IF(R296&lt;&gt;"",IF(LEFT(R296,1)="S", Calculs!$C$51,0),0)</f>
        <v>0</v>
      </c>
      <c r="BH296" s="252" t="str">
        <f t="shared" si="87"/>
        <v/>
      </c>
      <c r="BI296" s="242">
        <f>IF(B296="",0, IF(BS296="S",COUNTIF($BH$17:BH296,BH296),0))</f>
        <v>0</v>
      </c>
      <c r="BJ296" s="45">
        <f xml:space="preserve"> IF(S296&lt;&gt;"",IF(S296&lt;&gt;"Sense monitor",VLOOKUP(LEFT(S296,2),Calculs!$B$41:$C$46,2,FALSE),0),0)</f>
        <v>0</v>
      </c>
      <c r="BK296" s="45">
        <f>IF(T296&lt;&gt;"",IF(LEFT(T296,1)="S", Calculs!$C$48,0),0)</f>
        <v>0</v>
      </c>
      <c r="BL296" s="45">
        <f>IF(W296&lt;&gt;"",IF(LEFT(W296,3)="ETT", Calculs!$C$37,0),0)</f>
        <v>0</v>
      </c>
      <c r="BM296" s="45">
        <f>IF(X296&lt;&gt;"",IF(LEFT(X296,1)="S", Calculs!$C$51,0),0)</f>
        <v>0</v>
      </c>
      <c r="BN296" s="45">
        <f>IF(Y296&lt;&gt;"",IF(LEFT(Y296,1)="S", Calculs!$C$52,0),0)</f>
        <v>0</v>
      </c>
      <c r="BO296" s="46" t="str">
        <f t="shared" si="99"/>
        <v/>
      </c>
      <c r="BP296" s="45">
        <f>SUMIF(Calculs!$B$32:$B$36,TRIM(BO296),Calculs!$C$32:$C$36)</f>
        <v>0</v>
      </c>
      <c r="BQ296" s="45">
        <f>IF(V296&lt;&gt;"",IF(LEFT(V296,1)="S", SUMIF(Calculs!$B$57:$B$61, TRIM(BO296), Calculs!$C$57:$C$61),0),0)</f>
        <v>0</v>
      </c>
      <c r="BR296" s="43" t="str">
        <f t="shared" si="88"/>
        <v>N</v>
      </c>
      <c r="BS296" s="241" t="str">
        <f t="shared" si="89"/>
        <v>N</v>
      </c>
      <c r="BT296" s="45">
        <f t="shared" si="90"/>
        <v>0</v>
      </c>
      <c r="BU296" s="45"/>
      <c r="BV296" s="45"/>
      <c r="BW296" s="45">
        <f>IF(C296="",0,IF(AND(BR296="S",AW296=1), VLOOKUP(C296,Calculs!$B$85:$D$90,3), 0) + IF(AND(BS296="S",BI296=1), VLOOKUP(C296,Calculs!$B$85:$F$90,5), 0))</f>
        <v>0</v>
      </c>
      <c r="BX296" s="43" t="str">
        <f t="shared" si="91"/>
        <v/>
      </c>
      <c r="BY296" s="241" t="str">
        <f t="shared" si="92"/>
        <v/>
      </c>
      <c r="BZ296" s="301" t="str">
        <f t="shared" si="93"/>
        <v/>
      </c>
      <c r="CA296" s="301" t="str">
        <f t="shared" si="94"/>
        <v/>
      </c>
    </row>
    <row r="297" spans="1:79" ht="12.75" customHeight="1">
      <c r="A297" s="273"/>
      <c r="B297" s="239" t="str">
        <f>IF(' Peticions ET'!B296="", "",' Peticions ET'!B296)</f>
        <v/>
      </c>
      <c r="C297" s="186" t="str">
        <f>IF(' Peticions ET'!C296="", "",' Peticions ET'!C296)</f>
        <v/>
      </c>
      <c r="D297" s="186" t="str">
        <f>IF(' Peticions ET'!D296="", "",' Peticions ET'!D296)</f>
        <v/>
      </c>
      <c r="E297" s="186" t="str">
        <f>IF(' Peticions ET'!E296="", "",' Peticions ET'!E296)</f>
        <v/>
      </c>
      <c r="F297" s="186" t="str">
        <f>IF(' Peticions ET'!F296="", "",' Peticions ET'!F296)</f>
        <v/>
      </c>
      <c r="G297" s="186" t="str">
        <f>IF(' Peticions ET'!G296="", "",' Peticions ET'!G296)</f>
        <v/>
      </c>
      <c r="H297" s="185" t="str">
        <f>IF(' Peticions ET'!H296="", "",' Peticions ET'!H296)</f>
        <v/>
      </c>
      <c r="I297" s="185" t="str">
        <f>IF(' Peticions ET'!I296="", "",' Peticions ET'!I296)</f>
        <v/>
      </c>
      <c r="J297" s="33" t="str">
        <f>IF(' Peticions ET'!J296="", "",' Peticions ET'!J296)</f>
        <v/>
      </c>
      <c r="K297" s="33" t="str">
        <f>IF(' Peticions ET'!K296="", "",' Peticions ET'!K296)</f>
        <v/>
      </c>
      <c r="L297" s="33" t="str">
        <f>IF(' Peticions ET'!L296="", "",' Peticions ET'!L296)</f>
        <v/>
      </c>
      <c r="M297" s="33" t="str">
        <f>IF(' Peticions ET'!M296="", "",' Peticions ET'!M296)</f>
        <v/>
      </c>
      <c r="N297" s="33" t="str">
        <f>IF(' Peticions ET'!N296="", "",' Peticions ET'!N296)</f>
        <v/>
      </c>
      <c r="O297" s="33" t="str">
        <f>IF(' Peticions ET'!O296="", "",' Peticions ET'!O296)</f>
        <v/>
      </c>
      <c r="P297" s="33" t="str">
        <f>IF(' Peticions ET'!P296="", "",' Peticions ET'!P296)</f>
        <v/>
      </c>
      <c r="Q297" s="33" t="str">
        <f>IF(' Peticions ET'!R296="", "",' Peticions ET'!R296)</f>
        <v/>
      </c>
      <c r="R297" s="1" t="str">
        <f>IF(' Peticions ET'!Q296="", "",' Peticions ET'!Q296)</f>
        <v/>
      </c>
      <c r="S297" s="34" t="str">
        <f>IF(' Peticions ET'!U296="", "",' Peticions ET'!U296)</f>
        <v/>
      </c>
      <c r="T297" s="34" t="str">
        <f>IF(' Peticions ET'!V296="", "",' Peticions ET'!V296)</f>
        <v/>
      </c>
      <c r="U297" t="str">
        <f>IF(' Peticions ET'!S296="", "",' Peticions ET'!S296)</f>
        <v/>
      </c>
      <c r="V297" t="str">
        <f>IF(' Peticions ET'!T296="", "",' Peticions ET'!T296)</f>
        <v/>
      </c>
      <c r="W297" s="33" t="str">
        <f>IF(' Peticions ET'!W296="", "",' Peticions ET'!W296)</f>
        <v/>
      </c>
      <c r="X297" s="33" t="str">
        <f>IF(' Peticions ET'!X296="", "",' Peticions ET'!X296)</f>
        <v/>
      </c>
      <c r="Y297" s="33" t="str">
        <f>IF(' Peticions ET'!Y296="", "",' Peticions ET'!Y296)</f>
        <v/>
      </c>
      <c r="Z297" s="1"/>
      <c r="AA297" s="1"/>
      <c r="AB297" s="3"/>
      <c r="AC297" s="34"/>
      <c r="AD297" s="34"/>
      <c r="AE297" s="34"/>
      <c r="AF297" s="35"/>
      <c r="AG297" s="36"/>
      <c r="AH297" s="36"/>
      <c r="AI297" s="36"/>
      <c r="AJ297" s="36"/>
      <c r="AK297" s="37"/>
      <c r="AL297" s="37"/>
      <c r="AM297" s="37"/>
      <c r="AN297" s="37"/>
      <c r="AO297" s="38" t="str">
        <f>IF(' Peticions ET'!AO296="", "",' Peticions ET'!AO296)</f>
        <v/>
      </c>
      <c r="AP297" s="154"/>
      <c r="AQ297" s="39"/>
      <c r="AR297" s="40" t="str">
        <f t="shared" si="84"/>
        <v/>
      </c>
      <c r="AS297" s="41" t="str">
        <f t="shared" si="85"/>
        <v/>
      </c>
      <c r="AT297" s="42" t="str">
        <f t="shared" si="95"/>
        <v/>
      </c>
      <c r="AU297" s="43" t="str">
        <f t="shared" si="96"/>
        <v/>
      </c>
      <c r="AV297" s="252" t="str">
        <f t="shared" si="86"/>
        <v/>
      </c>
      <c r="AW297" s="242">
        <f>IF(B297="",0,IF(BR297="S",COUNTIF($AV$17:AV297,AV297),0))</f>
        <v>0</v>
      </c>
      <c r="AX297" s="44" t="str">
        <f t="shared" si="97"/>
        <v/>
      </c>
      <c r="AY297" s="45">
        <f xml:space="preserve"> IF(AX297&lt;&gt;"",VLOOKUP(AX297,Calculs!$B$2:$C$34,2,FALSE),0)</f>
        <v>0</v>
      </c>
      <c r="AZ297" s="45">
        <f>IF(K297&lt;&gt;"",IF(LEFT(K297,1)="S", Calculs!$C$55,0),0)</f>
        <v>0</v>
      </c>
      <c r="BA297" s="45">
        <f>IF(L297&lt;&gt;"",IF(LEFT(L297,1)="S", Calculs!$C$51,0),0)</f>
        <v>0</v>
      </c>
      <c r="BB297" s="45">
        <f>IF(M297&lt;&gt;"",IF(LEFT(M297,1)="S", Calculs!$C$52,0),0)</f>
        <v>0</v>
      </c>
      <c r="BC297" s="46" t="str">
        <f t="shared" si="98"/>
        <v/>
      </c>
      <c r="BD297" s="46" t="str">
        <f t="shared" si="100"/>
        <v/>
      </c>
      <c r="BE297" s="46">
        <f>SUMIF(Calculs!$B$2:$B$34,BC297,Calculs!$C$2:$C$34)</f>
        <v>0</v>
      </c>
      <c r="BF297" s="45">
        <f>IF(Q297&lt;&gt;"",IF(LEFT(Q297,1)="S", Calculs!$C$52,0),0)</f>
        <v>0</v>
      </c>
      <c r="BG297" s="45">
        <f>IF(R297&lt;&gt;"",IF(LEFT(R297,1)="S", Calculs!$C$51,0),0)</f>
        <v>0</v>
      </c>
      <c r="BH297" s="252" t="str">
        <f t="shared" si="87"/>
        <v/>
      </c>
      <c r="BI297" s="242">
        <f>IF(B297="",0, IF(BS297="S",COUNTIF($BH$17:BH297,BH297),0))</f>
        <v>0</v>
      </c>
      <c r="BJ297" s="45">
        <f xml:space="preserve"> IF(S297&lt;&gt;"",IF(S297&lt;&gt;"Sense monitor",VLOOKUP(LEFT(S297,2),Calculs!$B$41:$C$46,2,FALSE),0),0)</f>
        <v>0</v>
      </c>
      <c r="BK297" s="45">
        <f>IF(T297&lt;&gt;"",IF(LEFT(T297,1)="S", Calculs!$C$48,0),0)</f>
        <v>0</v>
      </c>
      <c r="BL297" s="45">
        <f>IF(W297&lt;&gt;"",IF(LEFT(W297,3)="ETT", Calculs!$C$37,0),0)</f>
        <v>0</v>
      </c>
      <c r="BM297" s="45">
        <f>IF(X297&lt;&gt;"",IF(LEFT(X297,1)="S", Calculs!$C$51,0),0)</f>
        <v>0</v>
      </c>
      <c r="BN297" s="45">
        <f>IF(Y297&lt;&gt;"",IF(LEFT(Y297,1)="S", Calculs!$C$52,0),0)</f>
        <v>0</v>
      </c>
      <c r="BO297" s="46" t="str">
        <f t="shared" si="99"/>
        <v/>
      </c>
      <c r="BP297" s="45">
        <f>SUMIF(Calculs!$B$32:$B$36,TRIM(BO297),Calculs!$C$32:$C$36)</f>
        <v>0</v>
      </c>
      <c r="BQ297" s="45">
        <f>IF(V297&lt;&gt;"",IF(LEFT(V297,1)="S", SUMIF(Calculs!$B$57:$B$61, TRIM(BO297), Calculs!$C$57:$C$61),0),0)</f>
        <v>0</v>
      </c>
      <c r="BR297" s="43" t="str">
        <f t="shared" si="88"/>
        <v>N</v>
      </c>
      <c r="BS297" s="241" t="str">
        <f t="shared" si="89"/>
        <v>N</v>
      </c>
      <c r="BT297" s="45">
        <f t="shared" si="90"/>
        <v>0</v>
      </c>
      <c r="BU297" s="45"/>
      <c r="BV297" s="45"/>
      <c r="BW297" s="45">
        <f>IF(C297="",0,IF(AND(BR297="S",AW297=1), VLOOKUP(C297,Calculs!$B$85:$D$90,3), 0) + IF(AND(BS297="S",BI297=1), VLOOKUP(C297,Calculs!$B$85:$F$90,5), 0))</f>
        <v>0</v>
      </c>
      <c r="BX297" s="43" t="str">
        <f t="shared" si="91"/>
        <v/>
      </c>
      <c r="BY297" s="241" t="str">
        <f t="shared" si="92"/>
        <v/>
      </c>
      <c r="BZ297" s="301" t="str">
        <f t="shared" si="93"/>
        <v/>
      </c>
      <c r="CA297" s="301" t="str">
        <f t="shared" si="94"/>
        <v/>
      </c>
    </row>
    <row r="298" spans="1:79" ht="12.75" customHeight="1">
      <c r="A298" s="273"/>
      <c r="B298" s="239" t="str">
        <f>IF(' Peticions ET'!B297="", "",' Peticions ET'!B297)</f>
        <v/>
      </c>
      <c r="C298" s="186" t="str">
        <f>IF(' Peticions ET'!C297="", "",' Peticions ET'!C297)</f>
        <v/>
      </c>
      <c r="D298" s="186" t="str">
        <f>IF(' Peticions ET'!D297="", "",' Peticions ET'!D297)</f>
        <v/>
      </c>
      <c r="E298" s="186" t="str">
        <f>IF(' Peticions ET'!E297="", "",' Peticions ET'!E297)</f>
        <v/>
      </c>
      <c r="F298" s="186" t="str">
        <f>IF(' Peticions ET'!F297="", "",' Peticions ET'!F297)</f>
        <v/>
      </c>
      <c r="G298" s="186" t="str">
        <f>IF(' Peticions ET'!G297="", "",' Peticions ET'!G297)</f>
        <v/>
      </c>
      <c r="H298" s="185" t="str">
        <f>IF(' Peticions ET'!H297="", "",' Peticions ET'!H297)</f>
        <v/>
      </c>
      <c r="I298" s="185" t="str">
        <f>IF(' Peticions ET'!I297="", "",' Peticions ET'!I297)</f>
        <v/>
      </c>
      <c r="J298" s="33" t="str">
        <f>IF(' Peticions ET'!J297="", "",' Peticions ET'!J297)</f>
        <v/>
      </c>
      <c r="K298" s="33" t="str">
        <f>IF(' Peticions ET'!K297="", "",' Peticions ET'!K297)</f>
        <v/>
      </c>
      <c r="L298" s="33" t="str">
        <f>IF(' Peticions ET'!L297="", "",' Peticions ET'!L297)</f>
        <v/>
      </c>
      <c r="M298" s="33" t="str">
        <f>IF(' Peticions ET'!M297="", "",' Peticions ET'!M297)</f>
        <v/>
      </c>
      <c r="N298" s="33" t="str">
        <f>IF(' Peticions ET'!N297="", "",' Peticions ET'!N297)</f>
        <v/>
      </c>
      <c r="O298" s="33" t="str">
        <f>IF(' Peticions ET'!O297="", "",' Peticions ET'!O297)</f>
        <v/>
      </c>
      <c r="P298" s="33" t="str">
        <f>IF(' Peticions ET'!P297="", "",' Peticions ET'!P297)</f>
        <v/>
      </c>
      <c r="Q298" s="33" t="str">
        <f>IF(' Peticions ET'!R297="", "",' Peticions ET'!R297)</f>
        <v/>
      </c>
      <c r="R298" s="1" t="str">
        <f>IF(' Peticions ET'!Q297="", "",' Peticions ET'!Q297)</f>
        <v/>
      </c>
      <c r="S298" s="34" t="str">
        <f>IF(' Peticions ET'!U297="", "",' Peticions ET'!U297)</f>
        <v/>
      </c>
      <c r="T298" s="34" t="str">
        <f>IF(' Peticions ET'!V297="", "",' Peticions ET'!V297)</f>
        <v/>
      </c>
      <c r="U298" t="str">
        <f>IF(' Peticions ET'!S297="", "",' Peticions ET'!S297)</f>
        <v/>
      </c>
      <c r="V298" t="str">
        <f>IF(' Peticions ET'!T297="", "",' Peticions ET'!T297)</f>
        <v/>
      </c>
      <c r="W298" s="33" t="str">
        <f>IF(' Peticions ET'!W297="", "",' Peticions ET'!W297)</f>
        <v/>
      </c>
      <c r="X298" s="33" t="str">
        <f>IF(' Peticions ET'!X297="", "",' Peticions ET'!X297)</f>
        <v/>
      </c>
      <c r="Y298" s="33" t="str">
        <f>IF(' Peticions ET'!Y297="", "",' Peticions ET'!Y297)</f>
        <v/>
      </c>
      <c r="Z298" s="1"/>
      <c r="AA298" s="1"/>
      <c r="AB298" s="3"/>
      <c r="AC298" s="34"/>
      <c r="AD298" s="34"/>
      <c r="AE298" s="34"/>
      <c r="AF298" s="35"/>
      <c r="AG298" s="36"/>
      <c r="AH298" s="36"/>
      <c r="AI298" s="36"/>
      <c r="AJ298" s="36"/>
      <c r="AK298" s="37"/>
      <c r="AL298" s="37"/>
      <c r="AM298" s="37"/>
      <c r="AN298" s="37"/>
      <c r="AO298" s="38" t="str">
        <f>IF(' Peticions ET'!AO297="", "",' Peticions ET'!AO297)</f>
        <v/>
      </c>
      <c r="AP298" s="154"/>
      <c r="AQ298" s="39"/>
      <c r="AR298" s="40" t="str">
        <f t="shared" si="84"/>
        <v/>
      </c>
      <c r="AS298" s="41" t="str">
        <f t="shared" si="85"/>
        <v/>
      </c>
      <c r="AT298" s="42" t="str">
        <f t="shared" si="95"/>
        <v/>
      </c>
      <c r="AU298" s="43" t="str">
        <f t="shared" si="96"/>
        <v/>
      </c>
      <c r="AV298" s="252" t="str">
        <f t="shared" si="86"/>
        <v/>
      </c>
      <c r="AW298" s="242">
        <f>IF(B298="",0,IF(BR298="S",COUNTIF($AV$17:AV298,AV298),0))</f>
        <v>0</v>
      </c>
      <c r="AX298" s="44" t="str">
        <f t="shared" si="97"/>
        <v/>
      </c>
      <c r="AY298" s="45">
        <f xml:space="preserve"> IF(AX298&lt;&gt;"",VLOOKUP(AX298,Calculs!$B$2:$C$34,2,FALSE),0)</f>
        <v>0</v>
      </c>
      <c r="AZ298" s="45">
        <f>IF(K298&lt;&gt;"",IF(LEFT(K298,1)="S", Calculs!$C$55,0),0)</f>
        <v>0</v>
      </c>
      <c r="BA298" s="45">
        <f>IF(L298&lt;&gt;"",IF(LEFT(L298,1)="S", Calculs!$C$51,0),0)</f>
        <v>0</v>
      </c>
      <c r="BB298" s="45">
        <f>IF(M298&lt;&gt;"",IF(LEFT(M298,1)="S", Calculs!$C$52,0),0)</f>
        <v>0</v>
      </c>
      <c r="BC298" s="46" t="str">
        <f t="shared" si="98"/>
        <v/>
      </c>
      <c r="BD298" s="46" t="str">
        <f t="shared" si="100"/>
        <v/>
      </c>
      <c r="BE298" s="46">
        <f>SUMIF(Calculs!$B$2:$B$34,BC298,Calculs!$C$2:$C$34)</f>
        <v>0</v>
      </c>
      <c r="BF298" s="45">
        <f>IF(Q298&lt;&gt;"",IF(LEFT(Q298,1)="S", Calculs!$C$52,0),0)</f>
        <v>0</v>
      </c>
      <c r="BG298" s="45">
        <f>IF(R298&lt;&gt;"",IF(LEFT(R298,1)="S", Calculs!$C$51,0),0)</f>
        <v>0</v>
      </c>
      <c r="BH298" s="252" t="str">
        <f t="shared" si="87"/>
        <v/>
      </c>
      <c r="BI298" s="242">
        <f>IF(B298="",0, IF(BS298="S",COUNTIF($BH$17:BH298,BH298),0))</f>
        <v>0</v>
      </c>
      <c r="BJ298" s="45">
        <f xml:space="preserve"> IF(S298&lt;&gt;"",IF(S298&lt;&gt;"Sense monitor",VLOOKUP(LEFT(S298,2),Calculs!$B$41:$C$46,2,FALSE),0),0)</f>
        <v>0</v>
      </c>
      <c r="BK298" s="45">
        <f>IF(T298&lt;&gt;"",IF(LEFT(T298,1)="S", Calculs!$C$48,0),0)</f>
        <v>0</v>
      </c>
      <c r="BL298" s="45">
        <f>IF(W298&lt;&gt;"",IF(LEFT(W298,3)="ETT", Calculs!$C$37,0),0)</f>
        <v>0</v>
      </c>
      <c r="BM298" s="45">
        <f>IF(X298&lt;&gt;"",IF(LEFT(X298,1)="S", Calculs!$C$51,0),0)</f>
        <v>0</v>
      </c>
      <c r="BN298" s="45">
        <f>IF(Y298&lt;&gt;"",IF(LEFT(Y298,1)="S", Calculs!$C$52,0),0)</f>
        <v>0</v>
      </c>
      <c r="BO298" s="46" t="str">
        <f t="shared" si="99"/>
        <v/>
      </c>
      <c r="BP298" s="45">
        <f>SUMIF(Calculs!$B$32:$B$36,TRIM(BO298),Calculs!$C$32:$C$36)</f>
        <v>0</v>
      </c>
      <c r="BQ298" s="45">
        <f>IF(V298&lt;&gt;"",IF(LEFT(V298,1)="S", SUMIF(Calculs!$B$57:$B$61, TRIM(BO298), Calculs!$C$57:$C$61),0),0)</f>
        <v>0</v>
      </c>
      <c r="BR298" s="43" t="str">
        <f t="shared" si="88"/>
        <v>N</v>
      </c>
      <c r="BS298" s="241" t="str">
        <f t="shared" si="89"/>
        <v>N</v>
      </c>
      <c r="BT298" s="45">
        <f t="shared" si="90"/>
        <v>0</v>
      </c>
      <c r="BU298" s="45"/>
      <c r="BV298" s="45"/>
      <c r="BW298" s="45">
        <f>IF(C298="",0,IF(AND(BR298="S",AW298=1), VLOOKUP(C298,Calculs!$B$85:$D$90,3), 0) + IF(AND(BS298="S",BI298=1), VLOOKUP(C298,Calculs!$B$85:$F$90,5), 0))</f>
        <v>0</v>
      </c>
      <c r="BX298" s="43" t="str">
        <f t="shared" si="91"/>
        <v/>
      </c>
      <c r="BY298" s="241" t="str">
        <f t="shared" si="92"/>
        <v/>
      </c>
      <c r="BZ298" s="301" t="str">
        <f t="shared" si="93"/>
        <v/>
      </c>
      <c r="CA298" s="301" t="str">
        <f t="shared" si="94"/>
        <v/>
      </c>
    </row>
    <row r="299" spans="1:79" ht="12.75" customHeight="1">
      <c r="A299" s="273"/>
      <c r="B299" s="239" t="str">
        <f>IF(' Peticions ET'!B298="", "",' Peticions ET'!B298)</f>
        <v/>
      </c>
      <c r="C299" s="186" t="str">
        <f>IF(' Peticions ET'!C298="", "",' Peticions ET'!C298)</f>
        <v/>
      </c>
      <c r="D299" s="186" t="str">
        <f>IF(' Peticions ET'!D298="", "",' Peticions ET'!D298)</f>
        <v/>
      </c>
      <c r="E299" s="186" t="str">
        <f>IF(' Peticions ET'!E298="", "",' Peticions ET'!E298)</f>
        <v/>
      </c>
      <c r="F299" s="186" t="str">
        <f>IF(' Peticions ET'!F298="", "",' Peticions ET'!F298)</f>
        <v/>
      </c>
      <c r="G299" s="186" t="str">
        <f>IF(' Peticions ET'!G298="", "",' Peticions ET'!G298)</f>
        <v/>
      </c>
      <c r="H299" s="185" t="str">
        <f>IF(' Peticions ET'!H298="", "",' Peticions ET'!H298)</f>
        <v/>
      </c>
      <c r="I299" s="185" t="str">
        <f>IF(' Peticions ET'!I298="", "",' Peticions ET'!I298)</f>
        <v/>
      </c>
      <c r="J299" s="33" t="str">
        <f>IF(' Peticions ET'!J298="", "",' Peticions ET'!J298)</f>
        <v/>
      </c>
      <c r="K299" s="33" t="str">
        <f>IF(' Peticions ET'!K298="", "",' Peticions ET'!K298)</f>
        <v/>
      </c>
      <c r="L299" s="33" t="str">
        <f>IF(' Peticions ET'!L298="", "",' Peticions ET'!L298)</f>
        <v/>
      </c>
      <c r="M299" s="33" t="str">
        <f>IF(' Peticions ET'!M298="", "",' Peticions ET'!M298)</f>
        <v/>
      </c>
      <c r="N299" s="33" t="str">
        <f>IF(' Peticions ET'!N298="", "",' Peticions ET'!N298)</f>
        <v/>
      </c>
      <c r="O299" s="33" t="str">
        <f>IF(' Peticions ET'!O298="", "",' Peticions ET'!O298)</f>
        <v/>
      </c>
      <c r="P299" s="33" t="str">
        <f>IF(' Peticions ET'!P298="", "",' Peticions ET'!P298)</f>
        <v/>
      </c>
      <c r="Q299" s="33" t="str">
        <f>IF(' Peticions ET'!R298="", "",' Peticions ET'!R298)</f>
        <v/>
      </c>
      <c r="R299" s="1" t="str">
        <f>IF(' Peticions ET'!Q298="", "",' Peticions ET'!Q298)</f>
        <v/>
      </c>
      <c r="S299" s="34" t="str">
        <f>IF(' Peticions ET'!U298="", "",' Peticions ET'!U298)</f>
        <v/>
      </c>
      <c r="T299" s="34" t="str">
        <f>IF(' Peticions ET'!V298="", "",' Peticions ET'!V298)</f>
        <v/>
      </c>
      <c r="U299" t="str">
        <f>IF(' Peticions ET'!S298="", "",' Peticions ET'!S298)</f>
        <v/>
      </c>
      <c r="V299" t="str">
        <f>IF(' Peticions ET'!T298="", "",' Peticions ET'!T298)</f>
        <v/>
      </c>
      <c r="W299" s="33" t="str">
        <f>IF(' Peticions ET'!W298="", "",' Peticions ET'!W298)</f>
        <v/>
      </c>
      <c r="X299" s="33" t="str">
        <f>IF(' Peticions ET'!X298="", "",' Peticions ET'!X298)</f>
        <v/>
      </c>
      <c r="Y299" s="33" t="str">
        <f>IF(' Peticions ET'!Y298="", "",' Peticions ET'!Y298)</f>
        <v/>
      </c>
      <c r="Z299" s="1"/>
      <c r="AA299" s="1"/>
      <c r="AB299" s="3"/>
      <c r="AC299" s="34"/>
      <c r="AD299" s="34"/>
      <c r="AE299" s="34"/>
      <c r="AF299" s="35"/>
      <c r="AG299" s="36"/>
      <c r="AH299" s="36"/>
      <c r="AI299" s="36"/>
      <c r="AJ299" s="36"/>
      <c r="AK299" s="37"/>
      <c r="AL299" s="37"/>
      <c r="AM299" s="37"/>
      <c r="AN299" s="37"/>
      <c r="AO299" s="38" t="str">
        <f>IF(' Peticions ET'!AO298="", "",' Peticions ET'!AO298)</f>
        <v/>
      </c>
      <c r="AP299" s="154"/>
      <c r="AQ299" s="39"/>
      <c r="AR299" s="40" t="str">
        <f t="shared" si="84"/>
        <v/>
      </c>
      <c r="AS299" s="41" t="str">
        <f t="shared" si="85"/>
        <v/>
      </c>
      <c r="AT299" s="42" t="str">
        <f t="shared" si="95"/>
        <v/>
      </c>
      <c r="AU299" s="43" t="str">
        <f t="shared" si="96"/>
        <v/>
      </c>
      <c r="AV299" s="252" t="str">
        <f t="shared" si="86"/>
        <v/>
      </c>
      <c r="AW299" s="242">
        <f>IF(B299="",0,IF(BR299="S",COUNTIF($AV$17:AV299,AV299),0))</f>
        <v>0</v>
      </c>
      <c r="AX299" s="44" t="str">
        <f t="shared" si="97"/>
        <v/>
      </c>
      <c r="AY299" s="45">
        <f xml:space="preserve"> IF(AX299&lt;&gt;"",VLOOKUP(AX299,Calculs!$B$2:$C$34,2,FALSE),0)</f>
        <v>0</v>
      </c>
      <c r="AZ299" s="45">
        <f>IF(K299&lt;&gt;"",IF(LEFT(K299,1)="S", Calculs!$C$55,0),0)</f>
        <v>0</v>
      </c>
      <c r="BA299" s="45">
        <f>IF(L299&lt;&gt;"",IF(LEFT(L299,1)="S", Calculs!$C$51,0),0)</f>
        <v>0</v>
      </c>
      <c r="BB299" s="45">
        <f>IF(M299&lt;&gt;"",IF(LEFT(M299,1)="S", Calculs!$C$52,0),0)</f>
        <v>0</v>
      </c>
      <c r="BC299" s="46" t="str">
        <f t="shared" si="98"/>
        <v/>
      </c>
      <c r="BD299" s="46" t="str">
        <f t="shared" si="100"/>
        <v/>
      </c>
      <c r="BE299" s="46">
        <f>SUMIF(Calculs!$B$2:$B$34,BC299,Calculs!$C$2:$C$34)</f>
        <v>0</v>
      </c>
      <c r="BF299" s="45">
        <f>IF(Q299&lt;&gt;"",IF(LEFT(Q299,1)="S", Calculs!$C$52,0),0)</f>
        <v>0</v>
      </c>
      <c r="BG299" s="45">
        <f>IF(R299&lt;&gt;"",IF(LEFT(R299,1)="S", Calculs!$C$51,0),0)</f>
        <v>0</v>
      </c>
      <c r="BH299" s="252" t="str">
        <f t="shared" si="87"/>
        <v/>
      </c>
      <c r="BI299" s="242">
        <f>IF(B299="",0, IF(BS299="S",COUNTIF($BH$17:BH299,BH299),0))</f>
        <v>0</v>
      </c>
      <c r="BJ299" s="45">
        <f xml:space="preserve"> IF(S299&lt;&gt;"",IF(S299&lt;&gt;"Sense monitor",VLOOKUP(LEFT(S299,2),Calculs!$B$41:$C$46,2,FALSE),0),0)</f>
        <v>0</v>
      </c>
      <c r="BK299" s="45">
        <f>IF(T299&lt;&gt;"",IF(LEFT(T299,1)="S", Calculs!$C$48,0),0)</f>
        <v>0</v>
      </c>
      <c r="BL299" s="45">
        <f>IF(W299&lt;&gt;"",IF(LEFT(W299,3)="ETT", Calculs!$C$37,0),0)</f>
        <v>0</v>
      </c>
      <c r="BM299" s="45">
        <f>IF(X299&lt;&gt;"",IF(LEFT(X299,1)="S", Calculs!$C$51,0),0)</f>
        <v>0</v>
      </c>
      <c r="BN299" s="45">
        <f>IF(Y299&lt;&gt;"",IF(LEFT(Y299,1)="S", Calculs!$C$52,0),0)</f>
        <v>0</v>
      </c>
      <c r="BO299" s="46" t="str">
        <f t="shared" si="99"/>
        <v/>
      </c>
      <c r="BP299" s="45">
        <f>SUMIF(Calculs!$B$32:$B$36,TRIM(BO299),Calculs!$C$32:$C$36)</f>
        <v>0</v>
      </c>
      <c r="BQ299" s="45">
        <f>IF(V299&lt;&gt;"",IF(LEFT(V299,1)="S", SUMIF(Calculs!$B$57:$B$61, TRIM(BO299), Calculs!$C$57:$C$61),0),0)</f>
        <v>0</v>
      </c>
      <c r="BR299" s="43" t="str">
        <f t="shared" si="88"/>
        <v>N</v>
      </c>
      <c r="BS299" s="241" t="str">
        <f t="shared" si="89"/>
        <v>N</v>
      </c>
      <c r="BT299" s="45">
        <f t="shared" si="90"/>
        <v>0</v>
      </c>
      <c r="BU299" s="45"/>
      <c r="BV299" s="45"/>
      <c r="BW299" s="45">
        <f>IF(C299="",0,IF(AND(BR299="S",AW299=1), VLOOKUP(C299,Calculs!$B$85:$D$90,3), 0) + IF(AND(BS299="S",BI299=1), VLOOKUP(C299,Calculs!$B$85:$F$90,5), 0))</f>
        <v>0</v>
      </c>
      <c r="BX299" s="43" t="str">
        <f t="shared" si="91"/>
        <v/>
      </c>
      <c r="BY299" s="241" t="str">
        <f t="shared" si="92"/>
        <v/>
      </c>
      <c r="BZ299" s="301" t="str">
        <f t="shared" si="93"/>
        <v/>
      </c>
      <c r="CA299" s="301" t="str">
        <f t="shared" si="94"/>
        <v/>
      </c>
    </row>
    <row r="300" spans="1:79" ht="12.75" customHeight="1">
      <c r="A300" s="273"/>
      <c r="B300" s="239" t="str">
        <f>IF(' Peticions ET'!B299="", "",' Peticions ET'!B299)</f>
        <v/>
      </c>
      <c r="C300" s="186" t="str">
        <f>IF(' Peticions ET'!C299="", "",' Peticions ET'!C299)</f>
        <v/>
      </c>
      <c r="D300" s="186" t="str">
        <f>IF(' Peticions ET'!D299="", "",' Peticions ET'!D299)</f>
        <v/>
      </c>
      <c r="E300" s="186" t="str">
        <f>IF(' Peticions ET'!E299="", "",' Peticions ET'!E299)</f>
        <v/>
      </c>
      <c r="F300" s="186" t="str">
        <f>IF(' Peticions ET'!F299="", "",' Peticions ET'!F299)</f>
        <v/>
      </c>
      <c r="G300" s="186" t="str">
        <f>IF(' Peticions ET'!G299="", "",' Peticions ET'!G299)</f>
        <v/>
      </c>
      <c r="H300" s="185" t="str">
        <f>IF(' Peticions ET'!H299="", "",' Peticions ET'!H299)</f>
        <v/>
      </c>
      <c r="I300" s="185" t="str">
        <f>IF(' Peticions ET'!I299="", "",' Peticions ET'!I299)</f>
        <v/>
      </c>
      <c r="J300" s="33" t="str">
        <f>IF(' Peticions ET'!J299="", "",' Peticions ET'!J299)</f>
        <v/>
      </c>
      <c r="K300" s="33" t="str">
        <f>IF(' Peticions ET'!K299="", "",' Peticions ET'!K299)</f>
        <v/>
      </c>
      <c r="L300" s="33" t="str">
        <f>IF(' Peticions ET'!L299="", "",' Peticions ET'!L299)</f>
        <v/>
      </c>
      <c r="M300" s="33" t="str">
        <f>IF(' Peticions ET'!M299="", "",' Peticions ET'!M299)</f>
        <v/>
      </c>
      <c r="N300" s="33" t="str">
        <f>IF(' Peticions ET'!N299="", "",' Peticions ET'!N299)</f>
        <v/>
      </c>
      <c r="O300" s="33" t="str">
        <f>IF(' Peticions ET'!O299="", "",' Peticions ET'!O299)</f>
        <v/>
      </c>
      <c r="P300" s="33" t="str">
        <f>IF(' Peticions ET'!P299="", "",' Peticions ET'!P299)</f>
        <v/>
      </c>
      <c r="Q300" s="33" t="str">
        <f>IF(' Peticions ET'!R299="", "",' Peticions ET'!R299)</f>
        <v/>
      </c>
      <c r="R300" s="1" t="str">
        <f>IF(' Peticions ET'!Q299="", "",' Peticions ET'!Q299)</f>
        <v/>
      </c>
      <c r="S300" s="34" t="str">
        <f>IF(' Peticions ET'!U299="", "",' Peticions ET'!U299)</f>
        <v/>
      </c>
      <c r="T300" s="34" t="str">
        <f>IF(' Peticions ET'!V299="", "",' Peticions ET'!V299)</f>
        <v/>
      </c>
      <c r="U300" t="str">
        <f>IF(' Peticions ET'!S299="", "",' Peticions ET'!S299)</f>
        <v/>
      </c>
      <c r="V300" t="str">
        <f>IF(' Peticions ET'!T299="", "",' Peticions ET'!T299)</f>
        <v/>
      </c>
      <c r="W300" s="33" t="str">
        <f>IF(' Peticions ET'!W299="", "",' Peticions ET'!W299)</f>
        <v/>
      </c>
      <c r="X300" s="33" t="str">
        <f>IF(' Peticions ET'!X299="", "",' Peticions ET'!X299)</f>
        <v/>
      </c>
      <c r="Y300" s="33" t="str">
        <f>IF(' Peticions ET'!Y299="", "",' Peticions ET'!Y299)</f>
        <v/>
      </c>
      <c r="Z300" s="1"/>
      <c r="AA300" s="1"/>
      <c r="AB300" s="3"/>
      <c r="AC300" s="34"/>
      <c r="AD300" s="34"/>
      <c r="AE300" s="34"/>
      <c r="AF300" s="35"/>
      <c r="AG300" s="36"/>
      <c r="AH300" s="36"/>
      <c r="AI300" s="36"/>
      <c r="AJ300" s="36"/>
      <c r="AK300" s="37"/>
      <c r="AL300" s="37"/>
      <c r="AM300" s="37"/>
      <c r="AN300" s="37"/>
      <c r="AO300" s="38" t="str">
        <f>IF(' Peticions ET'!AO299="", "",' Peticions ET'!AO299)</f>
        <v/>
      </c>
      <c r="AP300" s="154"/>
      <c r="AQ300" s="39"/>
      <c r="AR300" s="40" t="str">
        <f t="shared" si="84"/>
        <v/>
      </c>
      <c r="AS300" s="41" t="str">
        <f t="shared" si="85"/>
        <v/>
      </c>
      <c r="AT300" s="42" t="str">
        <f t="shared" si="95"/>
        <v/>
      </c>
      <c r="AU300" s="43" t="str">
        <f t="shared" si="96"/>
        <v/>
      </c>
      <c r="AV300" s="252" t="str">
        <f t="shared" si="86"/>
        <v/>
      </c>
      <c r="AW300" s="242">
        <f>IF(B300="",0,IF(BR300="S",COUNTIF($AV$17:AV300,AV300),0))</f>
        <v>0</v>
      </c>
      <c r="AX300" s="44" t="str">
        <f t="shared" si="97"/>
        <v/>
      </c>
      <c r="AY300" s="45">
        <f xml:space="preserve"> IF(AX300&lt;&gt;"",VLOOKUP(AX300,Calculs!$B$2:$C$34,2,FALSE),0)</f>
        <v>0</v>
      </c>
      <c r="AZ300" s="45">
        <f>IF(K300&lt;&gt;"",IF(LEFT(K300,1)="S", Calculs!$C$55,0),0)</f>
        <v>0</v>
      </c>
      <c r="BA300" s="45">
        <f>IF(L300&lt;&gt;"",IF(LEFT(L300,1)="S", Calculs!$C$51,0),0)</f>
        <v>0</v>
      </c>
      <c r="BB300" s="45">
        <f>IF(M300&lt;&gt;"",IF(LEFT(M300,1)="S", Calculs!$C$52,0),0)</f>
        <v>0</v>
      </c>
      <c r="BC300" s="46" t="str">
        <f t="shared" si="98"/>
        <v/>
      </c>
      <c r="BD300" s="46" t="str">
        <f t="shared" si="100"/>
        <v/>
      </c>
      <c r="BE300" s="46">
        <f>SUMIF(Calculs!$B$2:$B$34,BC300,Calculs!$C$2:$C$34)</f>
        <v>0</v>
      </c>
      <c r="BF300" s="45">
        <f>IF(Q300&lt;&gt;"",IF(LEFT(Q300,1)="S", Calculs!$C$52,0),0)</f>
        <v>0</v>
      </c>
      <c r="BG300" s="45">
        <f>IF(R300&lt;&gt;"",IF(LEFT(R300,1)="S", Calculs!$C$51,0),0)</f>
        <v>0</v>
      </c>
      <c r="BH300" s="252" t="str">
        <f t="shared" si="87"/>
        <v/>
      </c>
      <c r="BI300" s="242">
        <f>IF(B300="",0, IF(BS300="S",COUNTIF($BH$17:BH300,BH300),0))</f>
        <v>0</v>
      </c>
      <c r="BJ300" s="45">
        <f xml:space="preserve"> IF(S300&lt;&gt;"",IF(S300&lt;&gt;"Sense monitor",VLOOKUP(LEFT(S300,2),Calculs!$B$41:$C$46,2,FALSE),0),0)</f>
        <v>0</v>
      </c>
      <c r="BK300" s="45">
        <f>IF(T300&lt;&gt;"",IF(LEFT(T300,1)="S", Calculs!$C$48,0),0)</f>
        <v>0</v>
      </c>
      <c r="BL300" s="45">
        <f>IF(W300&lt;&gt;"",IF(LEFT(W300,3)="ETT", Calculs!$C$37,0),0)</f>
        <v>0</v>
      </c>
      <c r="BM300" s="45">
        <f>IF(X300&lt;&gt;"",IF(LEFT(X300,1)="S", Calculs!$C$51,0),0)</f>
        <v>0</v>
      </c>
      <c r="BN300" s="45">
        <f>IF(Y300&lt;&gt;"",IF(LEFT(Y300,1)="S", Calculs!$C$52,0),0)</f>
        <v>0</v>
      </c>
      <c r="BO300" s="46" t="str">
        <f t="shared" si="99"/>
        <v/>
      </c>
      <c r="BP300" s="45">
        <f>SUMIF(Calculs!$B$32:$B$36,TRIM(BO300),Calculs!$C$32:$C$36)</f>
        <v>0</v>
      </c>
      <c r="BQ300" s="45">
        <f>IF(V300&lt;&gt;"",IF(LEFT(V300,1)="S", SUMIF(Calculs!$B$57:$B$61, TRIM(BO300), Calculs!$C$57:$C$61),0),0)</f>
        <v>0</v>
      </c>
      <c r="BR300" s="43" t="str">
        <f t="shared" si="88"/>
        <v>N</v>
      </c>
      <c r="BS300" s="241" t="str">
        <f t="shared" si="89"/>
        <v>N</v>
      </c>
      <c r="BT300" s="45">
        <f t="shared" si="90"/>
        <v>0</v>
      </c>
      <c r="BU300" s="45"/>
      <c r="BV300" s="45"/>
      <c r="BW300" s="45">
        <f>IF(C300="",0,IF(AND(BR300="S",AW300=1), VLOOKUP(C300,Calculs!$B$85:$D$90,3), 0) + IF(AND(BS300="S",BI300=1), VLOOKUP(C300,Calculs!$B$85:$F$90,5), 0))</f>
        <v>0</v>
      </c>
      <c r="BX300" s="43" t="str">
        <f t="shared" si="91"/>
        <v/>
      </c>
      <c r="BY300" s="241" t="str">
        <f t="shared" si="92"/>
        <v/>
      </c>
      <c r="BZ300" s="301" t="str">
        <f t="shared" si="93"/>
        <v/>
      </c>
      <c r="CA300" s="301" t="str">
        <f t="shared" si="94"/>
        <v/>
      </c>
    </row>
    <row r="301" spans="1:79" ht="12.75" customHeight="1">
      <c r="A301" s="273"/>
      <c r="B301" s="239" t="str">
        <f>IF(' Peticions ET'!B300="", "",' Peticions ET'!B300)</f>
        <v/>
      </c>
      <c r="C301" s="186" t="str">
        <f>IF(' Peticions ET'!C300="", "",' Peticions ET'!C300)</f>
        <v/>
      </c>
      <c r="D301" s="186" t="str">
        <f>IF(' Peticions ET'!D300="", "",' Peticions ET'!D300)</f>
        <v/>
      </c>
      <c r="E301" s="186" t="str">
        <f>IF(' Peticions ET'!E300="", "",' Peticions ET'!E300)</f>
        <v/>
      </c>
      <c r="F301" s="186" t="str">
        <f>IF(' Peticions ET'!F300="", "",' Peticions ET'!F300)</f>
        <v/>
      </c>
      <c r="G301" s="186" t="str">
        <f>IF(' Peticions ET'!G300="", "",' Peticions ET'!G300)</f>
        <v/>
      </c>
      <c r="H301" s="185" t="str">
        <f>IF(' Peticions ET'!H300="", "",' Peticions ET'!H300)</f>
        <v/>
      </c>
      <c r="I301" s="185" t="str">
        <f>IF(' Peticions ET'!I300="", "",' Peticions ET'!I300)</f>
        <v/>
      </c>
      <c r="J301" s="33" t="str">
        <f>IF(' Peticions ET'!J300="", "",' Peticions ET'!J300)</f>
        <v/>
      </c>
      <c r="K301" s="33" t="str">
        <f>IF(' Peticions ET'!K300="", "",' Peticions ET'!K300)</f>
        <v/>
      </c>
      <c r="L301" s="33" t="str">
        <f>IF(' Peticions ET'!L300="", "",' Peticions ET'!L300)</f>
        <v/>
      </c>
      <c r="M301" s="33" t="str">
        <f>IF(' Peticions ET'!M300="", "",' Peticions ET'!M300)</f>
        <v/>
      </c>
      <c r="N301" s="33" t="str">
        <f>IF(' Peticions ET'!N300="", "",' Peticions ET'!N300)</f>
        <v/>
      </c>
      <c r="O301" s="33" t="str">
        <f>IF(' Peticions ET'!O300="", "",' Peticions ET'!O300)</f>
        <v/>
      </c>
      <c r="P301" s="33" t="str">
        <f>IF(' Peticions ET'!P300="", "",' Peticions ET'!P300)</f>
        <v/>
      </c>
      <c r="Q301" s="33" t="str">
        <f>IF(' Peticions ET'!R300="", "",' Peticions ET'!R300)</f>
        <v/>
      </c>
      <c r="R301" s="1" t="str">
        <f>IF(' Peticions ET'!Q300="", "",' Peticions ET'!Q300)</f>
        <v/>
      </c>
      <c r="S301" s="34" t="str">
        <f>IF(' Peticions ET'!U300="", "",' Peticions ET'!U300)</f>
        <v/>
      </c>
      <c r="T301" s="34" t="str">
        <f>IF(' Peticions ET'!V300="", "",' Peticions ET'!V300)</f>
        <v/>
      </c>
      <c r="U301" t="str">
        <f>IF(' Peticions ET'!S300="", "",' Peticions ET'!S300)</f>
        <v/>
      </c>
      <c r="V301" t="str">
        <f>IF(' Peticions ET'!T300="", "",' Peticions ET'!T300)</f>
        <v/>
      </c>
      <c r="W301" s="33" t="str">
        <f>IF(' Peticions ET'!W300="", "",' Peticions ET'!W300)</f>
        <v/>
      </c>
      <c r="X301" s="33" t="str">
        <f>IF(' Peticions ET'!X300="", "",' Peticions ET'!X300)</f>
        <v/>
      </c>
      <c r="Y301" s="33" t="str">
        <f>IF(' Peticions ET'!Y300="", "",' Peticions ET'!Y300)</f>
        <v/>
      </c>
      <c r="Z301" s="1"/>
      <c r="AA301" s="1"/>
      <c r="AB301" s="3"/>
      <c r="AC301" s="34"/>
      <c r="AD301" s="34"/>
      <c r="AE301" s="34"/>
      <c r="AF301" s="35"/>
      <c r="AG301" s="36"/>
      <c r="AH301" s="36"/>
      <c r="AI301" s="36"/>
      <c r="AJ301" s="36"/>
      <c r="AK301" s="37"/>
      <c r="AL301" s="37"/>
      <c r="AM301" s="37"/>
      <c r="AN301" s="37"/>
      <c r="AO301" s="38" t="str">
        <f>IF(' Peticions ET'!AO300="", "",' Peticions ET'!AO300)</f>
        <v/>
      </c>
      <c r="AP301" s="154"/>
      <c r="AQ301" s="39"/>
      <c r="AR301" s="40" t="str">
        <f t="shared" si="84"/>
        <v/>
      </c>
      <c r="AS301" s="41" t="str">
        <f t="shared" si="85"/>
        <v/>
      </c>
      <c r="AT301" s="42" t="str">
        <f t="shared" si="95"/>
        <v/>
      </c>
      <c r="AU301" s="43" t="str">
        <f t="shared" si="96"/>
        <v/>
      </c>
      <c r="AV301" s="252" t="str">
        <f t="shared" si="86"/>
        <v/>
      </c>
      <c r="AW301" s="242">
        <f>IF(B301="",0,IF(BR301="S",COUNTIF($AV$17:AV301,AV301),0))</f>
        <v>0</v>
      </c>
      <c r="AX301" s="44" t="str">
        <f t="shared" si="97"/>
        <v/>
      </c>
      <c r="AY301" s="45">
        <f xml:space="preserve"> IF(AX301&lt;&gt;"",VLOOKUP(AX301,Calculs!$B$2:$C$34,2,FALSE),0)</f>
        <v>0</v>
      </c>
      <c r="AZ301" s="45">
        <f>IF(K301&lt;&gt;"",IF(LEFT(K301,1)="S", Calculs!$C$55,0),0)</f>
        <v>0</v>
      </c>
      <c r="BA301" s="45">
        <f>IF(L301&lt;&gt;"",IF(LEFT(L301,1)="S", Calculs!$C$51,0),0)</f>
        <v>0</v>
      </c>
      <c r="BB301" s="45">
        <f>IF(M301&lt;&gt;"",IF(LEFT(M301,1)="S", Calculs!$C$52,0),0)</f>
        <v>0</v>
      </c>
      <c r="BC301" s="46" t="str">
        <f t="shared" si="98"/>
        <v/>
      </c>
      <c r="BD301" s="46" t="str">
        <f t="shared" si="100"/>
        <v/>
      </c>
      <c r="BE301" s="46">
        <f>SUMIF(Calculs!$B$2:$B$34,BC301,Calculs!$C$2:$C$34)</f>
        <v>0</v>
      </c>
      <c r="BF301" s="45">
        <f>IF(Q301&lt;&gt;"",IF(LEFT(Q301,1)="S", Calculs!$C$52,0),0)</f>
        <v>0</v>
      </c>
      <c r="BG301" s="45">
        <f>IF(R301&lt;&gt;"",IF(LEFT(R301,1)="S", Calculs!$C$51,0),0)</f>
        <v>0</v>
      </c>
      <c r="BH301" s="252" t="str">
        <f t="shared" si="87"/>
        <v/>
      </c>
      <c r="BI301" s="242">
        <f>IF(B301="",0, IF(BS301="S",COUNTIF($BH$17:BH301,BH301),0))</f>
        <v>0</v>
      </c>
      <c r="BJ301" s="45">
        <f xml:space="preserve"> IF(S301&lt;&gt;"",IF(S301&lt;&gt;"Sense monitor",VLOOKUP(LEFT(S301,2),Calculs!$B$41:$C$46,2,FALSE),0),0)</f>
        <v>0</v>
      </c>
      <c r="BK301" s="45">
        <f>IF(T301&lt;&gt;"",IF(LEFT(T301,1)="S", Calculs!$C$48,0),0)</f>
        <v>0</v>
      </c>
      <c r="BL301" s="45">
        <f>IF(W301&lt;&gt;"",IF(LEFT(W301,3)="ETT", Calculs!$C$37,0),0)</f>
        <v>0</v>
      </c>
      <c r="BM301" s="45">
        <f>IF(X301&lt;&gt;"",IF(LEFT(X301,1)="S", Calculs!$C$51,0),0)</f>
        <v>0</v>
      </c>
      <c r="BN301" s="45">
        <f>IF(Y301&lt;&gt;"",IF(LEFT(Y301,1)="S", Calculs!$C$52,0),0)</f>
        <v>0</v>
      </c>
      <c r="BO301" s="46" t="str">
        <f t="shared" si="99"/>
        <v/>
      </c>
      <c r="BP301" s="45">
        <f>SUMIF(Calculs!$B$32:$B$36,TRIM(BO301),Calculs!$C$32:$C$36)</f>
        <v>0</v>
      </c>
      <c r="BQ301" s="45">
        <f>IF(V301&lt;&gt;"",IF(LEFT(V301,1)="S", SUMIF(Calculs!$B$57:$B$61, TRIM(BO301), Calculs!$C$57:$C$61),0),0)</f>
        <v>0</v>
      </c>
      <c r="BR301" s="43" t="str">
        <f t="shared" si="88"/>
        <v>N</v>
      </c>
      <c r="BS301" s="241" t="str">
        <f t="shared" si="89"/>
        <v>N</v>
      </c>
      <c r="BT301" s="45">
        <f t="shared" si="90"/>
        <v>0</v>
      </c>
      <c r="BU301" s="45"/>
      <c r="BV301" s="45"/>
      <c r="BW301" s="45">
        <f>IF(C301="",0,IF(AND(BR301="S",AW301=1), VLOOKUP(C301,Calculs!$B$85:$D$90,3), 0) + IF(AND(BS301="S",BI301=1), VLOOKUP(C301,Calculs!$B$85:$F$90,5), 0))</f>
        <v>0</v>
      </c>
      <c r="BX301" s="43" t="str">
        <f t="shared" si="91"/>
        <v/>
      </c>
      <c r="BY301" s="241" t="str">
        <f t="shared" si="92"/>
        <v/>
      </c>
      <c r="BZ301" s="301" t="str">
        <f t="shared" si="93"/>
        <v/>
      </c>
      <c r="CA301" s="301" t="str">
        <f t="shared" si="94"/>
        <v/>
      </c>
    </row>
    <row r="302" spans="1:79" ht="12.75" customHeight="1">
      <c r="A302" s="273"/>
      <c r="B302" s="239" t="str">
        <f>IF(' Peticions ET'!B301="", "",' Peticions ET'!B301)</f>
        <v/>
      </c>
      <c r="C302" s="186" t="str">
        <f>IF(' Peticions ET'!C301="", "",' Peticions ET'!C301)</f>
        <v/>
      </c>
      <c r="D302" s="186" t="str">
        <f>IF(' Peticions ET'!D301="", "",' Peticions ET'!D301)</f>
        <v/>
      </c>
      <c r="E302" s="186" t="str">
        <f>IF(' Peticions ET'!E301="", "",' Peticions ET'!E301)</f>
        <v/>
      </c>
      <c r="F302" s="186" t="str">
        <f>IF(' Peticions ET'!F301="", "",' Peticions ET'!F301)</f>
        <v/>
      </c>
      <c r="G302" s="186" t="str">
        <f>IF(' Peticions ET'!G301="", "",' Peticions ET'!G301)</f>
        <v/>
      </c>
      <c r="H302" s="185" t="str">
        <f>IF(' Peticions ET'!H301="", "",' Peticions ET'!H301)</f>
        <v/>
      </c>
      <c r="I302" s="185" t="str">
        <f>IF(' Peticions ET'!I301="", "",' Peticions ET'!I301)</f>
        <v/>
      </c>
      <c r="J302" s="33" t="str">
        <f>IF(' Peticions ET'!J301="", "",' Peticions ET'!J301)</f>
        <v/>
      </c>
      <c r="K302" s="33" t="str">
        <f>IF(' Peticions ET'!K301="", "",' Peticions ET'!K301)</f>
        <v/>
      </c>
      <c r="L302" s="33" t="str">
        <f>IF(' Peticions ET'!L301="", "",' Peticions ET'!L301)</f>
        <v/>
      </c>
      <c r="M302" s="33" t="str">
        <f>IF(' Peticions ET'!M301="", "",' Peticions ET'!M301)</f>
        <v/>
      </c>
      <c r="N302" s="33" t="str">
        <f>IF(' Peticions ET'!N301="", "",' Peticions ET'!N301)</f>
        <v/>
      </c>
      <c r="O302" s="33" t="str">
        <f>IF(' Peticions ET'!O301="", "",' Peticions ET'!O301)</f>
        <v/>
      </c>
      <c r="P302" s="33" t="str">
        <f>IF(' Peticions ET'!P301="", "",' Peticions ET'!P301)</f>
        <v/>
      </c>
      <c r="Q302" s="33" t="str">
        <f>IF(' Peticions ET'!R301="", "",' Peticions ET'!R301)</f>
        <v/>
      </c>
      <c r="R302" s="1" t="str">
        <f>IF(' Peticions ET'!Q301="", "",' Peticions ET'!Q301)</f>
        <v/>
      </c>
      <c r="S302" s="34" t="str">
        <f>IF(' Peticions ET'!U301="", "",' Peticions ET'!U301)</f>
        <v/>
      </c>
      <c r="T302" s="34" t="str">
        <f>IF(' Peticions ET'!V301="", "",' Peticions ET'!V301)</f>
        <v/>
      </c>
      <c r="U302" t="str">
        <f>IF(' Peticions ET'!S301="", "",' Peticions ET'!S301)</f>
        <v/>
      </c>
      <c r="V302" t="str">
        <f>IF(' Peticions ET'!T301="", "",' Peticions ET'!T301)</f>
        <v/>
      </c>
      <c r="W302" s="33" t="str">
        <f>IF(' Peticions ET'!W301="", "",' Peticions ET'!W301)</f>
        <v/>
      </c>
      <c r="X302" s="33" t="str">
        <f>IF(' Peticions ET'!X301="", "",' Peticions ET'!X301)</f>
        <v/>
      </c>
      <c r="Y302" s="33" t="str">
        <f>IF(' Peticions ET'!Y301="", "",' Peticions ET'!Y301)</f>
        <v/>
      </c>
      <c r="Z302" s="1"/>
      <c r="AA302" s="1"/>
      <c r="AB302" s="3"/>
      <c r="AC302" s="34"/>
      <c r="AD302" s="34"/>
      <c r="AE302" s="34"/>
      <c r="AF302" s="35"/>
      <c r="AG302" s="36"/>
      <c r="AH302" s="36"/>
      <c r="AI302" s="36"/>
      <c r="AJ302" s="36"/>
      <c r="AK302" s="37"/>
      <c r="AL302" s="37"/>
      <c r="AM302" s="37"/>
      <c r="AN302" s="37"/>
      <c r="AO302" s="38" t="str">
        <f>IF(' Peticions ET'!AO301="", "",' Peticions ET'!AO301)</f>
        <v/>
      </c>
      <c r="AP302" s="154"/>
      <c r="AQ302" s="39"/>
      <c r="AR302" s="40" t="str">
        <f t="shared" si="84"/>
        <v/>
      </c>
      <c r="AS302" s="41" t="str">
        <f t="shared" si="85"/>
        <v/>
      </c>
      <c r="AT302" s="42" t="str">
        <f t="shared" si="95"/>
        <v/>
      </c>
      <c r="AU302" s="43" t="str">
        <f t="shared" si="96"/>
        <v/>
      </c>
      <c r="AV302" s="252" t="str">
        <f t="shared" si="86"/>
        <v/>
      </c>
      <c r="AW302" s="242">
        <f>IF(B302="",0,IF(BR302="S",COUNTIF($AV$17:AV302,AV302),0))</f>
        <v>0</v>
      </c>
      <c r="AX302" s="44" t="str">
        <f t="shared" si="97"/>
        <v/>
      </c>
      <c r="AY302" s="45">
        <f xml:space="preserve"> IF(AX302&lt;&gt;"",VLOOKUP(AX302,Calculs!$B$2:$C$34,2,FALSE),0)</f>
        <v>0</v>
      </c>
      <c r="AZ302" s="45">
        <f>IF(K302&lt;&gt;"",IF(LEFT(K302,1)="S", Calculs!$C$55,0),0)</f>
        <v>0</v>
      </c>
      <c r="BA302" s="45">
        <f>IF(L302&lt;&gt;"",IF(LEFT(L302,1)="S", Calculs!$C$51,0),0)</f>
        <v>0</v>
      </c>
      <c r="BB302" s="45">
        <f>IF(M302&lt;&gt;"",IF(LEFT(M302,1)="S", Calculs!$C$52,0),0)</f>
        <v>0</v>
      </c>
      <c r="BC302" s="46" t="str">
        <f t="shared" si="98"/>
        <v/>
      </c>
      <c r="BD302" s="46" t="str">
        <f t="shared" si="100"/>
        <v/>
      </c>
      <c r="BE302" s="46">
        <f>SUMIF(Calculs!$B$2:$B$34,BC302,Calculs!$C$2:$C$34)</f>
        <v>0</v>
      </c>
      <c r="BF302" s="45">
        <f>IF(Q302&lt;&gt;"",IF(LEFT(Q302,1)="S", Calculs!$C$52,0),0)</f>
        <v>0</v>
      </c>
      <c r="BG302" s="45">
        <f>IF(R302&lt;&gt;"",IF(LEFT(R302,1)="S", Calculs!$C$51,0),0)</f>
        <v>0</v>
      </c>
      <c r="BH302" s="252" t="str">
        <f t="shared" si="87"/>
        <v/>
      </c>
      <c r="BI302" s="242">
        <f>IF(B302="",0, IF(BS302="S",COUNTIF($BH$17:BH302,BH302),0))</f>
        <v>0</v>
      </c>
      <c r="BJ302" s="45">
        <f xml:space="preserve"> IF(S302&lt;&gt;"",IF(S302&lt;&gt;"Sense monitor",VLOOKUP(LEFT(S302,2),Calculs!$B$41:$C$46,2,FALSE),0),0)</f>
        <v>0</v>
      </c>
      <c r="BK302" s="45">
        <f>IF(T302&lt;&gt;"",IF(LEFT(T302,1)="S", Calculs!$C$48,0),0)</f>
        <v>0</v>
      </c>
      <c r="BL302" s="45">
        <f>IF(W302&lt;&gt;"",IF(LEFT(W302,3)="ETT", Calculs!$C$37,0),0)</f>
        <v>0</v>
      </c>
      <c r="BM302" s="45">
        <f>IF(X302&lt;&gt;"",IF(LEFT(X302,1)="S", Calculs!$C$51,0),0)</f>
        <v>0</v>
      </c>
      <c r="BN302" s="45">
        <f>IF(Y302&lt;&gt;"",IF(LEFT(Y302,1)="S", Calculs!$C$52,0),0)</f>
        <v>0</v>
      </c>
      <c r="BO302" s="46" t="str">
        <f t="shared" si="99"/>
        <v/>
      </c>
      <c r="BP302" s="45">
        <f>SUMIF(Calculs!$B$32:$B$36,TRIM(BO302),Calculs!$C$32:$C$36)</f>
        <v>0</v>
      </c>
      <c r="BQ302" s="45">
        <f>IF(V302&lt;&gt;"",IF(LEFT(V302,1)="S", SUMIF(Calculs!$B$57:$B$61, TRIM(BO302), Calculs!$C$57:$C$61),0),0)</f>
        <v>0</v>
      </c>
      <c r="BR302" s="43" t="str">
        <f t="shared" si="88"/>
        <v>N</v>
      </c>
      <c r="BS302" s="241" t="str">
        <f t="shared" si="89"/>
        <v>N</v>
      </c>
      <c r="BT302" s="45">
        <f t="shared" si="90"/>
        <v>0</v>
      </c>
      <c r="BU302" s="45"/>
      <c r="BV302" s="45"/>
      <c r="BW302" s="45">
        <f>IF(C302="",0,IF(AND(BR302="S",AW302=1), VLOOKUP(C302,Calculs!$B$85:$D$90,3), 0) + IF(AND(BS302="S",BI302=1), VLOOKUP(C302,Calculs!$B$85:$F$90,5), 0))</f>
        <v>0</v>
      </c>
      <c r="BX302" s="43" t="str">
        <f t="shared" si="91"/>
        <v/>
      </c>
      <c r="BY302" s="241" t="str">
        <f t="shared" si="92"/>
        <v/>
      </c>
      <c r="BZ302" s="301" t="str">
        <f t="shared" si="93"/>
        <v/>
      </c>
      <c r="CA302" s="301" t="str">
        <f t="shared" si="94"/>
        <v/>
      </c>
    </row>
    <row r="303" spans="1:79" ht="12.75" customHeight="1">
      <c r="A303" s="273"/>
      <c r="B303" s="239" t="str">
        <f>IF(' Peticions ET'!B302="", "",' Peticions ET'!B302)</f>
        <v/>
      </c>
      <c r="C303" s="186" t="str">
        <f>IF(' Peticions ET'!C302="", "",' Peticions ET'!C302)</f>
        <v/>
      </c>
      <c r="D303" s="186" t="str">
        <f>IF(' Peticions ET'!D302="", "",' Peticions ET'!D302)</f>
        <v/>
      </c>
      <c r="E303" s="186" t="str">
        <f>IF(' Peticions ET'!E302="", "",' Peticions ET'!E302)</f>
        <v/>
      </c>
      <c r="F303" s="186" t="str">
        <f>IF(' Peticions ET'!F302="", "",' Peticions ET'!F302)</f>
        <v/>
      </c>
      <c r="G303" s="186" t="str">
        <f>IF(' Peticions ET'!G302="", "",' Peticions ET'!G302)</f>
        <v/>
      </c>
      <c r="H303" s="185" t="str">
        <f>IF(' Peticions ET'!H302="", "",' Peticions ET'!H302)</f>
        <v/>
      </c>
      <c r="I303" s="185" t="str">
        <f>IF(' Peticions ET'!I302="", "",' Peticions ET'!I302)</f>
        <v/>
      </c>
      <c r="J303" s="33" t="str">
        <f>IF(' Peticions ET'!J302="", "",' Peticions ET'!J302)</f>
        <v/>
      </c>
      <c r="K303" s="33" t="str">
        <f>IF(' Peticions ET'!K302="", "",' Peticions ET'!K302)</f>
        <v/>
      </c>
      <c r="L303" s="33" t="str">
        <f>IF(' Peticions ET'!L302="", "",' Peticions ET'!L302)</f>
        <v/>
      </c>
      <c r="M303" s="33" t="str">
        <f>IF(' Peticions ET'!M302="", "",' Peticions ET'!M302)</f>
        <v/>
      </c>
      <c r="N303" s="33" t="str">
        <f>IF(' Peticions ET'!N302="", "",' Peticions ET'!N302)</f>
        <v/>
      </c>
      <c r="O303" s="33" t="str">
        <f>IF(' Peticions ET'!O302="", "",' Peticions ET'!O302)</f>
        <v/>
      </c>
      <c r="P303" s="33" t="str">
        <f>IF(' Peticions ET'!P302="", "",' Peticions ET'!P302)</f>
        <v/>
      </c>
      <c r="Q303" s="33" t="str">
        <f>IF(' Peticions ET'!R302="", "",' Peticions ET'!R302)</f>
        <v/>
      </c>
      <c r="R303" s="1" t="str">
        <f>IF(' Peticions ET'!Q302="", "",' Peticions ET'!Q302)</f>
        <v/>
      </c>
      <c r="S303" s="34" t="str">
        <f>IF(' Peticions ET'!U302="", "",' Peticions ET'!U302)</f>
        <v/>
      </c>
      <c r="T303" s="34" t="str">
        <f>IF(' Peticions ET'!V302="", "",' Peticions ET'!V302)</f>
        <v/>
      </c>
      <c r="U303" t="str">
        <f>IF(' Peticions ET'!S302="", "",' Peticions ET'!S302)</f>
        <v/>
      </c>
      <c r="V303" t="str">
        <f>IF(' Peticions ET'!T302="", "",' Peticions ET'!T302)</f>
        <v/>
      </c>
      <c r="W303" s="33" t="str">
        <f>IF(' Peticions ET'!W302="", "",' Peticions ET'!W302)</f>
        <v/>
      </c>
      <c r="X303" s="33" t="str">
        <f>IF(' Peticions ET'!X302="", "",' Peticions ET'!X302)</f>
        <v/>
      </c>
      <c r="Y303" s="33" t="str">
        <f>IF(' Peticions ET'!Y302="", "",' Peticions ET'!Y302)</f>
        <v/>
      </c>
      <c r="Z303" s="1"/>
      <c r="AA303" s="1"/>
      <c r="AB303" s="3"/>
      <c r="AC303" s="34"/>
      <c r="AD303" s="34"/>
      <c r="AE303" s="34"/>
      <c r="AF303" s="35"/>
      <c r="AG303" s="36"/>
      <c r="AH303" s="36"/>
      <c r="AI303" s="36"/>
      <c r="AJ303" s="36"/>
      <c r="AK303" s="37"/>
      <c r="AL303" s="37"/>
      <c r="AM303" s="37"/>
      <c r="AN303" s="37"/>
      <c r="AO303" s="38" t="str">
        <f>IF(' Peticions ET'!AO302="", "",' Peticions ET'!AO302)</f>
        <v/>
      </c>
      <c r="AP303" s="154"/>
      <c r="AQ303" s="39"/>
      <c r="AR303" s="40" t="str">
        <f t="shared" si="84"/>
        <v/>
      </c>
      <c r="AS303" s="41" t="str">
        <f t="shared" si="85"/>
        <v/>
      </c>
      <c r="AT303" s="42" t="str">
        <f t="shared" si="95"/>
        <v/>
      </c>
      <c r="AU303" s="43" t="str">
        <f t="shared" si="96"/>
        <v/>
      </c>
      <c r="AV303" s="252" t="str">
        <f t="shared" si="86"/>
        <v/>
      </c>
      <c r="AW303" s="242">
        <f>IF(B303="",0,IF(BR303="S",COUNTIF($AV$17:AV303,AV303),0))</f>
        <v>0</v>
      </c>
      <c r="AX303" s="44" t="str">
        <f t="shared" si="97"/>
        <v/>
      </c>
      <c r="AY303" s="45">
        <f xml:space="preserve"> IF(AX303&lt;&gt;"",VLOOKUP(AX303,Calculs!$B$2:$C$34,2,FALSE),0)</f>
        <v>0</v>
      </c>
      <c r="AZ303" s="45">
        <f>IF(K303&lt;&gt;"",IF(LEFT(K303,1)="S", Calculs!$C$55,0),0)</f>
        <v>0</v>
      </c>
      <c r="BA303" s="45">
        <f>IF(L303&lt;&gt;"",IF(LEFT(L303,1)="S", Calculs!$C$51,0),0)</f>
        <v>0</v>
      </c>
      <c r="BB303" s="45">
        <f>IF(M303&lt;&gt;"",IF(LEFT(M303,1)="S", Calculs!$C$52,0),0)</f>
        <v>0</v>
      </c>
      <c r="BC303" s="46" t="str">
        <f t="shared" si="98"/>
        <v/>
      </c>
      <c r="BD303" s="46" t="str">
        <f t="shared" si="100"/>
        <v/>
      </c>
      <c r="BE303" s="46">
        <f>SUMIF(Calculs!$B$2:$B$34,BC303,Calculs!$C$2:$C$34)</f>
        <v>0</v>
      </c>
      <c r="BF303" s="45">
        <f>IF(Q303&lt;&gt;"",IF(LEFT(Q303,1)="S", Calculs!$C$52,0),0)</f>
        <v>0</v>
      </c>
      <c r="BG303" s="45">
        <f>IF(R303&lt;&gt;"",IF(LEFT(R303,1)="S", Calculs!$C$51,0),0)</f>
        <v>0</v>
      </c>
      <c r="BH303" s="252" t="str">
        <f t="shared" si="87"/>
        <v/>
      </c>
      <c r="BI303" s="242">
        <f>IF(B303="",0, IF(BS303="S",COUNTIF($BH$17:BH303,BH303),0))</f>
        <v>0</v>
      </c>
      <c r="BJ303" s="45">
        <f xml:space="preserve"> IF(S303&lt;&gt;"",IF(S303&lt;&gt;"Sense monitor",VLOOKUP(LEFT(S303,2),Calculs!$B$41:$C$46,2,FALSE),0),0)</f>
        <v>0</v>
      </c>
      <c r="BK303" s="45">
        <f>IF(T303&lt;&gt;"",IF(LEFT(T303,1)="S", Calculs!$C$48,0),0)</f>
        <v>0</v>
      </c>
      <c r="BL303" s="45">
        <f>IF(W303&lt;&gt;"",IF(LEFT(W303,3)="ETT", Calculs!$C$37,0),0)</f>
        <v>0</v>
      </c>
      <c r="BM303" s="45">
        <f>IF(X303&lt;&gt;"",IF(LEFT(X303,1)="S", Calculs!$C$51,0),0)</f>
        <v>0</v>
      </c>
      <c r="BN303" s="45">
        <f>IF(Y303&lt;&gt;"",IF(LEFT(Y303,1)="S", Calculs!$C$52,0),0)</f>
        <v>0</v>
      </c>
      <c r="BO303" s="46" t="str">
        <f t="shared" si="99"/>
        <v/>
      </c>
      <c r="BP303" s="45">
        <f>SUMIF(Calculs!$B$32:$B$36,TRIM(BO303),Calculs!$C$32:$C$36)</f>
        <v>0</v>
      </c>
      <c r="BQ303" s="45">
        <f>IF(V303&lt;&gt;"",IF(LEFT(V303,1)="S", SUMIF(Calculs!$B$57:$B$61, TRIM(BO303), Calculs!$C$57:$C$61),0),0)</f>
        <v>0</v>
      </c>
      <c r="BR303" s="43" t="str">
        <f t="shared" si="88"/>
        <v>N</v>
      </c>
      <c r="BS303" s="241" t="str">
        <f t="shared" si="89"/>
        <v>N</v>
      </c>
      <c r="BT303" s="45">
        <f t="shared" si="90"/>
        <v>0</v>
      </c>
      <c r="BU303" s="45"/>
      <c r="BV303" s="45"/>
      <c r="BW303" s="45">
        <f>IF(C303="",0,IF(AND(BR303="S",AW303=1), VLOOKUP(C303,Calculs!$B$85:$D$90,3), 0) + IF(AND(BS303="S",BI303=1), VLOOKUP(C303,Calculs!$B$85:$F$90,5), 0))</f>
        <v>0</v>
      </c>
      <c r="BX303" s="43" t="str">
        <f t="shared" si="91"/>
        <v/>
      </c>
      <c r="BY303" s="241" t="str">
        <f t="shared" si="92"/>
        <v/>
      </c>
      <c r="BZ303" s="301" t="str">
        <f t="shared" si="93"/>
        <v/>
      </c>
      <c r="CA303" s="301" t="str">
        <f t="shared" si="94"/>
        <v/>
      </c>
    </row>
    <row r="304" spans="1:79" ht="12.75" customHeight="1">
      <c r="A304" s="273"/>
      <c r="B304" s="239" t="str">
        <f>IF(' Peticions ET'!B303="", "",' Peticions ET'!B303)</f>
        <v/>
      </c>
      <c r="C304" s="186" t="str">
        <f>IF(' Peticions ET'!C303="", "",' Peticions ET'!C303)</f>
        <v/>
      </c>
      <c r="D304" s="186" t="str">
        <f>IF(' Peticions ET'!D303="", "",' Peticions ET'!D303)</f>
        <v/>
      </c>
      <c r="E304" s="186" t="str">
        <f>IF(' Peticions ET'!E303="", "",' Peticions ET'!E303)</f>
        <v/>
      </c>
      <c r="F304" s="186" t="str">
        <f>IF(' Peticions ET'!F303="", "",' Peticions ET'!F303)</f>
        <v/>
      </c>
      <c r="G304" s="186" t="str">
        <f>IF(' Peticions ET'!G303="", "",' Peticions ET'!G303)</f>
        <v/>
      </c>
      <c r="H304" s="185" t="str">
        <f>IF(' Peticions ET'!H303="", "",' Peticions ET'!H303)</f>
        <v/>
      </c>
      <c r="I304" s="185" t="str">
        <f>IF(' Peticions ET'!I303="", "",' Peticions ET'!I303)</f>
        <v/>
      </c>
      <c r="J304" s="33" t="str">
        <f>IF(' Peticions ET'!J303="", "",' Peticions ET'!J303)</f>
        <v/>
      </c>
      <c r="K304" s="33" t="str">
        <f>IF(' Peticions ET'!K303="", "",' Peticions ET'!K303)</f>
        <v/>
      </c>
      <c r="L304" s="33" t="str">
        <f>IF(' Peticions ET'!L303="", "",' Peticions ET'!L303)</f>
        <v/>
      </c>
      <c r="M304" s="33" t="str">
        <f>IF(' Peticions ET'!M303="", "",' Peticions ET'!M303)</f>
        <v/>
      </c>
      <c r="N304" s="33" t="str">
        <f>IF(' Peticions ET'!N303="", "",' Peticions ET'!N303)</f>
        <v/>
      </c>
      <c r="O304" s="33" t="str">
        <f>IF(' Peticions ET'!O303="", "",' Peticions ET'!O303)</f>
        <v/>
      </c>
      <c r="P304" s="33" t="str">
        <f>IF(' Peticions ET'!P303="", "",' Peticions ET'!P303)</f>
        <v/>
      </c>
      <c r="Q304" s="33" t="str">
        <f>IF(' Peticions ET'!R303="", "",' Peticions ET'!R303)</f>
        <v/>
      </c>
      <c r="R304" s="1" t="str">
        <f>IF(' Peticions ET'!Q303="", "",' Peticions ET'!Q303)</f>
        <v/>
      </c>
      <c r="S304" s="34" t="str">
        <f>IF(' Peticions ET'!U303="", "",' Peticions ET'!U303)</f>
        <v/>
      </c>
      <c r="T304" s="34" t="str">
        <f>IF(' Peticions ET'!V303="", "",' Peticions ET'!V303)</f>
        <v/>
      </c>
      <c r="U304" t="str">
        <f>IF(' Peticions ET'!S303="", "",' Peticions ET'!S303)</f>
        <v/>
      </c>
      <c r="V304" t="str">
        <f>IF(' Peticions ET'!T303="", "",' Peticions ET'!T303)</f>
        <v/>
      </c>
      <c r="W304" s="33" t="str">
        <f>IF(' Peticions ET'!W303="", "",' Peticions ET'!W303)</f>
        <v/>
      </c>
      <c r="X304" s="33" t="str">
        <f>IF(' Peticions ET'!X303="", "",' Peticions ET'!X303)</f>
        <v/>
      </c>
      <c r="Y304" s="33" t="str">
        <f>IF(' Peticions ET'!Y303="", "",' Peticions ET'!Y303)</f>
        <v/>
      </c>
      <c r="Z304" s="1"/>
      <c r="AA304" s="1"/>
      <c r="AB304" s="3"/>
      <c r="AC304" s="34"/>
      <c r="AD304" s="34"/>
      <c r="AE304" s="34"/>
      <c r="AF304" s="35"/>
      <c r="AG304" s="36"/>
      <c r="AH304" s="36"/>
      <c r="AI304" s="36"/>
      <c r="AJ304" s="36"/>
      <c r="AK304" s="37"/>
      <c r="AL304" s="37"/>
      <c r="AM304" s="37"/>
      <c r="AN304" s="37"/>
      <c r="AO304" s="38" t="str">
        <f>IF(' Peticions ET'!AO303="", "",' Peticions ET'!AO303)</f>
        <v/>
      </c>
      <c r="AP304" s="154"/>
      <c r="AQ304" s="39"/>
      <c r="AR304" s="40" t="str">
        <f t="shared" si="84"/>
        <v/>
      </c>
      <c r="AS304" s="41" t="str">
        <f t="shared" si="85"/>
        <v/>
      </c>
      <c r="AT304" s="42" t="str">
        <f t="shared" si="95"/>
        <v/>
      </c>
      <c r="AU304" s="43" t="str">
        <f t="shared" si="96"/>
        <v/>
      </c>
      <c r="AV304" s="252" t="str">
        <f t="shared" si="86"/>
        <v/>
      </c>
      <c r="AW304" s="242">
        <f>IF(B304="",0,IF(BR304="S",COUNTIF($AV$17:AV304,AV304),0))</f>
        <v>0</v>
      </c>
      <c r="AX304" s="44" t="str">
        <f t="shared" si="97"/>
        <v/>
      </c>
      <c r="AY304" s="45">
        <f xml:space="preserve"> IF(AX304&lt;&gt;"",VLOOKUP(AX304,Calculs!$B$2:$C$34,2,FALSE),0)</f>
        <v>0</v>
      </c>
      <c r="AZ304" s="45">
        <f>IF(K304&lt;&gt;"",IF(LEFT(K304,1)="S", Calculs!$C$55,0),0)</f>
        <v>0</v>
      </c>
      <c r="BA304" s="45">
        <f>IF(L304&lt;&gt;"",IF(LEFT(L304,1)="S", Calculs!$C$51,0),0)</f>
        <v>0</v>
      </c>
      <c r="BB304" s="45">
        <f>IF(M304&lt;&gt;"",IF(LEFT(M304,1)="S", Calculs!$C$52,0),0)</f>
        <v>0</v>
      </c>
      <c r="BC304" s="46" t="str">
        <f t="shared" si="98"/>
        <v/>
      </c>
      <c r="BD304" s="46" t="str">
        <f t="shared" si="100"/>
        <v/>
      </c>
      <c r="BE304" s="46">
        <f>SUMIF(Calculs!$B$2:$B$34,BC304,Calculs!$C$2:$C$34)</f>
        <v>0</v>
      </c>
      <c r="BF304" s="45">
        <f>IF(Q304&lt;&gt;"",IF(LEFT(Q304,1)="S", Calculs!$C$52,0),0)</f>
        <v>0</v>
      </c>
      <c r="BG304" s="45">
        <f>IF(R304&lt;&gt;"",IF(LEFT(R304,1)="S", Calculs!$C$51,0),0)</f>
        <v>0</v>
      </c>
      <c r="BH304" s="252" t="str">
        <f t="shared" si="87"/>
        <v/>
      </c>
      <c r="BI304" s="242">
        <f>IF(B304="",0, IF(BS304="S",COUNTIF($BH$17:BH304,BH304),0))</f>
        <v>0</v>
      </c>
      <c r="BJ304" s="45">
        <f xml:space="preserve"> IF(S304&lt;&gt;"",IF(S304&lt;&gt;"Sense monitor",VLOOKUP(LEFT(S304,2),Calculs!$B$41:$C$46,2,FALSE),0),0)</f>
        <v>0</v>
      </c>
      <c r="BK304" s="45">
        <f>IF(T304&lt;&gt;"",IF(LEFT(T304,1)="S", Calculs!$C$48,0),0)</f>
        <v>0</v>
      </c>
      <c r="BL304" s="45">
        <f>IF(W304&lt;&gt;"",IF(LEFT(W304,3)="ETT", Calculs!$C$37,0),0)</f>
        <v>0</v>
      </c>
      <c r="BM304" s="45">
        <f>IF(X304&lt;&gt;"",IF(LEFT(X304,1)="S", Calculs!$C$51,0),0)</f>
        <v>0</v>
      </c>
      <c r="BN304" s="45">
        <f>IF(Y304&lt;&gt;"",IF(LEFT(Y304,1)="S", Calculs!$C$52,0),0)</f>
        <v>0</v>
      </c>
      <c r="BO304" s="46" t="str">
        <f t="shared" si="99"/>
        <v/>
      </c>
      <c r="BP304" s="45">
        <f>SUMIF(Calculs!$B$32:$B$36,TRIM(BO304),Calculs!$C$32:$C$36)</f>
        <v>0</v>
      </c>
      <c r="BQ304" s="45">
        <f>IF(V304&lt;&gt;"",IF(LEFT(V304,1)="S", SUMIF(Calculs!$B$57:$B$61, TRIM(BO304), Calculs!$C$57:$C$61),0),0)</f>
        <v>0</v>
      </c>
      <c r="BR304" s="43" t="str">
        <f t="shared" si="88"/>
        <v>N</v>
      </c>
      <c r="BS304" s="241" t="str">
        <f t="shared" si="89"/>
        <v>N</v>
      </c>
      <c r="BT304" s="45">
        <f t="shared" si="90"/>
        <v>0</v>
      </c>
      <c r="BU304" s="45"/>
      <c r="BV304" s="45"/>
      <c r="BW304" s="45">
        <f>IF(C304="",0,IF(AND(BR304="S",AW304=1), VLOOKUP(C304,Calculs!$B$85:$D$90,3), 0) + IF(AND(BS304="S",BI304=1), VLOOKUP(C304,Calculs!$B$85:$F$90,5), 0))</f>
        <v>0</v>
      </c>
      <c r="BX304" s="43" t="str">
        <f t="shared" si="91"/>
        <v/>
      </c>
      <c r="BY304" s="241" t="str">
        <f t="shared" si="92"/>
        <v/>
      </c>
      <c r="BZ304" s="301" t="str">
        <f t="shared" si="93"/>
        <v/>
      </c>
      <c r="CA304" s="301" t="str">
        <f t="shared" si="94"/>
        <v/>
      </c>
    </row>
    <row r="305" spans="1:79" ht="12.75" customHeight="1">
      <c r="A305" s="273"/>
      <c r="B305" s="239" t="str">
        <f>IF(' Peticions ET'!B304="", "",' Peticions ET'!B304)</f>
        <v/>
      </c>
      <c r="C305" s="186" t="str">
        <f>IF(' Peticions ET'!C304="", "",' Peticions ET'!C304)</f>
        <v/>
      </c>
      <c r="D305" s="186" t="str">
        <f>IF(' Peticions ET'!D304="", "",' Peticions ET'!D304)</f>
        <v/>
      </c>
      <c r="E305" s="186" t="str">
        <f>IF(' Peticions ET'!E304="", "",' Peticions ET'!E304)</f>
        <v/>
      </c>
      <c r="F305" s="186" t="str">
        <f>IF(' Peticions ET'!F304="", "",' Peticions ET'!F304)</f>
        <v/>
      </c>
      <c r="G305" s="186" t="str">
        <f>IF(' Peticions ET'!G304="", "",' Peticions ET'!G304)</f>
        <v/>
      </c>
      <c r="H305" s="185" t="str">
        <f>IF(' Peticions ET'!H304="", "",' Peticions ET'!H304)</f>
        <v/>
      </c>
      <c r="I305" s="185" t="str">
        <f>IF(' Peticions ET'!I304="", "",' Peticions ET'!I304)</f>
        <v/>
      </c>
      <c r="J305" s="33" t="str">
        <f>IF(' Peticions ET'!J304="", "",' Peticions ET'!J304)</f>
        <v/>
      </c>
      <c r="K305" s="33" t="str">
        <f>IF(' Peticions ET'!K304="", "",' Peticions ET'!K304)</f>
        <v/>
      </c>
      <c r="L305" s="33" t="str">
        <f>IF(' Peticions ET'!L304="", "",' Peticions ET'!L304)</f>
        <v/>
      </c>
      <c r="M305" s="33" t="str">
        <f>IF(' Peticions ET'!M304="", "",' Peticions ET'!M304)</f>
        <v/>
      </c>
      <c r="N305" s="33" t="str">
        <f>IF(' Peticions ET'!N304="", "",' Peticions ET'!N304)</f>
        <v/>
      </c>
      <c r="O305" s="33" t="str">
        <f>IF(' Peticions ET'!O304="", "",' Peticions ET'!O304)</f>
        <v/>
      </c>
      <c r="P305" s="33" t="str">
        <f>IF(' Peticions ET'!P304="", "",' Peticions ET'!P304)</f>
        <v/>
      </c>
      <c r="Q305" s="33" t="str">
        <f>IF(' Peticions ET'!R304="", "",' Peticions ET'!R304)</f>
        <v/>
      </c>
      <c r="R305" s="1" t="str">
        <f>IF(' Peticions ET'!Q304="", "",' Peticions ET'!Q304)</f>
        <v/>
      </c>
      <c r="S305" s="34" t="str">
        <f>IF(' Peticions ET'!U304="", "",' Peticions ET'!U304)</f>
        <v/>
      </c>
      <c r="T305" s="34" t="str">
        <f>IF(' Peticions ET'!V304="", "",' Peticions ET'!V304)</f>
        <v/>
      </c>
      <c r="U305" t="str">
        <f>IF(' Peticions ET'!S304="", "",' Peticions ET'!S304)</f>
        <v/>
      </c>
      <c r="V305" t="str">
        <f>IF(' Peticions ET'!T304="", "",' Peticions ET'!T304)</f>
        <v/>
      </c>
      <c r="W305" s="33" t="str">
        <f>IF(' Peticions ET'!W304="", "",' Peticions ET'!W304)</f>
        <v/>
      </c>
      <c r="X305" s="33" t="str">
        <f>IF(' Peticions ET'!X304="", "",' Peticions ET'!X304)</f>
        <v/>
      </c>
      <c r="Y305" s="33" t="str">
        <f>IF(' Peticions ET'!Y304="", "",' Peticions ET'!Y304)</f>
        <v/>
      </c>
      <c r="Z305" s="1"/>
      <c r="AA305" s="1"/>
      <c r="AB305" s="3"/>
      <c r="AC305" s="34"/>
      <c r="AD305" s="34"/>
      <c r="AE305" s="34"/>
      <c r="AF305" s="35"/>
      <c r="AG305" s="36"/>
      <c r="AH305" s="36"/>
      <c r="AI305" s="36"/>
      <c r="AJ305" s="36"/>
      <c r="AK305" s="37"/>
      <c r="AL305" s="37"/>
      <c r="AM305" s="37"/>
      <c r="AN305" s="37"/>
      <c r="AO305" s="38" t="str">
        <f>IF(' Peticions ET'!AO304="", "",' Peticions ET'!AO304)</f>
        <v/>
      </c>
      <c r="AP305" s="154"/>
      <c r="AQ305" s="39"/>
      <c r="AR305" s="40" t="str">
        <f t="shared" si="84"/>
        <v/>
      </c>
      <c r="AS305" s="41" t="str">
        <f t="shared" si="85"/>
        <v/>
      </c>
      <c r="AT305" s="42" t="str">
        <f t="shared" si="95"/>
        <v/>
      </c>
      <c r="AU305" s="43" t="str">
        <f t="shared" si="96"/>
        <v/>
      </c>
      <c r="AV305" s="252" t="str">
        <f t="shared" si="86"/>
        <v/>
      </c>
      <c r="AW305" s="242">
        <f>IF(B305="",0,IF(BR305="S",COUNTIF($AV$17:AV305,AV305),0))</f>
        <v>0</v>
      </c>
      <c r="AX305" s="44" t="str">
        <f t="shared" si="97"/>
        <v/>
      </c>
      <c r="AY305" s="45">
        <f xml:space="preserve"> IF(AX305&lt;&gt;"",VLOOKUP(AX305,Calculs!$B$2:$C$34,2,FALSE),0)</f>
        <v>0</v>
      </c>
      <c r="AZ305" s="45">
        <f>IF(K305&lt;&gt;"",IF(LEFT(K305,1)="S", Calculs!$C$55,0),0)</f>
        <v>0</v>
      </c>
      <c r="BA305" s="45">
        <f>IF(L305&lt;&gt;"",IF(LEFT(L305,1)="S", Calculs!$C$51,0),0)</f>
        <v>0</v>
      </c>
      <c r="BB305" s="45">
        <f>IF(M305&lt;&gt;"",IF(LEFT(M305,1)="S", Calculs!$C$52,0),0)</f>
        <v>0</v>
      </c>
      <c r="BC305" s="46" t="str">
        <f t="shared" si="98"/>
        <v/>
      </c>
      <c r="BD305" s="46" t="str">
        <f t="shared" si="100"/>
        <v/>
      </c>
      <c r="BE305" s="46">
        <f>SUMIF(Calculs!$B$2:$B$34,BC305,Calculs!$C$2:$C$34)</f>
        <v>0</v>
      </c>
      <c r="BF305" s="45">
        <f>IF(Q305&lt;&gt;"",IF(LEFT(Q305,1)="S", Calculs!$C$52,0),0)</f>
        <v>0</v>
      </c>
      <c r="BG305" s="45">
        <f>IF(R305&lt;&gt;"",IF(LEFT(R305,1)="S", Calculs!$C$51,0),0)</f>
        <v>0</v>
      </c>
      <c r="BH305" s="252" t="str">
        <f t="shared" si="87"/>
        <v/>
      </c>
      <c r="BI305" s="242">
        <f>IF(B305="",0, IF(BS305="S",COUNTIF($BH$17:BH305,BH305),0))</f>
        <v>0</v>
      </c>
      <c r="BJ305" s="45">
        <f xml:space="preserve"> IF(S305&lt;&gt;"",IF(S305&lt;&gt;"Sense monitor",VLOOKUP(LEFT(S305,2),Calculs!$B$41:$C$46,2,FALSE),0),0)</f>
        <v>0</v>
      </c>
      <c r="BK305" s="45">
        <f>IF(T305&lt;&gt;"",IF(LEFT(T305,1)="S", Calculs!$C$48,0),0)</f>
        <v>0</v>
      </c>
      <c r="BL305" s="45">
        <f>IF(W305&lt;&gt;"",IF(LEFT(W305,3)="ETT", Calculs!$C$37,0),0)</f>
        <v>0</v>
      </c>
      <c r="BM305" s="45">
        <f>IF(X305&lt;&gt;"",IF(LEFT(X305,1)="S", Calculs!$C$51,0),0)</f>
        <v>0</v>
      </c>
      <c r="BN305" s="45">
        <f>IF(Y305&lt;&gt;"",IF(LEFT(Y305,1)="S", Calculs!$C$52,0),0)</f>
        <v>0</v>
      </c>
      <c r="BO305" s="46" t="str">
        <f t="shared" si="99"/>
        <v/>
      </c>
      <c r="BP305" s="45">
        <f>SUMIF(Calculs!$B$32:$B$36,TRIM(BO305),Calculs!$C$32:$C$36)</f>
        <v>0</v>
      </c>
      <c r="BQ305" s="45">
        <f>IF(V305&lt;&gt;"",IF(LEFT(V305,1)="S", SUMIF(Calculs!$B$57:$B$61, TRIM(BO305), Calculs!$C$57:$C$61),0),0)</f>
        <v>0</v>
      </c>
      <c r="BR305" s="43" t="str">
        <f t="shared" si="88"/>
        <v>N</v>
      </c>
      <c r="BS305" s="241" t="str">
        <f t="shared" si="89"/>
        <v>N</v>
      </c>
      <c r="BT305" s="45">
        <f t="shared" si="90"/>
        <v>0</v>
      </c>
      <c r="BU305" s="45"/>
      <c r="BV305" s="45"/>
      <c r="BW305" s="45">
        <f>IF(C305="",0,IF(AND(BR305="S",AW305=1), VLOOKUP(C305,Calculs!$B$85:$D$90,3), 0) + IF(AND(BS305="S",BI305=1), VLOOKUP(C305,Calculs!$B$85:$F$90,5), 0))</f>
        <v>0</v>
      </c>
      <c r="BX305" s="43" t="str">
        <f t="shared" si="91"/>
        <v/>
      </c>
      <c r="BY305" s="241" t="str">
        <f t="shared" si="92"/>
        <v/>
      </c>
      <c r="BZ305" s="301" t="str">
        <f t="shared" si="93"/>
        <v/>
      </c>
      <c r="CA305" s="301" t="str">
        <f t="shared" si="94"/>
        <v/>
      </c>
    </row>
    <row r="306" spans="1:79" ht="12.75" customHeight="1">
      <c r="A306" s="273"/>
      <c r="B306" s="239" t="str">
        <f>IF(' Peticions ET'!B305="", "",' Peticions ET'!B305)</f>
        <v/>
      </c>
      <c r="C306" s="186" t="str">
        <f>IF(' Peticions ET'!C305="", "",' Peticions ET'!C305)</f>
        <v/>
      </c>
      <c r="D306" s="186" t="str">
        <f>IF(' Peticions ET'!D305="", "",' Peticions ET'!D305)</f>
        <v/>
      </c>
      <c r="E306" s="186" t="str">
        <f>IF(' Peticions ET'!E305="", "",' Peticions ET'!E305)</f>
        <v/>
      </c>
      <c r="F306" s="186" t="str">
        <f>IF(' Peticions ET'!F305="", "",' Peticions ET'!F305)</f>
        <v/>
      </c>
      <c r="G306" s="186" t="str">
        <f>IF(' Peticions ET'!G305="", "",' Peticions ET'!G305)</f>
        <v/>
      </c>
      <c r="H306" s="185" t="str">
        <f>IF(' Peticions ET'!H305="", "",' Peticions ET'!H305)</f>
        <v/>
      </c>
      <c r="I306" s="185" t="str">
        <f>IF(' Peticions ET'!I305="", "",' Peticions ET'!I305)</f>
        <v/>
      </c>
      <c r="J306" s="33" t="str">
        <f>IF(' Peticions ET'!J305="", "",' Peticions ET'!J305)</f>
        <v/>
      </c>
      <c r="K306" s="33" t="str">
        <f>IF(' Peticions ET'!K305="", "",' Peticions ET'!K305)</f>
        <v/>
      </c>
      <c r="L306" s="33" t="str">
        <f>IF(' Peticions ET'!L305="", "",' Peticions ET'!L305)</f>
        <v/>
      </c>
      <c r="M306" s="33" t="str">
        <f>IF(' Peticions ET'!M305="", "",' Peticions ET'!M305)</f>
        <v/>
      </c>
      <c r="N306" s="33" t="str">
        <f>IF(' Peticions ET'!N305="", "",' Peticions ET'!N305)</f>
        <v/>
      </c>
      <c r="O306" s="33" t="str">
        <f>IF(' Peticions ET'!O305="", "",' Peticions ET'!O305)</f>
        <v/>
      </c>
      <c r="P306" s="33" t="str">
        <f>IF(' Peticions ET'!P305="", "",' Peticions ET'!P305)</f>
        <v/>
      </c>
      <c r="Q306" s="33" t="str">
        <f>IF(' Peticions ET'!R305="", "",' Peticions ET'!R305)</f>
        <v/>
      </c>
      <c r="R306" s="1" t="str">
        <f>IF(' Peticions ET'!Q305="", "",' Peticions ET'!Q305)</f>
        <v/>
      </c>
      <c r="S306" s="34" t="str">
        <f>IF(' Peticions ET'!U305="", "",' Peticions ET'!U305)</f>
        <v/>
      </c>
      <c r="T306" s="34" t="str">
        <f>IF(' Peticions ET'!V305="", "",' Peticions ET'!V305)</f>
        <v/>
      </c>
      <c r="U306" t="str">
        <f>IF(' Peticions ET'!S305="", "",' Peticions ET'!S305)</f>
        <v/>
      </c>
      <c r="V306" t="str">
        <f>IF(' Peticions ET'!T305="", "",' Peticions ET'!T305)</f>
        <v/>
      </c>
      <c r="W306" s="33" t="str">
        <f>IF(' Peticions ET'!W305="", "",' Peticions ET'!W305)</f>
        <v/>
      </c>
      <c r="X306" s="33" t="str">
        <f>IF(' Peticions ET'!X305="", "",' Peticions ET'!X305)</f>
        <v/>
      </c>
      <c r="Y306" s="33" t="str">
        <f>IF(' Peticions ET'!Y305="", "",' Peticions ET'!Y305)</f>
        <v/>
      </c>
      <c r="Z306" s="1"/>
      <c r="AA306" s="1"/>
      <c r="AB306" s="3"/>
      <c r="AC306" s="34"/>
      <c r="AD306" s="34"/>
      <c r="AE306" s="34"/>
      <c r="AF306" s="35"/>
      <c r="AG306" s="36"/>
      <c r="AH306" s="36"/>
      <c r="AI306" s="36"/>
      <c r="AJ306" s="36"/>
      <c r="AK306" s="37"/>
      <c r="AL306" s="37"/>
      <c r="AM306" s="37"/>
      <c r="AN306" s="37"/>
      <c r="AO306" s="38" t="str">
        <f>IF(' Peticions ET'!AO305="", "",' Peticions ET'!AO305)</f>
        <v/>
      </c>
      <c r="AP306" s="154"/>
      <c r="AQ306" s="39"/>
      <c r="AR306" s="40" t="str">
        <f t="shared" si="84"/>
        <v/>
      </c>
      <c r="AS306" s="41" t="str">
        <f t="shared" si="85"/>
        <v/>
      </c>
      <c r="AT306" s="42" t="str">
        <f t="shared" si="95"/>
        <v/>
      </c>
      <c r="AU306" s="43" t="str">
        <f t="shared" si="96"/>
        <v/>
      </c>
      <c r="AV306" s="252" t="str">
        <f t="shared" si="86"/>
        <v/>
      </c>
      <c r="AW306" s="242">
        <f>IF(B306="",0,IF(BR306="S",COUNTIF($AV$17:AV306,AV306),0))</f>
        <v>0</v>
      </c>
      <c r="AX306" s="44" t="str">
        <f t="shared" si="97"/>
        <v/>
      </c>
      <c r="AY306" s="45">
        <f xml:space="preserve"> IF(AX306&lt;&gt;"",VLOOKUP(AX306,Calculs!$B$2:$C$34,2,FALSE),0)</f>
        <v>0</v>
      </c>
      <c r="AZ306" s="45">
        <f>IF(K306&lt;&gt;"",IF(LEFT(K306,1)="S", Calculs!$C$55,0),0)</f>
        <v>0</v>
      </c>
      <c r="BA306" s="45">
        <f>IF(L306&lt;&gt;"",IF(LEFT(L306,1)="S", Calculs!$C$51,0),0)</f>
        <v>0</v>
      </c>
      <c r="BB306" s="45">
        <f>IF(M306&lt;&gt;"",IF(LEFT(M306,1)="S", Calculs!$C$52,0),0)</f>
        <v>0</v>
      </c>
      <c r="BC306" s="46" t="str">
        <f t="shared" si="98"/>
        <v/>
      </c>
      <c r="BD306" s="46" t="str">
        <f t="shared" si="100"/>
        <v/>
      </c>
      <c r="BE306" s="46">
        <f>SUMIF(Calculs!$B$2:$B$34,BC306,Calculs!$C$2:$C$34)</f>
        <v>0</v>
      </c>
      <c r="BF306" s="45">
        <f>IF(Q306&lt;&gt;"",IF(LEFT(Q306,1)="S", Calculs!$C$52,0),0)</f>
        <v>0</v>
      </c>
      <c r="BG306" s="45">
        <f>IF(R306&lt;&gt;"",IF(LEFT(R306,1)="S", Calculs!$C$51,0),0)</f>
        <v>0</v>
      </c>
      <c r="BH306" s="252" t="str">
        <f t="shared" si="87"/>
        <v/>
      </c>
      <c r="BI306" s="242">
        <f>IF(B306="",0, IF(BS306="S",COUNTIF($BH$17:BH306,BH306),0))</f>
        <v>0</v>
      </c>
      <c r="BJ306" s="45">
        <f xml:space="preserve"> IF(S306&lt;&gt;"",IF(S306&lt;&gt;"Sense monitor",VLOOKUP(LEFT(S306,2),Calculs!$B$41:$C$46,2,FALSE),0),0)</f>
        <v>0</v>
      </c>
      <c r="BK306" s="45">
        <f>IF(T306&lt;&gt;"",IF(LEFT(T306,1)="S", Calculs!$C$48,0),0)</f>
        <v>0</v>
      </c>
      <c r="BL306" s="45">
        <f>IF(W306&lt;&gt;"",IF(LEFT(W306,3)="ETT", Calculs!$C$37,0),0)</f>
        <v>0</v>
      </c>
      <c r="BM306" s="45">
        <f>IF(X306&lt;&gt;"",IF(LEFT(X306,1)="S", Calculs!$C$51,0),0)</f>
        <v>0</v>
      </c>
      <c r="BN306" s="45">
        <f>IF(Y306&lt;&gt;"",IF(LEFT(Y306,1)="S", Calculs!$C$52,0),0)</f>
        <v>0</v>
      </c>
      <c r="BO306" s="46" t="str">
        <f t="shared" si="99"/>
        <v/>
      </c>
      <c r="BP306" s="45">
        <f>SUMIF(Calculs!$B$32:$B$36,TRIM(BO306),Calculs!$C$32:$C$36)</f>
        <v>0</v>
      </c>
      <c r="BQ306" s="45">
        <f>IF(V306&lt;&gt;"",IF(LEFT(V306,1)="S", SUMIF(Calculs!$B$57:$B$61, TRIM(BO306), Calculs!$C$57:$C$61),0),0)</f>
        <v>0</v>
      </c>
      <c r="BR306" s="43" t="str">
        <f t="shared" si="88"/>
        <v>N</v>
      </c>
      <c r="BS306" s="241" t="str">
        <f t="shared" si="89"/>
        <v>N</v>
      </c>
      <c r="BT306" s="45">
        <f t="shared" si="90"/>
        <v>0</v>
      </c>
      <c r="BU306" s="45"/>
      <c r="BV306" s="45"/>
      <c r="BW306" s="45">
        <f>IF(C306="",0,IF(AND(BR306="S",AW306=1), VLOOKUP(C306,Calculs!$B$85:$D$90,3), 0) + IF(AND(BS306="S",BI306=1), VLOOKUP(C306,Calculs!$B$85:$F$90,5), 0))</f>
        <v>0</v>
      </c>
      <c r="BX306" s="43" t="str">
        <f t="shared" si="91"/>
        <v/>
      </c>
      <c r="BY306" s="241" t="str">
        <f t="shared" si="92"/>
        <v/>
      </c>
      <c r="BZ306" s="301" t="str">
        <f t="shared" si="93"/>
        <v/>
      </c>
      <c r="CA306" s="301" t="str">
        <f t="shared" si="94"/>
        <v/>
      </c>
    </row>
    <row r="307" spans="1:79" ht="12.75" customHeight="1">
      <c r="A307" s="273"/>
      <c r="B307" s="239" t="str">
        <f>IF(' Peticions ET'!B306="", "",' Peticions ET'!B306)</f>
        <v/>
      </c>
      <c r="C307" s="186" t="str">
        <f>IF(' Peticions ET'!C306="", "",' Peticions ET'!C306)</f>
        <v/>
      </c>
      <c r="D307" s="186" t="str">
        <f>IF(' Peticions ET'!D306="", "",' Peticions ET'!D306)</f>
        <v/>
      </c>
      <c r="E307" s="186" t="str">
        <f>IF(' Peticions ET'!E306="", "",' Peticions ET'!E306)</f>
        <v/>
      </c>
      <c r="F307" s="186" t="str">
        <f>IF(' Peticions ET'!F306="", "",' Peticions ET'!F306)</f>
        <v/>
      </c>
      <c r="G307" s="186" t="str">
        <f>IF(' Peticions ET'!G306="", "",' Peticions ET'!G306)</f>
        <v/>
      </c>
      <c r="H307" s="185" t="str">
        <f>IF(' Peticions ET'!H306="", "",' Peticions ET'!H306)</f>
        <v/>
      </c>
      <c r="I307" s="185" t="str">
        <f>IF(' Peticions ET'!I306="", "",' Peticions ET'!I306)</f>
        <v/>
      </c>
      <c r="J307" s="33" t="str">
        <f>IF(' Peticions ET'!J306="", "",' Peticions ET'!J306)</f>
        <v/>
      </c>
      <c r="K307" s="33" t="str">
        <f>IF(' Peticions ET'!K306="", "",' Peticions ET'!K306)</f>
        <v/>
      </c>
      <c r="L307" s="33" t="str">
        <f>IF(' Peticions ET'!L306="", "",' Peticions ET'!L306)</f>
        <v/>
      </c>
      <c r="M307" s="33" t="str">
        <f>IF(' Peticions ET'!M306="", "",' Peticions ET'!M306)</f>
        <v/>
      </c>
      <c r="N307" s="33" t="str">
        <f>IF(' Peticions ET'!N306="", "",' Peticions ET'!N306)</f>
        <v/>
      </c>
      <c r="O307" s="33" t="str">
        <f>IF(' Peticions ET'!O306="", "",' Peticions ET'!O306)</f>
        <v/>
      </c>
      <c r="P307" s="33" t="str">
        <f>IF(' Peticions ET'!P306="", "",' Peticions ET'!P306)</f>
        <v/>
      </c>
      <c r="Q307" s="33" t="str">
        <f>IF(' Peticions ET'!R306="", "",' Peticions ET'!R306)</f>
        <v/>
      </c>
      <c r="R307" s="1" t="str">
        <f>IF(' Peticions ET'!Q306="", "",' Peticions ET'!Q306)</f>
        <v/>
      </c>
      <c r="S307" s="34" t="str">
        <f>IF(' Peticions ET'!U306="", "",' Peticions ET'!U306)</f>
        <v/>
      </c>
      <c r="T307" s="34" t="str">
        <f>IF(' Peticions ET'!V306="", "",' Peticions ET'!V306)</f>
        <v/>
      </c>
      <c r="U307" t="str">
        <f>IF(' Peticions ET'!S306="", "",' Peticions ET'!S306)</f>
        <v/>
      </c>
      <c r="V307" t="str">
        <f>IF(' Peticions ET'!T306="", "",' Peticions ET'!T306)</f>
        <v/>
      </c>
      <c r="W307" s="33" t="str">
        <f>IF(' Peticions ET'!W306="", "",' Peticions ET'!W306)</f>
        <v/>
      </c>
      <c r="X307" s="33" t="str">
        <f>IF(' Peticions ET'!X306="", "",' Peticions ET'!X306)</f>
        <v/>
      </c>
      <c r="Y307" s="33" t="str">
        <f>IF(' Peticions ET'!Y306="", "",' Peticions ET'!Y306)</f>
        <v/>
      </c>
      <c r="Z307" s="1"/>
      <c r="AA307" s="1"/>
      <c r="AB307" s="3"/>
      <c r="AC307" s="34"/>
      <c r="AD307" s="34"/>
      <c r="AE307" s="34"/>
      <c r="AF307" s="35"/>
      <c r="AG307" s="36"/>
      <c r="AH307" s="36"/>
      <c r="AI307" s="36"/>
      <c r="AJ307" s="36"/>
      <c r="AK307" s="37"/>
      <c r="AL307" s="37"/>
      <c r="AM307" s="37"/>
      <c r="AN307" s="37"/>
      <c r="AO307" s="38" t="str">
        <f>IF(' Peticions ET'!AO306="", "",' Peticions ET'!AO306)</f>
        <v/>
      </c>
      <c r="AP307" s="154"/>
      <c r="AQ307" s="39"/>
      <c r="AR307" s="40" t="str">
        <f t="shared" si="84"/>
        <v/>
      </c>
      <c r="AS307" s="41" t="str">
        <f t="shared" si="85"/>
        <v/>
      </c>
      <c r="AT307" s="42" t="str">
        <f t="shared" si="95"/>
        <v/>
      </c>
      <c r="AU307" s="43" t="str">
        <f t="shared" si="96"/>
        <v/>
      </c>
      <c r="AV307" s="252" t="str">
        <f t="shared" si="86"/>
        <v/>
      </c>
      <c r="AW307" s="242">
        <f>IF(B307="",0,IF(BR307="S",COUNTIF($AV$17:AV307,AV307),0))</f>
        <v>0</v>
      </c>
      <c r="AX307" s="44" t="str">
        <f t="shared" si="97"/>
        <v/>
      </c>
      <c r="AY307" s="45">
        <f xml:space="preserve"> IF(AX307&lt;&gt;"",VLOOKUP(AX307,Calculs!$B$2:$C$34,2,FALSE),0)</f>
        <v>0</v>
      </c>
      <c r="AZ307" s="45">
        <f>IF(K307&lt;&gt;"",IF(LEFT(K307,1)="S", Calculs!$C$55,0),0)</f>
        <v>0</v>
      </c>
      <c r="BA307" s="45">
        <f>IF(L307&lt;&gt;"",IF(LEFT(L307,1)="S", Calculs!$C$51,0),0)</f>
        <v>0</v>
      </c>
      <c r="BB307" s="45">
        <f>IF(M307&lt;&gt;"",IF(LEFT(M307,1)="S", Calculs!$C$52,0),0)</f>
        <v>0</v>
      </c>
      <c r="BC307" s="46" t="str">
        <f t="shared" si="98"/>
        <v/>
      </c>
      <c r="BD307" s="46" t="str">
        <f t="shared" si="100"/>
        <v/>
      </c>
      <c r="BE307" s="46">
        <f>SUMIF(Calculs!$B$2:$B$34,BC307,Calculs!$C$2:$C$34)</f>
        <v>0</v>
      </c>
      <c r="BF307" s="45">
        <f>IF(Q307&lt;&gt;"",IF(LEFT(Q307,1)="S", Calculs!$C$52,0),0)</f>
        <v>0</v>
      </c>
      <c r="BG307" s="45">
        <f>IF(R307&lt;&gt;"",IF(LEFT(R307,1)="S", Calculs!$C$51,0),0)</f>
        <v>0</v>
      </c>
      <c r="BH307" s="252" t="str">
        <f t="shared" si="87"/>
        <v/>
      </c>
      <c r="BI307" s="242">
        <f>IF(B307="",0, IF(BS307="S",COUNTIF($BH$17:BH307,BH307),0))</f>
        <v>0</v>
      </c>
      <c r="BJ307" s="45">
        <f xml:space="preserve"> IF(S307&lt;&gt;"",IF(S307&lt;&gt;"Sense monitor",VLOOKUP(LEFT(S307,2),Calculs!$B$41:$C$46,2,FALSE),0),0)</f>
        <v>0</v>
      </c>
      <c r="BK307" s="45">
        <f>IF(T307&lt;&gt;"",IF(LEFT(T307,1)="S", Calculs!$C$48,0),0)</f>
        <v>0</v>
      </c>
      <c r="BL307" s="45">
        <f>IF(W307&lt;&gt;"",IF(LEFT(W307,3)="ETT", Calculs!$C$37,0),0)</f>
        <v>0</v>
      </c>
      <c r="BM307" s="45">
        <f>IF(X307&lt;&gt;"",IF(LEFT(X307,1)="S", Calculs!$C$51,0),0)</f>
        <v>0</v>
      </c>
      <c r="BN307" s="45">
        <f>IF(Y307&lt;&gt;"",IF(LEFT(Y307,1)="S", Calculs!$C$52,0),0)</f>
        <v>0</v>
      </c>
      <c r="BO307" s="46" t="str">
        <f t="shared" si="99"/>
        <v/>
      </c>
      <c r="BP307" s="45">
        <f>SUMIF(Calculs!$B$32:$B$36,TRIM(BO307),Calculs!$C$32:$C$36)</f>
        <v>0</v>
      </c>
      <c r="BQ307" s="45">
        <f>IF(V307&lt;&gt;"",IF(LEFT(V307,1)="S", SUMIF(Calculs!$B$57:$B$61, TRIM(BO307), Calculs!$C$57:$C$61),0),0)</f>
        <v>0</v>
      </c>
      <c r="BR307" s="43" t="str">
        <f t="shared" si="88"/>
        <v>N</v>
      </c>
      <c r="BS307" s="241" t="str">
        <f t="shared" si="89"/>
        <v>N</v>
      </c>
      <c r="BT307" s="45">
        <f t="shared" si="90"/>
        <v>0</v>
      </c>
      <c r="BU307" s="45"/>
      <c r="BV307" s="45"/>
      <c r="BW307" s="45">
        <f>IF(C307="",0,IF(AND(BR307="S",AW307=1), VLOOKUP(C307,Calculs!$B$85:$D$90,3), 0) + IF(AND(BS307="S",BI307=1), VLOOKUP(C307,Calculs!$B$85:$F$90,5), 0))</f>
        <v>0</v>
      </c>
      <c r="BX307" s="43" t="str">
        <f t="shared" si="91"/>
        <v/>
      </c>
      <c r="BY307" s="241" t="str">
        <f t="shared" si="92"/>
        <v/>
      </c>
      <c r="BZ307" s="301" t="str">
        <f t="shared" si="93"/>
        <v/>
      </c>
      <c r="CA307" s="301" t="str">
        <f t="shared" si="94"/>
        <v/>
      </c>
    </row>
    <row r="308" spans="1:79" ht="12.75" customHeight="1">
      <c r="A308" s="273"/>
      <c r="B308" s="239" t="str">
        <f>IF(' Peticions ET'!B307="", "",' Peticions ET'!B307)</f>
        <v/>
      </c>
      <c r="C308" s="186" t="str">
        <f>IF(' Peticions ET'!C307="", "",' Peticions ET'!C307)</f>
        <v/>
      </c>
      <c r="D308" s="186" t="str">
        <f>IF(' Peticions ET'!D307="", "",' Peticions ET'!D307)</f>
        <v/>
      </c>
      <c r="E308" s="186" t="str">
        <f>IF(' Peticions ET'!E307="", "",' Peticions ET'!E307)</f>
        <v/>
      </c>
      <c r="F308" s="186" t="str">
        <f>IF(' Peticions ET'!F307="", "",' Peticions ET'!F307)</f>
        <v/>
      </c>
      <c r="G308" s="186" t="str">
        <f>IF(' Peticions ET'!G307="", "",' Peticions ET'!G307)</f>
        <v/>
      </c>
      <c r="H308" s="185" t="str">
        <f>IF(' Peticions ET'!H307="", "",' Peticions ET'!H307)</f>
        <v/>
      </c>
      <c r="I308" s="185" t="str">
        <f>IF(' Peticions ET'!I307="", "",' Peticions ET'!I307)</f>
        <v/>
      </c>
      <c r="J308" s="33" t="str">
        <f>IF(' Peticions ET'!J307="", "",' Peticions ET'!J307)</f>
        <v/>
      </c>
      <c r="K308" s="33" t="str">
        <f>IF(' Peticions ET'!K307="", "",' Peticions ET'!K307)</f>
        <v/>
      </c>
      <c r="L308" s="33" t="str">
        <f>IF(' Peticions ET'!L307="", "",' Peticions ET'!L307)</f>
        <v/>
      </c>
      <c r="M308" s="33" t="str">
        <f>IF(' Peticions ET'!M307="", "",' Peticions ET'!M307)</f>
        <v/>
      </c>
      <c r="N308" s="33" t="str">
        <f>IF(' Peticions ET'!N307="", "",' Peticions ET'!N307)</f>
        <v/>
      </c>
      <c r="O308" s="33" t="str">
        <f>IF(' Peticions ET'!O307="", "",' Peticions ET'!O307)</f>
        <v/>
      </c>
      <c r="P308" s="33" t="str">
        <f>IF(' Peticions ET'!P307="", "",' Peticions ET'!P307)</f>
        <v/>
      </c>
      <c r="Q308" s="33" t="str">
        <f>IF(' Peticions ET'!R307="", "",' Peticions ET'!R307)</f>
        <v/>
      </c>
      <c r="R308" s="1" t="str">
        <f>IF(' Peticions ET'!Q307="", "",' Peticions ET'!Q307)</f>
        <v/>
      </c>
      <c r="S308" s="34" t="str">
        <f>IF(' Peticions ET'!U307="", "",' Peticions ET'!U307)</f>
        <v/>
      </c>
      <c r="T308" s="34" t="str">
        <f>IF(' Peticions ET'!V307="", "",' Peticions ET'!V307)</f>
        <v/>
      </c>
      <c r="U308" t="str">
        <f>IF(' Peticions ET'!S307="", "",' Peticions ET'!S307)</f>
        <v/>
      </c>
      <c r="V308" t="str">
        <f>IF(' Peticions ET'!T307="", "",' Peticions ET'!T307)</f>
        <v/>
      </c>
      <c r="W308" s="33" t="str">
        <f>IF(' Peticions ET'!W307="", "",' Peticions ET'!W307)</f>
        <v/>
      </c>
      <c r="X308" s="33" t="str">
        <f>IF(' Peticions ET'!X307="", "",' Peticions ET'!X307)</f>
        <v/>
      </c>
      <c r="Y308" s="33" t="str">
        <f>IF(' Peticions ET'!Y307="", "",' Peticions ET'!Y307)</f>
        <v/>
      </c>
      <c r="Z308" s="1"/>
      <c r="AA308" s="1"/>
      <c r="AB308" s="3"/>
      <c r="AC308" s="34"/>
      <c r="AD308" s="34"/>
      <c r="AE308" s="34"/>
      <c r="AF308" s="35"/>
      <c r="AG308" s="36"/>
      <c r="AH308" s="36"/>
      <c r="AI308" s="36"/>
      <c r="AJ308" s="36"/>
      <c r="AK308" s="37"/>
      <c r="AL308" s="37"/>
      <c r="AM308" s="37"/>
      <c r="AN308" s="37"/>
      <c r="AO308" s="38" t="str">
        <f>IF(' Peticions ET'!AO307="", "",' Peticions ET'!AO307)</f>
        <v/>
      </c>
      <c r="AP308" s="154"/>
      <c r="AQ308" s="39"/>
      <c r="AR308" s="40" t="str">
        <f t="shared" si="84"/>
        <v/>
      </c>
      <c r="AS308" s="41" t="str">
        <f t="shared" si="85"/>
        <v/>
      </c>
      <c r="AT308" s="42" t="str">
        <f t="shared" si="95"/>
        <v/>
      </c>
      <c r="AU308" s="43" t="str">
        <f t="shared" si="96"/>
        <v/>
      </c>
      <c r="AV308" s="252" t="str">
        <f t="shared" si="86"/>
        <v/>
      </c>
      <c r="AW308" s="242">
        <f>IF(B308="",0,IF(BR308="S",COUNTIF($AV$17:AV308,AV308),0))</f>
        <v>0</v>
      </c>
      <c r="AX308" s="44" t="str">
        <f t="shared" si="97"/>
        <v/>
      </c>
      <c r="AY308" s="45">
        <f xml:space="preserve"> IF(AX308&lt;&gt;"",VLOOKUP(AX308,Calculs!$B$2:$C$34,2,FALSE),0)</f>
        <v>0</v>
      </c>
      <c r="AZ308" s="45">
        <f>IF(K308&lt;&gt;"",IF(LEFT(K308,1)="S", Calculs!$C$55,0),0)</f>
        <v>0</v>
      </c>
      <c r="BA308" s="45">
        <f>IF(L308&lt;&gt;"",IF(LEFT(L308,1)="S", Calculs!$C$51,0),0)</f>
        <v>0</v>
      </c>
      <c r="BB308" s="45">
        <f>IF(M308&lt;&gt;"",IF(LEFT(M308,1)="S", Calculs!$C$52,0),0)</f>
        <v>0</v>
      </c>
      <c r="BC308" s="46" t="str">
        <f t="shared" si="98"/>
        <v/>
      </c>
      <c r="BD308" s="46" t="str">
        <f t="shared" si="100"/>
        <v/>
      </c>
      <c r="BE308" s="46">
        <f>SUMIF(Calculs!$B$2:$B$34,BC308,Calculs!$C$2:$C$34)</f>
        <v>0</v>
      </c>
      <c r="BF308" s="45">
        <f>IF(Q308&lt;&gt;"",IF(LEFT(Q308,1)="S", Calculs!$C$52,0),0)</f>
        <v>0</v>
      </c>
      <c r="BG308" s="45">
        <f>IF(R308&lt;&gt;"",IF(LEFT(R308,1)="S", Calculs!$C$51,0),0)</f>
        <v>0</v>
      </c>
      <c r="BH308" s="252" t="str">
        <f t="shared" si="87"/>
        <v/>
      </c>
      <c r="BI308" s="242">
        <f>IF(B308="",0, IF(BS308="S",COUNTIF($BH$17:BH308,BH308),0))</f>
        <v>0</v>
      </c>
      <c r="BJ308" s="45">
        <f xml:space="preserve"> IF(S308&lt;&gt;"",IF(S308&lt;&gt;"Sense monitor",VLOOKUP(LEFT(S308,2),Calculs!$B$41:$C$46,2,FALSE),0),0)</f>
        <v>0</v>
      </c>
      <c r="BK308" s="45">
        <f>IF(T308&lt;&gt;"",IF(LEFT(T308,1)="S", Calculs!$C$48,0),0)</f>
        <v>0</v>
      </c>
      <c r="BL308" s="45">
        <f>IF(W308&lt;&gt;"",IF(LEFT(W308,3)="ETT", Calculs!$C$37,0),0)</f>
        <v>0</v>
      </c>
      <c r="BM308" s="45">
        <f>IF(X308&lt;&gt;"",IF(LEFT(X308,1)="S", Calculs!$C$51,0),0)</f>
        <v>0</v>
      </c>
      <c r="BN308" s="45">
        <f>IF(Y308&lt;&gt;"",IF(LEFT(Y308,1)="S", Calculs!$C$52,0),0)</f>
        <v>0</v>
      </c>
      <c r="BO308" s="46" t="str">
        <f t="shared" si="99"/>
        <v/>
      </c>
      <c r="BP308" s="45">
        <f>SUMIF(Calculs!$B$32:$B$36,TRIM(BO308),Calculs!$C$32:$C$36)</f>
        <v>0</v>
      </c>
      <c r="BQ308" s="45">
        <f>IF(V308&lt;&gt;"",IF(LEFT(V308,1)="S", SUMIF(Calculs!$B$57:$B$61, TRIM(BO308), Calculs!$C$57:$C$61),0),0)</f>
        <v>0</v>
      </c>
      <c r="BR308" s="43" t="str">
        <f t="shared" si="88"/>
        <v>N</v>
      </c>
      <c r="BS308" s="241" t="str">
        <f t="shared" si="89"/>
        <v>N</v>
      </c>
      <c r="BT308" s="45">
        <f t="shared" si="90"/>
        <v>0</v>
      </c>
      <c r="BU308" s="45"/>
      <c r="BV308" s="45"/>
      <c r="BW308" s="45">
        <f>IF(C308="",0,IF(AND(BR308="S",AW308=1), VLOOKUP(C308,Calculs!$B$85:$D$90,3), 0) + IF(AND(BS308="S",BI308=1), VLOOKUP(C308,Calculs!$B$85:$F$90,5), 0))</f>
        <v>0</v>
      </c>
      <c r="BX308" s="43" t="str">
        <f t="shared" si="91"/>
        <v/>
      </c>
      <c r="BY308" s="241" t="str">
        <f t="shared" si="92"/>
        <v/>
      </c>
      <c r="BZ308" s="301" t="str">
        <f t="shared" si="93"/>
        <v/>
      </c>
      <c r="CA308" s="301" t="str">
        <f t="shared" si="94"/>
        <v/>
      </c>
    </row>
    <row r="309" spans="1:79" ht="12.75" customHeight="1">
      <c r="A309" s="273"/>
      <c r="B309" s="239" t="str">
        <f>IF(' Peticions ET'!B308="", "",' Peticions ET'!B308)</f>
        <v/>
      </c>
      <c r="C309" s="186" t="str">
        <f>IF(' Peticions ET'!C308="", "",' Peticions ET'!C308)</f>
        <v/>
      </c>
      <c r="D309" s="186" t="str">
        <f>IF(' Peticions ET'!D308="", "",' Peticions ET'!D308)</f>
        <v/>
      </c>
      <c r="E309" s="186" t="str">
        <f>IF(' Peticions ET'!E308="", "",' Peticions ET'!E308)</f>
        <v/>
      </c>
      <c r="F309" s="186" t="str">
        <f>IF(' Peticions ET'!F308="", "",' Peticions ET'!F308)</f>
        <v/>
      </c>
      <c r="G309" s="186" t="str">
        <f>IF(' Peticions ET'!G308="", "",' Peticions ET'!G308)</f>
        <v/>
      </c>
      <c r="H309" s="185" t="str">
        <f>IF(' Peticions ET'!H308="", "",' Peticions ET'!H308)</f>
        <v/>
      </c>
      <c r="I309" s="185" t="str">
        <f>IF(' Peticions ET'!I308="", "",' Peticions ET'!I308)</f>
        <v/>
      </c>
      <c r="J309" s="33" t="str">
        <f>IF(' Peticions ET'!J308="", "",' Peticions ET'!J308)</f>
        <v/>
      </c>
      <c r="K309" s="33" t="str">
        <f>IF(' Peticions ET'!K308="", "",' Peticions ET'!K308)</f>
        <v/>
      </c>
      <c r="L309" s="33" t="str">
        <f>IF(' Peticions ET'!L308="", "",' Peticions ET'!L308)</f>
        <v/>
      </c>
      <c r="M309" s="33" t="str">
        <f>IF(' Peticions ET'!M308="", "",' Peticions ET'!M308)</f>
        <v/>
      </c>
      <c r="N309" s="33" t="str">
        <f>IF(' Peticions ET'!N308="", "",' Peticions ET'!N308)</f>
        <v/>
      </c>
      <c r="O309" s="33" t="str">
        <f>IF(' Peticions ET'!O308="", "",' Peticions ET'!O308)</f>
        <v/>
      </c>
      <c r="P309" s="33" t="str">
        <f>IF(' Peticions ET'!P308="", "",' Peticions ET'!P308)</f>
        <v/>
      </c>
      <c r="Q309" s="33" t="str">
        <f>IF(' Peticions ET'!R308="", "",' Peticions ET'!R308)</f>
        <v/>
      </c>
      <c r="R309" s="1" t="str">
        <f>IF(' Peticions ET'!Q308="", "",' Peticions ET'!Q308)</f>
        <v/>
      </c>
      <c r="S309" s="34" t="str">
        <f>IF(' Peticions ET'!U308="", "",' Peticions ET'!U308)</f>
        <v/>
      </c>
      <c r="T309" s="34" t="str">
        <f>IF(' Peticions ET'!V308="", "",' Peticions ET'!V308)</f>
        <v/>
      </c>
      <c r="U309" t="str">
        <f>IF(' Peticions ET'!S308="", "",' Peticions ET'!S308)</f>
        <v/>
      </c>
      <c r="V309" t="str">
        <f>IF(' Peticions ET'!T308="", "",' Peticions ET'!T308)</f>
        <v/>
      </c>
      <c r="W309" s="33" t="str">
        <f>IF(' Peticions ET'!W308="", "",' Peticions ET'!W308)</f>
        <v/>
      </c>
      <c r="X309" s="33" t="str">
        <f>IF(' Peticions ET'!X308="", "",' Peticions ET'!X308)</f>
        <v/>
      </c>
      <c r="Y309" s="33" t="str">
        <f>IF(' Peticions ET'!Y308="", "",' Peticions ET'!Y308)</f>
        <v/>
      </c>
      <c r="Z309" s="1"/>
      <c r="AA309" s="1"/>
      <c r="AB309" s="3"/>
      <c r="AC309" s="34"/>
      <c r="AD309" s="34"/>
      <c r="AE309" s="34"/>
      <c r="AF309" s="35"/>
      <c r="AG309" s="36"/>
      <c r="AH309" s="36"/>
      <c r="AI309" s="36"/>
      <c r="AJ309" s="36"/>
      <c r="AK309" s="37"/>
      <c r="AL309" s="37"/>
      <c r="AM309" s="37"/>
      <c r="AN309" s="37"/>
      <c r="AO309" s="38" t="str">
        <f>IF(' Peticions ET'!AO308="", "",' Peticions ET'!AO308)</f>
        <v/>
      </c>
      <c r="AP309" s="154"/>
      <c r="AQ309" s="39"/>
      <c r="AR309" s="40" t="str">
        <f t="shared" si="84"/>
        <v/>
      </c>
      <c r="AS309" s="41" t="str">
        <f t="shared" si="85"/>
        <v/>
      </c>
      <c r="AT309" s="42" t="str">
        <f t="shared" si="95"/>
        <v/>
      </c>
      <c r="AU309" s="43" t="str">
        <f t="shared" si="96"/>
        <v/>
      </c>
      <c r="AV309" s="252" t="str">
        <f t="shared" si="86"/>
        <v/>
      </c>
      <c r="AW309" s="242">
        <f>IF(B309="",0,IF(BR309="S",COUNTIF($AV$17:AV309,AV309),0))</f>
        <v>0</v>
      </c>
      <c r="AX309" s="44" t="str">
        <f t="shared" si="97"/>
        <v/>
      </c>
      <c r="AY309" s="45">
        <f xml:space="preserve"> IF(AX309&lt;&gt;"",VLOOKUP(AX309,Calculs!$B$2:$C$34,2,FALSE),0)</f>
        <v>0</v>
      </c>
      <c r="AZ309" s="45">
        <f>IF(K309&lt;&gt;"",IF(LEFT(K309,1)="S", Calculs!$C$55,0),0)</f>
        <v>0</v>
      </c>
      <c r="BA309" s="45">
        <f>IF(L309&lt;&gt;"",IF(LEFT(L309,1)="S", Calculs!$C$51,0),0)</f>
        <v>0</v>
      </c>
      <c r="BB309" s="45">
        <f>IF(M309&lt;&gt;"",IF(LEFT(M309,1)="S", Calculs!$C$52,0),0)</f>
        <v>0</v>
      </c>
      <c r="BC309" s="46" t="str">
        <f t="shared" si="98"/>
        <v/>
      </c>
      <c r="BD309" s="46" t="str">
        <f t="shared" si="100"/>
        <v/>
      </c>
      <c r="BE309" s="46">
        <f>SUMIF(Calculs!$B$2:$B$34,BC309,Calculs!$C$2:$C$34)</f>
        <v>0</v>
      </c>
      <c r="BF309" s="45">
        <f>IF(Q309&lt;&gt;"",IF(LEFT(Q309,1)="S", Calculs!$C$52,0),0)</f>
        <v>0</v>
      </c>
      <c r="BG309" s="45">
        <f>IF(R309&lt;&gt;"",IF(LEFT(R309,1)="S", Calculs!$C$51,0),0)</f>
        <v>0</v>
      </c>
      <c r="BH309" s="252" t="str">
        <f t="shared" si="87"/>
        <v/>
      </c>
      <c r="BI309" s="242">
        <f>IF(B309="",0, IF(BS309="S",COUNTIF($BH$17:BH309,BH309),0))</f>
        <v>0</v>
      </c>
      <c r="BJ309" s="45">
        <f xml:space="preserve"> IF(S309&lt;&gt;"",IF(S309&lt;&gt;"Sense monitor",VLOOKUP(LEFT(S309,2),Calculs!$B$41:$C$46,2,FALSE),0),0)</f>
        <v>0</v>
      </c>
      <c r="BK309" s="45">
        <f>IF(T309&lt;&gt;"",IF(LEFT(T309,1)="S", Calculs!$C$48,0),0)</f>
        <v>0</v>
      </c>
      <c r="BL309" s="45">
        <f>IF(W309&lt;&gt;"",IF(LEFT(W309,3)="ETT", Calculs!$C$37,0),0)</f>
        <v>0</v>
      </c>
      <c r="BM309" s="45">
        <f>IF(X309&lt;&gt;"",IF(LEFT(X309,1)="S", Calculs!$C$51,0),0)</f>
        <v>0</v>
      </c>
      <c r="BN309" s="45">
        <f>IF(Y309&lt;&gt;"",IF(LEFT(Y309,1)="S", Calculs!$C$52,0),0)</f>
        <v>0</v>
      </c>
      <c r="BO309" s="46" t="str">
        <f t="shared" si="99"/>
        <v/>
      </c>
      <c r="BP309" s="45">
        <f>SUMIF(Calculs!$B$32:$B$36,TRIM(BO309),Calculs!$C$32:$C$36)</f>
        <v>0</v>
      </c>
      <c r="BQ309" s="45">
        <f>IF(V309&lt;&gt;"",IF(LEFT(V309,1)="S", SUMIF(Calculs!$B$57:$B$61, TRIM(BO309), Calculs!$C$57:$C$61),0),0)</f>
        <v>0</v>
      </c>
      <c r="BR309" s="43" t="str">
        <f t="shared" si="88"/>
        <v>N</v>
      </c>
      <c r="BS309" s="241" t="str">
        <f t="shared" si="89"/>
        <v>N</v>
      </c>
      <c r="BT309" s="45">
        <f t="shared" si="90"/>
        <v>0</v>
      </c>
      <c r="BU309" s="45"/>
      <c r="BV309" s="45"/>
      <c r="BW309" s="45">
        <f>IF(C309="",0,IF(AND(BR309="S",AW309=1), VLOOKUP(C309,Calculs!$B$85:$D$90,3), 0) + IF(AND(BS309="S",BI309=1), VLOOKUP(C309,Calculs!$B$85:$F$90,5), 0))</f>
        <v>0</v>
      </c>
      <c r="BX309" s="43" t="str">
        <f t="shared" si="91"/>
        <v/>
      </c>
      <c r="BY309" s="241" t="str">
        <f t="shared" si="92"/>
        <v/>
      </c>
      <c r="BZ309" s="301" t="str">
        <f t="shared" si="93"/>
        <v/>
      </c>
      <c r="CA309" s="301" t="str">
        <f t="shared" si="94"/>
        <v/>
      </c>
    </row>
    <row r="310" spans="1:79" ht="12.75" customHeight="1">
      <c r="A310" s="273"/>
      <c r="B310" s="239" t="str">
        <f>IF(' Peticions ET'!B309="", "",' Peticions ET'!B309)</f>
        <v/>
      </c>
      <c r="C310" s="186" t="str">
        <f>IF(' Peticions ET'!C309="", "",' Peticions ET'!C309)</f>
        <v/>
      </c>
      <c r="D310" s="186" t="str">
        <f>IF(' Peticions ET'!D309="", "",' Peticions ET'!D309)</f>
        <v/>
      </c>
      <c r="E310" s="186" t="str">
        <f>IF(' Peticions ET'!E309="", "",' Peticions ET'!E309)</f>
        <v/>
      </c>
      <c r="F310" s="186" t="str">
        <f>IF(' Peticions ET'!F309="", "",' Peticions ET'!F309)</f>
        <v/>
      </c>
      <c r="G310" s="186" t="str">
        <f>IF(' Peticions ET'!G309="", "",' Peticions ET'!G309)</f>
        <v/>
      </c>
      <c r="H310" s="185" t="str">
        <f>IF(' Peticions ET'!H309="", "",' Peticions ET'!H309)</f>
        <v/>
      </c>
      <c r="I310" s="185" t="str">
        <f>IF(' Peticions ET'!I309="", "",' Peticions ET'!I309)</f>
        <v/>
      </c>
      <c r="J310" s="33" t="str">
        <f>IF(' Peticions ET'!J309="", "",' Peticions ET'!J309)</f>
        <v/>
      </c>
      <c r="K310" s="33" t="str">
        <f>IF(' Peticions ET'!K309="", "",' Peticions ET'!K309)</f>
        <v/>
      </c>
      <c r="L310" s="33" t="str">
        <f>IF(' Peticions ET'!L309="", "",' Peticions ET'!L309)</f>
        <v/>
      </c>
      <c r="M310" s="33" t="str">
        <f>IF(' Peticions ET'!M309="", "",' Peticions ET'!M309)</f>
        <v/>
      </c>
      <c r="N310" s="33" t="str">
        <f>IF(' Peticions ET'!N309="", "",' Peticions ET'!N309)</f>
        <v/>
      </c>
      <c r="O310" s="33" t="str">
        <f>IF(' Peticions ET'!O309="", "",' Peticions ET'!O309)</f>
        <v/>
      </c>
      <c r="P310" s="33" t="str">
        <f>IF(' Peticions ET'!P309="", "",' Peticions ET'!P309)</f>
        <v/>
      </c>
      <c r="Q310" s="33" t="str">
        <f>IF(' Peticions ET'!R309="", "",' Peticions ET'!R309)</f>
        <v/>
      </c>
      <c r="R310" s="1" t="str">
        <f>IF(' Peticions ET'!Q309="", "",' Peticions ET'!Q309)</f>
        <v/>
      </c>
      <c r="S310" s="34" t="str">
        <f>IF(' Peticions ET'!U309="", "",' Peticions ET'!U309)</f>
        <v/>
      </c>
      <c r="T310" s="34" t="str">
        <f>IF(' Peticions ET'!V309="", "",' Peticions ET'!V309)</f>
        <v/>
      </c>
      <c r="U310" t="str">
        <f>IF(' Peticions ET'!S309="", "",' Peticions ET'!S309)</f>
        <v/>
      </c>
      <c r="V310" t="str">
        <f>IF(' Peticions ET'!T309="", "",' Peticions ET'!T309)</f>
        <v/>
      </c>
      <c r="W310" s="33" t="str">
        <f>IF(' Peticions ET'!W309="", "",' Peticions ET'!W309)</f>
        <v/>
      </c>
      <c r="X310" s="33" t="str">
        <f>IF(' Peticions ET'!X309="", "",' Peticions ET'!X309)</f>
        <v/>
      </c>
      <c r="Y310" s="33" t="str">
        <f>IF(' Peticions ET'!Y309="", "",' Peticions ET'!Y309)</f>
        <v/>
      </c>
      <c r="Z310" s="1"/>
      <c r="AA310" s="1"/>
      <c r="AB310" s="3"/>
      <c r="AC310" s="34"/>
      <c r="AD310" s="34"/>
      <c r="AE310" s="34"/>
      <c r="AF310" s="35"/>
      <c r="AG310" s="36"/>
      <c r="AH310" s="36"/>
      <c r="AI310" s="36"/>
      <c r="AJ310" s="36"/>
      <c r="AK310" s="37"/>
      <c r="AL310" s="37"/>
      <c r="AM310" s="37"/>
      <c r="AN310" s="37"/>
      <c r="AO310" s="38" t="str">
        <f>IF(' Peticions ET'!AO309="", "",' Peticions ET'!AO309)</f>
        <v/>
      </c>
      <c r="AP310" s="154"/>
      <c r="AQ310" s="39"/>
      <c r="AR310" s="40" t="str">
        <f t="shared" si="84"/>
        <v/>
      </c>
      <c r="AS310" s="41" t="str">
        <f t="shared" si="85"/>
        <v/>
      </c>
      <c r="AT310" s="42" t="str">
        <f t="shared" si="95"/>
        <v/>
      </c>
      <c r="AU310" s="43" t="str">
        <f t="shared" si="96"/>
        <v/>
      </c>
      <c r="AV310" s="252" t="str">
        <f t="shared" si="86"/>
        <v/>
      </c>
      <c r="AW310" s="242">
        <f>IF(B310="",0,IF(BR310="S",COUNTIF($AV$17:AV310,AV310),0))</f>
        <v>0</v>
      </c>
      <c r="AX310" s="44" t="str">
        <f t="shared" si="97"/>
        <v/>
      </c>
      <c r="AY310" s="45">
        <f xml:space="preserve"> IF(AX310&lt;&gt;"",VLOOKUP(AX310,Calculs!$B$2:$C$34,2,FALSE),0)</f>
        <v>0</v>
      </c>
      <c r="AZ310" s="45">
        <f>IF(K310&lt;&gt;"",IF(LEFT(K310,1)="S", Calculs!$C$55,0),0)</f>
        <v>0</v>
      </c>
      <c r="BA310" s="45">
        <f>IF(L310&lt;&gt;"",IF(LEFT(L310,1)="S", Calculs!$C$51,0),0)</f>
        <v>0</v>
      </c>
      <c r="BB310" s="45">
        <f>IF(M310&lt;&gt;"",IF(LEFT(M310,1)="S", Calculs!$C$52,0),0)</f>
        <v>0</v>
      </c>
      <c r="BC310" s="46" t="str">
        <f t="shared" si="98"/>
        <v/>
      </c>
      <c r="BD310" s="46" t="str">
        <f t="shared" si="100"/>
        <v/>
      </c>
      <c r="BE310" s="46">
        <f>SUMIF(Calculs!$B$2:$B$34,BC310,Calculs!$C$2:$C$34)</f>
        <v>0</v>
      </c>
      <c r="BF310" s="45">
        <f>IF(Q310&lt;&gt;"",IF(LEFT(Q310,1)="S", Calculs!$C$52,0),0)</f>
        <v>0</v>
      </c>
      <c r="BG310" s="45">
        <f>IF(R310&lt;&gt;"",IF(LEFT(R310,1)="S", Calculs!$C$51,0),0)</f>
        <v>0</v>
      </c>
      <c r="BH310" s="252" t="str">
        <f t="shared" si="87"/>
        <v/>
      </c>
      <c r="BI310" s="242">
        <f>IF(B310="",0, IF(BS310="S",COUNTIF($BH$17:BH310,BH310),0))</f>
        <v>0</v>
      </c>
      <c r="BJ310" s="45">
        <f xml:space="preserve"> IF(S310&lt;&gt;"",IF(S310&lt;&gt;"Sense monitor",VLOOKUP(LEFT(S310,2),Calculs!$B$41:$C$46,2,FALSE),0),0)</f>
        <v>0</v>
      </c>
      <c r="BK310" s="45">
        <f>IF(T310&lt;&gt;"",IF(LEFT(T310,1)="S", Calculs!$C$48,0),0)</f>
        <v>0</v>
      </c>
      <c r="BL310" s="45">
        <f>IF(W310&lt;&gt;"",IF(LEFT(W310,3)="ETT", Calculs!$C$37,0),0)</f>
        <v>0</v>
      </c>
      <c r="BM310" s="45">
        <f>IF(X310&lt;&gt;"",IF(LEFT(X310,1)="S", Calculs!$C$51,0),0)</f>
        <v>0</v>
      </c>
      <c r="BN310" s="45">
        <f>IF(Y310&lt;&gt;"",IF(LEFT(Y310,1)="S", Calculs!$C$52,0),0)</f>
        <v>0</v>
      </c>
      <c r="BO310" s="46" t="str">
        <f t="shared" si="99"/>
        <v/>
      </c>
      <c r="BP310" s="45">
        <f>SUMIF(Calculs!$B$32:$B$36,TRIM(BO310),Calculs!$C$32:$C$36)</f>
        <v>0</v>
      </c>
      <c r="BQ310" s="45">
        <f>IF(V310&lt;&gt;"",IF(LEFT(V310,1)="S", SUMIF(Calculs!$B$57:$B$61, TRIM(BO310), Calculs!$C$57:$C$61),0),0)</f>
        <v>0</v>
      </c>
      <c r="BR310" s="43" t="str">
        <f t="shared" si="88"/>
        <v>N</v>
      </c>
      <c r="BS310" s="241" t="str">
        <f t="shared" si="89"/>
        <v>N</v>
      </c>
      <c r="BT310" s="45">
        <f t="shared" si="90"/>
        <v>0</v>
      </c>
      <c r="BU310" s="45"/>
      <c r="BV310" s="45"/>
      <c r="BW310" s="45">
        <f>IF(C310="",0,IF(AND(BR310="S",AW310=1), VLOOKUP(C310,Calculs!$B$85:$D$90,3), 0) + IF(AND(BS310="S",BI310=1), VLOOKUP(C310,Calculs!$B$85:$F$90,5), 0))</f>
        <v>0</v>
      </c>
      <c r="BX310" s="43" t="str">
        <f t="shared" si="91"/>
        <v/>
      </c>
      <c r="BY310" s="241" t="str">
        <f t="shared" si="92"/>
        <v/>
      </c>
      <c r="BZ310" s="301" t="str">
        <f t="shared" si="93"/>
        <v/>
      </c>
      <c r="CA310" s="301" t="str">
        <f t="shared" si="94"/>
        <v/>
      </c>
    </row>
    <row r="311" spans="1:79" ht="12.75" customHeight="1">
      <c r="A311" s="273"/>
      <c r="B311" s="239" t="str">
        <f>IF(' Peticions ET'!B310="", "",' Peticions ET'!B310)</f>
        <v/>
      </c>
      <c r="C311" s="186" t="str">
        <f>IF(' Peticions ET'!C310="", "",' Peticions ET'!C310)</f>
        <v/>
      </c>
      <c r="D311" s="186" t="str">
        <f>IF(' Peticions ET'!D310="", "",' Peticions ET'!D310)</f>
        <v/>
      </c>
      <c r="E311" s="186" t="str">
        <f>IF(' Peticions ET'!E310="", "",' Peticions ET'!E310)</f>
        <v/>
      </c>
      <c r="F311" s="186" t="str">
        <f>IF(' Peticions ET'!F310="", "",' Peticions ET'!F310)</f>
        <v/>
      </c>
      <c r="G311" s="186" t="str">
        <f>IF(' Peticions ET'!G310="", "",' Peticions ET'!G310)</f>
        <v/>
      </c>
      <c r="H311" s="185" t="str">
        <f>IF(' Peticions ET'!H310="", "",' Peticions ET'!H310)</f>
        <v/>
      </c>
      <c r="I311" s="185" t="str">
        <f>IF(' Peticions ET'!I310="", "",' Peticions ET'!I310)</f>
        <v/>
      </c>
      <c r="J311" s="33" t="str">
        <f>IF(' Peticions ET'!J310="", "",' Peticions ET'!J310)</f>
        <v/>
      </c>
      <c r="K311" s="33" t="str">
        <f>IF(' Peticions ET'!K310="", "",' Peticions ET'!K310)</f>
        <v/>
      </c>
      <c r="L311" s="33" t="str">
        <f>IF(' Peticions ET'!L310="", "",' Peticions ET'!L310)</f>
        <v/>
      </c>
      <c r="M311" s="33" t="str">
        <f>IF(' Peticions ET'!M310="", "",' Peticions ET'!M310)</f>
        <v/>
      </c>
      <c r="N311" s="33" t="str">
        <f>IF(' Peticions ET'!N310="", "",' Peticions ET'!N310)</f>
        <v/>
      </c>
      <c r="O311" s="33" t="str">
        <f>IF(' Peticions ET'!O310="", "",' Peticions ET'!O310)</f>
        <v/>
      </c>
      <c r="P311" s="33" t="str">
        <f>IF(' Peticions ET'!P310="", "",' Peticions ET'!P310)</f>
        <v/>
      </c>
      <c r="Q311" s="33" t="str">
        <f>IF(' Peticions ET'!R310="", "",' Peticions ET'!R310)</f>
        <v/>
      </c>
      <c r="R311" s="1" t="str">
        <f>IF(' Peticions ET'!Q310="", "",' Peticions ET'!Q310)</f>
        <v/>
      </c>
      <c r="S311" s="34" t="str">
        <f>IF(' Peticions ET'!U310="", "",' Peticions ET'!U310)</f>
        <v/>
      </c>
      <c r="T311" s="34" t="str">
        <f>IF(' Peticions ET'!V310="", "",' Peticions ET'!V310)</f>
        <v/>
      </c>
      <c r="U311" t="str">
        <f>IF(' Peticions ET'!S310="", "",' Peticions ET'!S310)</f>
        <v/>
      </c>
      <c r="V311" t="str">
        <f>IF(' Peticions ET'!T310="", "",' Peticions ET'!T310)</f>
        <v/>
      </c>
      <c r="W311" s="33" t="str">
        <f>IF(' Peticions ET'!W310="", "",' Peticions ET'!W310)</f>
        <v/>
      </c>
      <c r="X311" s="33" t="str">
        <f>IF(' Peticions ET'!X310="", "",' Peticions ET'!X310)</f>
        <v/>
      </c>
      <c r="Y311" s="33" t="str">
        <f>IF(' Peticions ET'!Y310="", "",' Peticions ET'!Y310)</f>
        <v/>
      </c>
      <c r="Z311" s="1"/>
      <c r="AA311" s="1"/>
      <c r="AB311" s="3"/>
      <c r="AC311" s="34"/>
      <c r="AD311" s="34"/>
      <c r="AE311" s="34"/>
      <c r="AF311" s="35"/>
      <c r="AG311" s="36"/>
      <c r="AH311" s="36"/>
      <c r="AI311" s="36"/>
      <c r="AJ311" s="36"/>
      <c r="AK311" s="37"/>
      <c r="AL311" s="37"/>
      <c r="AM311" s="37"/>
      <c r="AN311" s="37"/>
      <c r="AO311" s="38" t="str">
        <f>IF(' Peticions ET'!AO310="", "",' Peticions ET'!AO310)</f>
        <v/>
      </c>
      <c r="AP311" s="154"/>
      <c r="AQ311" s="39"/>
      <c r="AR311" s="40" t="str">
        <f t="shared" si="84"/>
        <v/>
      </c>
      <c r="AS311" s="41" t="str">
        <f t="shared" si="85"/>
        <v/>
      </c>
      <c r="AT311" s="42" t="str">
        <f t="shared" si="95"/>
        <v/>
      </c>
      <c r="AU311" s="43" t="str">
        <f t="shared" si="96"/>
        <v/>
      </c>
      <c r="AV311" s="252" t="str">
        <f t="shared" si="86"/>
        <v/>
      </c>
      <c r="AW311" s="242">
        <f>IF(B311="",0,IF(BR311="S",COUNTIF($AV$17:AV311,AV311),0))</f>
        <v>0</v>
      </c>
      <c r="AX311" s="44" t="str">
        <f t="shared" si="97"/>
        <v/>
      </c>
      <c r="AY311" s="45">
        <f xml:space="preserve"> IF(AX311&lt;&gt;"",VLOOKUP(AX311,Calculs!$B$2:$C$34,2,FALSE),0)</f>
        <v>0</v>
      </c>
      <c r="AZ311" s="45">
        <f>IF(K311&lt;&gt;"",IF(LEFT(K311,1)="S", Calculs!$C$55,0),0)</f>
        <v>0</v>
      </c>
      <c r="BA311" s="45">
        <f>IF(L311&lt;&gt;"",IF(LEFT(L311,1)="S", Calculs!$C$51,0),0)</f>
        <v>0</v>
      </c>
      <c r="BB311" s="45">
        <f>IF(M311&lt;&gt;"",IF(LEFT(M311,1)="S", Calculs!$C$52,0),0)</f>
        <v>0</v>
      </c>
      <c r="BC311" s="46" t="str">
        <f t="shared" si="98"/>
        <v/>
      </c>
      <c r="BD311" s="46" t="str">
        <f t="shared" si="100"/>
        <v/>
      </c>
      <c r="BE311" s="46">
        <f>SUMIF(Calculs!$B$2:$B$34,BC311,Calculs!$C$2:$C$34)</f>
        <v>0</v>
      </c>
      <c r="BF311" s="45">
        <f>IF(Q311&lt;&gt;"",IF(LEFT(Q311,1)="S", Calculs!$C$52,0),0)</f>
        <v>0</v>
      </c>
      <c r="BG311" s="45">
        <f>IF(R311&lt;&gt;"",IF(LEFT(R311,1)="S", Calculs!$C$51,0),0)</f>
        <v>0</v>
      </c>
      <c r="BH311" s="252" t="str">
        <f t="shared" si="87"/>
        <v/>
      </c>
      <c r="BI311" s="242">
        <f>IF(B311="",0, IF(BS311="S",COUNTIF($BH$17:BH311,BH311),0))</f>
        <v>0</v>
      </c>
      <c r="BJ311" s="45">
        <f xml:space="preserve"> IF(S311&lt;&gt;"",IF(S311&lt;&gt;"Sense monitor",VLOOKUP(LEFT(S311,2),Calculs!$B$41:$C$46,2,FALSE),0),0)</f>
        <v>0</v>
      </c>
      <c r="BK311" s="45">
        <f>IF(T311&lt;&gt;"",IF(LEFT(T311,1)="S", Calculs!$C$48,0),0)</f>
        <v>0</v>
      </c>
      <c r="BL311" s="45">
        <f>IF(W311&lt;&gt;"",IF(LEFT(W311,3)="ETT", Calculs!$C$37,0),0)</f>
        <v>0</v>
      </c>
      <c r="BM311" s="45">
        <f>IF(X311&lt;&gt;"",IF(LEFT(X311,1)="S", Calculs!$C$51,0),0)</f>
        <v>0</v>
      </c>
      <c r="BN311" s="45">
        <f>IF(Y311&lt;&gt;"",IF(LEFT(Y311,1)="S", Calculs!$C$52,0),0)</f>
        <v>0</v>
      </c>
      <c r="BO311" s="46" t="str">
        <f t="shared" si="99"/>
        <v/>
      </c>
      <c r="BP311" s="45">
        <f>SUMIF(Calculs!$B$32:$B$36,TRIM(BO311),Calculs!$C$32:$C$36)</f>
        <v>0</v>
      </c>
      <c r="BQ311" s="45">
        <f>IF(V311&lt;&gt;"",IF(LEFT(V311,1)="S", SUMIF(Calculs!$B$57:$B$61, TRIM(BO311), Calculs!$C$57:$C$61),0),0)</f>
        <v>0</v>
      </c>
      <c r="BR311" s="43" t="str">
        <f t="shared" si="88"/>
        <v>N</v>
      </c>
      <c r="BS311" s="241" t="str">
        <f t="shared" si="89"/>
        <v>N</v>
      </c>
      <c r="BT311" s="45">
        <f t="shared" si="90"/>
        <v>0</v>
      </c>
      <c r="BU311" s="45"/>
      <c r="BV311" s="45"/>
      <c r="BW311" s="45">
        <f>IF(C311="",0,IF(AND(BR311="S",AW311=1), VLOOKUP(C311,Calculs!$B$85:$D$90,3), 0) + IF(AND(BS311="S",BI311=1), VLOOKUP(C311,Calculs!$B$85:$F$90,5), 0))</f>
        <v>0</v>
      </c>
      <c r="BX311" s="43" t="str">
        <f t="shared" si="91"/>
        <v/>
      </c>
      <c r="BY311" s="241" t="str">
        <f t="shared" si="92"/>
        <v/>
      </c>
      <c r="BZ311" s="301" t="str">
        <f t="shared" si="93"/>
        <v/>
      </c>
      <c r="CA311" s="301" t="str">
        <f t="shared" si="94"/>
        <v/>
      </c>
    </row>
    <row r="312" spans="1:79" ht="12.75" customHeight="1">
      <c r="A312" s="273"/>
      <c r="B312" s="239" t="str">
        <f>IF(' Peticions ET'!B311="", "",' Peticions ET'!B311)</f>
        <v/>
      </c>
      <c r="C312" s="186" t="str">
        <f>IF(' Peticions ET'!C311="", "",' Peticions ET'!C311)</f>
        <v/>
      </c>
      <c r="D312" s="186" t="str">
        <f>IF(' Peticions ET'!D311="", "",' Peticions ET'!D311)</f>
        <v/>
      </c>
      <c r="E312" s="186" t="str">
        <f>IF(' Peticions ET'!E311="", "",' Peticions ET'!E311)</f>
        <v/>
      </c>
      <c r="F312" s="186" t="str">
        <f>IF(' Peticions ET'!F311="", "",' Peticions ET'!F311)</f>
        <v/>
      </c>
      <c r="G312" s="186" t="str">
        <f>IF(' Peticions ET'!G311="", "",' Peticions ET'!G311)</f>
        <v/>
      </c>
      <c r="H312" s="185" t="str">
        <f>IF(' Peticions ET'!H311="", "",' Peticions ET'!H311)</f>
        <v/>
      </c>
      <c r="I312" s="185" t="str">
        <f>IF(' Peticions ET'!I311="", "",' Peticions ET'!I311)</f>
        <v/>
      </c>
      <c r="J312" s="33" t="str">
        <f>IF(' Peticions ET'!J311="", "",' Peticions ET'!J311)</f>
        <v/>
      </c>
      <c r="K312" s="33" t="str">
        <f>IF(' Peticions ET'!K311="", "",' Peticions ET'!K311)</f>
        <v/>
      </c>
      <c r="L312" s="33" t="str">
        <f>IF(' Peticions ET'!L311="", "",' Peticions ET'!L311)</f>
        <v/>
      </c>
      <c r="M312" s="33" t="str">
        <f>IF(' Peticions ET'!M311="", "",' Peticions ET'!M311)</f>
        <v/>
      </c>
      <c r="N312" s="33" t="str">
        <f>IF(' Peticions ET'!N311="", "",' Peticions ET'!N311)</f>
        <v/>
      </c>
      <c r="O312" s="33" t="str">
        <f>IF(' Peticions ET'!O311="", "",' Peticions ET'!O311)</f>
        <v/>
      </c>
      <c r="P312" s="33" t="str">
        <f>IF(' Peticions ET'!P311="", "",' Peticions ET'!P311)</f>
        <v/>
      </c>
      <c r="Q312" s="33" t="str">
        <f>IF(' Peticions ET'!R311="", "",' Peticions ET'!R311)</f>
        <v/>
      </c>
      <c r="R312" s="1" t="str">
        <f>IF(' Peticions ET'!Q311="", "",' Peticions ET'!Q311)</f>
        <v/>
      </c>
      <c r="S312" s="34" t="str">
        <f>IF(' Peticions ET'!U311="", "",' Peticions ET'!U311)</f>
        <v/>
      </c>
      <c r="T312" s="34" t="str">
        <f>IF(' Peticions ET'!V311="", "",' Peticions ET'!V311)</f>
        <v/>
      </c>
      <c r="U312" t="str">
        <f>IF(' Peticions ET'!S311="", "",' Peticions ET'!S311)</f>
        <v/>
      </c>
      <c r="V312" t="str">
        <f>IF(' Peticions ET'!T311="", "",' Peticions ET'!T311)</f>
        <v/>
      </c>
      <c r="W312" s="33" t="str">
        <f>IF(' Peticions ET'!W311="", "",' Peticions ET'!W311)</f>
        <v/>
      </c>
      <c r="X312" s="33" t="str">
        <f>IF(' Peticions ET'!X311="", "",' Peticions ET'!X311)</f>
        <v/>
      </c>
      <c r="Y312" s="33" t="str">
        <f>IF(' Peticions ET'!Y311="", "",' Peticions ET'!Y311)</f>
        <v/>
      </c>
      <c r="Z312" s="1"/>
      <c r="AA312" s="1"/>
      <c r="AB312" s="3"/>
      <c r="AC312" s="34"/>
      <c r="AD312" s="34"/>
      <c r="AE312" s="34"/>
      <c r="AF312" s="35"/>
      <c r="AG312" s="36"/>
      <c r="AH312" s="36"/>
      <c r="AI312" s="36"/>
      <c r="AJ312" s="36"/>
      <c r="AK312" s="37"/>
      <c r="AL312" s="37"/>
      <c r="AM312" s="37"/>
      <c r="AN312" s="37"/>
      <c r="AO312" s="38" t="str">
        <f>IF(' Peticions ET'!AO311="", "",' Peticions ET'!AO311)</f>
        <v/>
      </c>
      <c r="AP312" s="154"/>
      <c r="AQ312" s="39"/>
      <c r="AR312" s="40" t="str">
        <f t="shared" si="84"/>
        <v/>
      </c>
      <c r="AS312" s="41" t="str">
        <f t="shared" si="85"/>
        <v/>
      </c>
      <c r="AT312" s="42" t="str">
        <f t="shared" si="95"/>
        <v/>
      </c>
      <c r="AU312" s="43" t="str">
        <f t="shared" si="96"/>
        <v/>
      </c>
      <c r="AV312" s="252" t="str">
        <f t="shared" si="86"/>
        <v/>
      </c>
      <c r="AW312" s="242">
        <f>IF(B312="",0,IF(BR312="S",COUNTIF($AV$17:AV312,AV312),0))</f>
        <v>0</v>
      </c>
      <c r="AX312" s="44" t="str">
        <f t="shared" si="97"/>
        <v/>
      </c>
      <c r="AY312" s="45">
        <f xml:space="preserve"> IF(AX312&lt;&gt;"",VLOOKUP(AX312,Calculs!$B$2:$C$34,2,FALSE),0)</f>
        <v>0</v>
      </c>
      <c r="AZ312" s="45">
        <f>IF(K312&lt;&gt;"",IF(LEFT(K312,1)="S", Calculs!$C$55,0),0)</f>
        <v>0</v>
      </c>
      <c r="BA312" s="45">
        <f>IF(L312&lt;&gt;"",IF(LEFT(L312,1)="S", Calculs!$C$51,0),0)</f>
        <v>0</v>
      </c>
      <c r="BB312" s="45">
        <f>IF(M312&lt;&gt;"",IF(LEFT(M312,1)="S", Calculs!$C$52,0),0)</f>
        <v>0</v>
      </c>
      <c r="BC312" s="46" t="str">
        <f t="shared" si="98"/>
        <v/>
      </c>
      <c r="BD312" s="46" t="str">
        <f t="shared" si="100"/>
        <v/>
      </c>
      <c r="BE312" s="46">
        <f>SUMIF(Calculs!$B$2:$B$34,BC312,Calculs!$C$2:$C$34)</f>
        <v>0</v>
      </c>
      <c r="BF312" s="45">
        <f>IF(Q312&lt;&gt;"",IF(LEFT(Q312,1)="S", Calculs!$C$52,0),0)</f>
        <v>0</v>
      </c>
      <c r="BG312" s="45">
        <f>IF(R312&lt;&gt;"",IF(LEFT(R312,1)="S", Calculs!$C$51,0),0)</f>
        <v>0</v>
      </c>
      <c r="BH312" s="252" t="str">
        <f t="shared" si="87"/>
        <v/>
      </c>
      <c r="BI312" s="242">
        <f>IF(B312="",0, IF(BS312="S",COUNTIF($BH$17:BH312,BH312),0))</f>
        <v>0</v>
      </c>
      <c r="BJ312" s="45">
        <f xml:space="preserve"> IF(S312&lt;&gt;"",IF(S312&lt;&gt;"Sense monitor",VLOOKUP(LEFT(S312,2),Calculs!$B$41:$C$46,2,FALSE),0),0)</f>
        <v>0</v>
      </c>
      <c r="BK312" s="45">
        <f>IF(T312&lt;&gt;"",IF(LEFT(T312,1)="S", Calculs!$C$48,0),0)</f>
        <v>0</v>
      </c>
      <c r="BL312" s="45">
        <f>IF(W312&lt;&gt;"",IF(LEFT(W312,3)="ETT", Calculs!$C$37,0),0)</f>
        <v>0</v>
      </c>
      <c r="BM312" s="45">
        <f>IF(X312&lt;&gt;"",IF(LEFT(X312,1)="S", Calculs!$C$51,0),0)</f>
        <v>0</v>
      </c>
      <c r="BN312" s="45">
        <f>IF(Y312&lt;&gt;"",IF(LEFT(Y312,1)="S", Calculs!$C$52,0),0)</f>
        <v>0</v>
      </c>
      <c r="BO312" s="46" t="str">
        <f t="shared" si="99"/>
        <v/>
      </c>
      <c r="BP312" s="45">
        <f>SUMIF(Calculs!$B$32:$B$36,TRIM(BO312),Calculs!$C$32:$C$36)</f>
        <v>0</v>
      </c>
      <c r="BQ312" s="45">
        <f>IF(V312&lt;&gt;"",IF(LEFT(V312,1)="S", SUMIF(Calculs!$B$57:$B$61, TRIM(BO312), Calculs!$C$57:$C$61),0),0)</f>
        <v>0</v>
      </c>
      <c r="BR312" s="43" t="str">
        <f t="shared" si="88"/>
        <v>N</v>
      </c>
      <c r="BS312" s="241" t="str">
        <f t="shared" si="89"/>
        <v>N</v>
      </c>
      <c r="BT312" s="45">
        <f t="shared" si="90"/>
        <v>0</v>
      </c>
      <c r="BU312" s="45"/>
      <c r="BV312" s="45"/>
      <c r="BW312" s="45">
        <f>IF(C312="",0,IF(AND(BR312="S",AW312=1), VLOOKUP(C312,Calculs!$B$85:$D$90,3), 0) + IF(AND(BS312="S",BI312=1), VLOOKUP(C312,Calculs!$B$85:$F$90,5), 0))</f>
        <v>0</v>
      </c>
      <c r="BX312" s="43" t="str">
        <f t="shared" si="91"/>
        <v/>
      </c>
      <c r="BY312" s="241" t="str">
        <f t="shared" si="92"/>
        <v/>
      </c>
      <c r="BZ312" s="301" t="str">
        <f t="shared" si="93"/>
        <v/>
      </c>
      <c r="CA312" s="301" t="str">
        <f t="shared" si="94"/>
        <v/>
      </c>
    </row>
    <row r="313" spans="1:79" ht="12.75" customHeight="1">
      <c r="A313" s="273"/>
      <c r="B313" s="239" t="str">
        <f>IF(' Peticions ET'!B312="", "",' Peticions ET'!B312)</f>
        <v/>
      </c>
      <c r="C313" s="186" t="str">
        <f>IF(' Peticions ET'!C312="", "",' Peticions ET'!C312)</f>
        <v/>
      </c>
      <c r="D313" s="186" t="str">
        <f>IF(' Peticions ET'!D312="", "",' Peticions ET'!D312)</f>
        <v/>
      </c>
      <c r="E313" s="186" t="str">
        <f>IF(' Peticions ET'!E312="", "",' Peticions ET'!E312)</f>
        <v/>
      </c>
      <c r="F313" s="186" t="str">
        <f>IF(' Peticions ET'!F312="", "",' Peticions ET'!F312)</f>
        <v/>
      </c>
      <c r="G313" s="186" t="str">
        <f>IF(' Peticions ET'!G312="", "",' Peticions ET'!G312)</f>
        <v/>
      </c>
      <c r="H313" s="185" t="str">
        <f>IF(' Peticions ET'!H312="", "",' Peticions ET'!H312)</f>
        <v/>
      </c>
      <c r="I313" s="185" t="str">
        <f>IF(' Peticions ET'!I312="", "",' Peticions ET'!I312)</f>
        <v/>
      </c>
      <c r="J313" s="33" t="str">
        <f>IF(' Peticions ET'!J312="", "",' Peticions ET'!J312)</f>
        <v/>
      </c>
      <c r="K313" s="33" t="str">
        <f>IF(' Peticions ET'!K312="", "",' Peticions ET'!K312)</f>
        <v/>
      </c>
      <c r="L313" s="33" t="str">
        <f>IF(' Peticions ET'!L312="", "",' Peticions ET'!L312)</f>
        <v/>
      </c>
      <c r="M313" s="33" t="str">
        <f>IF(' Peticions ET'!M312="", "",' Peticions ET'!M312)</f>
        <v/>
      </c>
      <c r="N313" s="33" t="str">
        <f>IF(' Peticions ET'!N312="", "",' Peticions ET'!N312)</f>
        <v/>
      </c>
      <c r="O313" s="33" t="str">
        <f>IF(' Peticions ET'!O312="", "",' Peticions ET'!O312)</f>
        <v/>
      </c>
      <c r="P313" s="33" t="str">
        <f>IF(' Peticions ET'!P312="", "",' Peticions ET'!P312)</f>
        <v/>
      </c>
      <c r="Q313" s="33" t="str">
        <f>IF(' Peticions ET'!R312="", "",' Peticions ET'!R312)</f>
        <v/>
      </c>
      <c r="R313" s="1" t="str">
        <f>IF(' Peticions ET'!Q312="", "",' Peticions ET'!Q312)</f>
        <v/>
      </c>
      <c r="S313" s="34" t="str">
        <f>IF(' Peticions ET'!U312="", "",' Peticions ET'!U312)</f>
        <v/>
      </c>
      <c r="T313" s="34" t="str">
        <f>IF(' Peticions ET'!V312="", "",' Peticions ET'!V312)</f>
        <v/>
      </c>
      <c r="U313" t="str">
        <f>IF(' Peticions ET'!S312="", "",' Peticions ET'!S312)</f>
        <v/>
      </c>
      <c r="V313" t="str">
        <f>IF(' Peticions ET'!T312="", "",' Peticions ET'!T312)</f>
        <v/>
      </c>
      <c r="W313" s="33" t="str">
        <f>IF(' Peticions ET'!W312="", "",' Peticions ET'!W312)</f>
        <v/>
      </c>
      <c r="X313" s="33" t="str">
        <f>IF(' Peticions ET'!X312="", "",' Peticions ET'!X312)</f>
        <v/>
      </c>
      <c r="Y313" s="33" t="str">
        <f>IF(' Peticions ET'!Y312="", "",' Peticions ET'!Y312)</f>
        <v/>
      </c>
      <c r="Z313" s="1"/>
      <c r="AA313" s="1"/>
      <c r="AB313" s="3"/>
      <c r="AC313" s="34"/>
      <c r="AD313" s="34"/>
      <c r="AE313" s="34"/>
      <c r="AF313" s="35"/>
      <c r="AG313" s="36"/>
      <c r="AH313" s="36"/>
      <c r="AI313" s="36"/>
      <c r="AJ313" s="36"/>
      <c r="AK313" s="37"/>
      <c r="AL313" s="37"/>
      <c r="AM313" s="37"/>
      <c r="AN313" s="37"/>
      <c r="AO313" s="38" t="str">
        <f>IF(' Peticions ET'!AO312="", "",' Peticions ET'!AO312)</f>
        <v/>
      </c>
      <c r="AP313" s="154"/>
      <c r="AQ313" s="39"/>
      <c r="AR313" s="40" t="str">
        <f t="shared" si="84"/>
        <v/>
      </c>
      <c r="AS313" s="41" t="str">
        <f t="shared" si="85"/>
        <v/>
      </c>
      <c r="AT313" s="42" t="str">
        <f t="shared" si="95"/>
        <v/>
      </c>
      <c r="AU313" s="43" t="str">
        <f t="shared" si="96"/>
        <v/>
      </c>
      <c r="AV313" s="252" t="str">
        <f t="shared" si="86"/>
        <v/>
      </c>
      <c r="AW313" s="242">
        <f>IF(B313="",0,IF(BR313="S",COUNTIF($AV$17:AV313,AV313),0))</f>
        <v>0</v>
      </c>
      <c r="AX313" s="44" t="str">
        <f t="shared" si="97"/>
        <v/>
      </c>
      <c r="AY313" s="45">
        <f xml:space="preserve"> IF(AX313&lt;&gt;"",VLOOKUP(AX313,Calculs!$B$2:$C$34,2,FALSE),0)</f>
        <v>0</v>
      </c>
      <c r="AZ313" s="45">
        <f>IF(K313&lt;&gt;"",IF(LEFT(K313,1)="S", Calculs!$C$55,0),0)</f>
        <v>0</v>
      </c>
      <c r="BA313" s="45">
        <f>IF(L313&lt;&gt;"",IF(LEFT(L313,1)="S", Calculs!$C$51,0),0)</f>
        <v>0</v>
      </c>
      <c r="BB313" s="45">
        <f>IF(M313&lt;&gt;"",IF(LEFT(M313,1)="S", Calculs!$C$52,0),0)</f>
        <v>0</v>
      </c>
      <c r="BC313" s="46" t="str">
        <f t="shared" si="98"/>
        <v/>
      </c>
      <c r="BD313" s="46" t="str">
        <f t="shared" si="100"/>
        <v/>
      </c>
      <c r="BE313" s="46">
        <f>SUMIF(Calculs!$B$2:$B$34,BC313,Calculs!$C$2:$C$34)</f>
        <v>0</v>
      </c>
      <c r="BF313" s="45">
        <f>IF(Q313&lt;&gt;"",IF(LEFT(Q313,1)="S", Calculs!$C$52,0),0)</f>
        <v>0</v>
      </c>
      <c r="BG313" s="45">
        <f>IF(R313&lt;&gt;"",IF(LEFT(R313,1)="S", Calculs!$C$51,0),0)</f>
        <v>0</v>
      </c>
      <c r="BH313" s="252" t="str">
        <f t="shared" si="87"/>
        <v/>
      </c>
      <c r="BI313" s="242">
        <f>IF(B313="",0, IF(BS313="S",COUNTIF($BH$17:BH313,BH313),0))</f>
        <v>0</v>
      </c>
      <c r="BJ313" s="45">
        <f xml:space="preserve"> IF(S313&lt;&gt;"",IF(S313&lt;&gt;"Sense monitor",VLOOKUP(LEFT(S313,2),Calculs!$B$41:$C$46,2,FALSE),0),0)</f>
        <v>0</v>
      </c>
      <c r="BK313" s="45">
        <f>IF(T313&lt;&gt;"",IF(LEFT(T313,1)="S", Calculs!$C$48,0),0)</f>
        <v>0</v>
      </c>
      <c r="BL313" s="45">
        <f>IF(W313&lt;&gt;"",IF(LEFT(W313,3)="ETT", Calculs!$C$37,0),0)</f>
        <v>0</v>
      </c>
      <c r="BM313" s="45">
        <f>IF(X313&lt;&gt;"",IF(LEFT(X313,1)="S", Calculs!$C$51,0),0)</f>
        <v>0</v>
      </c>
      <c r="BN313" s="45">
        <f>IF(Y313&lt;&gt;"",IF(LEFT(Y313,1)="S", Calculs!$C$52,0),0)</f>
        <v>0</v>
      </c>
      <c r="BO313" s="46" t="str">
        <f t="shared" si="99"/>
        <v/>
      </c>
      <c r="BP313" s="45">
        <f>SUMIF(Calculs!$B$32:$B$36,TRIM(BO313),Calculs!$C$32:$C$36)</f>
        <v>0</v>
      </c>
      <c r="BQ313" s="45">
        <f>IF(V313&lt;&gt;"",IF(LEFT(V313,1)="S", SUMIF(Calculs!$B$57:$B$61, TRIM(BO313), Calculs!$C$57:$C$61),0),0)</f>
        <v>0</v>
      </c>
      <c r="BR313" s="43" t="str">
        <f t="shared" si="88"/>
        <v>N</v>
      </c>
      <c r="BS313" s="241" t="str">
        <f t="shared" si="89"/>
        <v>N</v>
      </c>
      <c r="BT313" s="45">
        <f t="shared" si="90"/>
        <v>0</v>
      </c>
      <c r="BU313" s="45"/>
      <c r="BV313" s="45"/>
      <c r="BW313" s="45">
        <f>IF(C313="",0,IF(AND(BR313="S",AW313=1), VLOOKUP(C313,Calculs!$B$85:$D$90,3), 0) + IF(AND(BS313="S",BI313=1), VLOOKUP(C313,Calculs!$B$85:$F$90,5), 0))</f>
        <v>0</v>
      </c>
      <c r="BX313" s="43" t="str">
        <f t="shared" si="91"/>
        <v/>
      </c>
      <c r="BY313" s="241" t="str">
        <f t="shared" si="92"/>
        <v/>
      </c>
      <c r="BZ313" s="301" t="str">
        <f t="shared" si="93"/>
        <v/>
      </c>
      <c r="CA313" s="301" t="str">
        <f t="shared" si="94"/>
        <v/>
      </c>
    </row>
    <row r="314" spans="1:79" ht="12.75" customHeight="1">
      <c r="A314" s="273"/>
      <c r="B314" s="239" t="str">
        <f>IF(' Peticions ET'!B313="", "",' Peticions ET'!B313)</f>
        <v/>
      </c>
      <c r="C314" s="186" t="str">
        <f>IF(' Peticions ET'!C313="", "",' Peticions ET'!C313)</f>
        <v/>
      </c>
      <c r="D314" s="186" t="str">
        <f>IF(' Peticions ET'!D313="", "",' Peticions ET'!D313)</f>
        <v/>
      </c>
      <c r="E314" s="186" t="str">
        <f>IF(' Peticions ET'!E313="", "",' Peticions ET'!E313)</f>
        <v/>
      </c>
      <c r="F314" s="186" t="str">
        <f>IF(' Peticions ET'!F313="", "",' Peticions ET'!F313)</f>
        <v/>
      </c>
      <c r="G314" s="186" t="str">
        <f>IF(' Peticions ET'!G313="", "",' Peticions ET'!G313)</f>
        <v/>
      </c>
      <c r="H314" s="185" t="str">
        <f>IF(' Peticions ET'!H313="", "",' Peticions ET'!H313)</f>
        <v/>
      </c>
      <c r="I314" s="185" t="str">
        <f>IF(' Peticions ET'!I313="", "",' Peticions ET'!I313)</f>
        <v/>
      </c>
      <c r="J314" s="33" t="str">
        <f>IF(' Peticions ET'!J313="", "",' Peticions ET'!J313)</f>
        <v/>
      </c>
      <c r="K314" s="33" t="str">
        <f>IF(' Peticions ET'!K313="", "",' Peticions ET'!K313)</f>
        <v/>
      </c>
      <c r="L314" s="33" t="str">
        <f>IF(' Peticions ET'!L313="", "",' Peticions ET'!L313)</f>
        <v/>
      </c>
      <c r="M314" s="33" t="str">
        <f>IF(' Peticions ET'!M313="", "",' Peticions ET'!M313)</f>
        <v/>
      </c>
      <c r="N314" s="33" t="str">
        <f>IF(' Peticions ET'!N313="", "",' Peticions ET'!N313)</f>
        <v/>
      </c>
      <c r="O314" s="33" t="str">
        <f>IF(' Peticions ET'!O313="", "",' Peticions ET'!O313)</f>
        <v/>
      </c>
      <c r="P314" s="33" t="str">
        <f>IF(' Peticions ET'!P313="", "",' Peticions ET'!P313)</f>
        <v/>
      </c>
      <c r="Q314" s="33" t="str">
        <f>IF(' Peticions ET'!R313="", "",' Peticions ET'!R313)</f>
        <v/>
      </c>
      <c r="R314" s="1" t="str">
        <f>IF(' Peticions ET'!Q313="", "",' Peticions ET'!Q313)</f>
        <v/>
      </c>
      <c r="S314" s="34" t="str">
        <f>IF(' Peticions ET'!U313="", "",' Peticions ET'!U313)</f>
        <v/>
      </c>
      <c r="T314" s="34" t="str">
        <f>IF(' Peticions ET'!V313="", "",' Peticions ET'!V313)</f>
        <v/>
      </c>
      <c r="U314" t="str">
        <f>IF(' Peticions ET'!S313="", "",' Peticions ET'!S313)</f>
        <v/>
      </c>
      <c r="V314" t="str">
        <f>IF(' Peticions ET'!T313="", "",' Peticions ET'!T313)</f>
        <v/>
      </c>
      <c r="W314" s="33" t="str">
        <f>IF(' Peticions ET'!W313="", "",' Peticions ET'!W313)</f>
        <v/>
      </c>
      <c r="X314" s="33" t="str">
        <f>IF(' Peticions ET'!X313="", "",' Peticions ET'!X313)</f>
        <v/>
      </c>
      <c r="Y314" s="33" t="str">
        <f>IF(' Peticions ET'!Y313="", "",' Peticions ET'!Y313)</f>
        <v/>
      </c>
      <c r="Z314" s="1"/>
      <c r="AA314" s="1"/>
      <c r="AB314" s="3"/>
      <c r="AC314" s="34"/>
      <c r="AD314" s="34"/>
      <c r="AE314" s="34"/>
      <c r="AF314" s="35"/>
      <c r="AG314" s="36"/>
      <c r="AH314" s="36"/>
      <c r="AI314" s="36"/>
      <c r="AJ314" s="36"/>
      <c r="AK314" s="37"/>
      <c r="AL314" s="37"/>
      <c r="AM314" s="37"/>
      <c r="AN314" s="37"/>
      <c r="AO314" s="38" t="str">
        <f>IF(' Peticions ET'!AO313="", "",' Peticions ET'!AO313)</f>
        <v/>
      </c>
      <c r="AP314" s="154"/>
      <c r="AQ314" s="39"/>
      <c r="AR314" s="40" t="str">
        <f t="shared" si="84"/>
        <v/>
      </c>
      <c r="AS314" s="41" t="str">
        <f t="shared" si="85"/>
        <v/>
      </c>
      <c r="AT314" s="42" t="str">
        <f t="shared" si="95"/>
        <v/>
      </c>
      <c r="AU314" s="43" t="str">
        <f t="shared" si="96"/>
        <v/>
      </c>
      <c r="AV314" s="252" t="str">
        <f t="shared" si="86"/>
        <v/>
      </c>
      <c r="AW314" s="242">
        <f>IF(B314="",0,IF(BR314="S",COUNTIF($AV$17:AV314,AV314),0))</f>
        <v>0</v>
      </c>
      <c r="AX314" s="44" t="str">
        <f t="shared" si="97"/>
        <v/>
      </c>
      <c r="AY314" s="45">
        <f xml:space="preserve"> IF(AX314&lt;&gt;"",VLOOKUP(AX314,Calculs!$B$2:$C$34,2,FALSE),0)</f>
        <v>0</v>
      </c>
      <c r="AZ314" s="45">
        <f>IF(K314&lt;&gt;"",IF(LEFT(K314,1)="S", Calculs!$C$55,0),0)</f>
        <v>0</v>
      </c>
      <c r="BA314" s="45">
        <f>IF(L314&lt;&gt;"",IF(LEFT(L314,1)="S", Calculs!$C$51,0),0)</f>
        <v>0</v>
      </c>
      <c r="BB314" s="45">
        <f>IF(M314&lt;&gt;"",IF(LEFT(M314,1)="S", Calculs!$C$52,0),0)</f>
        <v>0</v>
      </c>
      <c r="BC314" s="46" t="str">
        <f t="shared" si="98"/>
        <v/>
      </c>
      <c r="BD314" s="46" t="str">
        <f t="shared" si="100"/>
        <v/>
      </c>
      <c r="BE314" s="46">
        <f>SUMIF(Calculs!$B$2:$B$34,BC314,Calculs!$C$2:$C$34)</f>
        <v>0</v>
      </c>
      <c r="BF314" s="45">
        <f>IF(Q314&lt;&gt;"",IF(LEFT(Q314,1)="S", Calculs!$C$52,0),0)</f>
        <v>0</v>
      </c>
      <c r="BG314" s="45">
        <f>IF(R314&lt;&gt;"",IF(LEFT(R314,1)="S", Calculs!$C$51,0),0)</f>
        <v>0</v>
      </c>
      <c r="BH314" s="252" t="str">
        <f t="shared" si="87"/>
        <v/>
      </c>
      <c r="BI314" s="242">
        <f>IF(B314="",0, IF(BS314="S",COUNTIF($BH$17:BH314,BH314),0))</f>
        <v>0</v>
      </c>
      <c r="BJ314" s="45">
        <f xml:space="preserve"> IF(S314&lt;&gt;"",IF(S314&lt;&gt;"Sense monitor",VLOOKUP(LEFT(S314,2),Calculs!$B$41:$C$46,2,FALSE),0),0)</f>
        <v>0</v>
      </c>
      <c r="BK314" s="45">
        <f>IF(T314&lt;&gt;"",IF(LEFT(T314,1)="S", Calculs!$C$48,0),0)</f>
        <v>0</v>
      </c>
      <c r="BL314" s="45">
        <f>IF(W314&lt;&gt;"",IF(LEFT(W314,3)="ETT", Calculs!$C$37,0),0)</f>
        <v>0</v>
      </c>
      <c r="BM314" s="45">
        <f>IF(X314&lt;&gt;"",IF(LEFT(X314,1)="S", Calculs!$C$51,0),0)</f>
        <v>0</v>
      </c>
      <c r="BN314" s="45">
        <f>IF(Y314&lt;&gt;"",IF(LEFT(Y314,1)="S", Calculs!$C$52,0),0)</f>
        <v>0</v>
      </c>
      <c r="BO314" s="46" t="str">
        <f t="shared" si="99"/>
        <v/>
      </c>
      <c r="BP314" s="45">
        <f>SUMIF(Calculs!$B$32:$B$36,TRIM(BO314),Calculs!$C$32:$C$36)</f>
        <v>0</v>
      </c>
      <c r="BQ314" s="45">
        <f>IF(V314&lt;&gt;"",IF(LEFT(V314,1)="S", SUMIF(Calculs!$B$57:$B$61, TRIM(BO314), Calculs!$C$57:$C$61),0),0)</f>
        <v>0</v>
      </c>
      <c r="BR314" s="43" t="str">
        <f t="shared" si="88"/>
        <v>N</v>
      </c>
      <c r="BS314" s="241" t="str">
        <f t="shared" si="89"/>
        <v>N</v>
      </c>
      <c r="BT314" s="45">
        <f t="shared" si="90"/>
        <v>0</v>
      </c>
      <c r="BU314" s="45"/>
      <c r="BV314" s="45"/>
      <c r="BW314" s="45">
        <f>IF(C314="",0,IF(AND(BR314="S",AW314=1), VLOOKUP(C314,Calculs!$B$85:$D$90,3), 0) + IF(AND(BS314="S",BI314=1), VLOOKUP(C314,Calculs!$B$85:$F$90,5), 0))</f>
        <v>0</v>
      </c>
      <c r="BX314" s="43" t="str">
        <f t="shared" si="91"/>
        <v/>
      </c>
      <c r="BY314" s="241" t="str">
        <f t="shared" si="92"/>
        <v/>
      </c>
      <c r="BZ314" s="301" t="str">
        <f t="shared" si="93"/>
        <v/>
      </c>
      <c r="CA314" s="301" t="str">
        <f t="shared" si="94"/>
        <v/>
      </c>
    </row>
    <row r="315" spans="1:79" ht="12.75" customHeight="1">
      <c r="A315" s="273"/>
      <c r="B315" s="239" t="str">
        <f>IF(' Peticions ET'!B314="", "",' Peticions ET'!B314)</f>
        <v/>
      </c>
      <c r="C315" s="186" t="str">
        <f>IF(' Peticions ET'!C314="", "",' Peticions ET'!C314)</f>
        <v/>
      </c>
      <c r="D315" s="186" t="str">
        <f>IF(' Peticions ET'!D314="", "",' Peticions ET'!D314)</f>
        <v/>
      </c>
      <c r="E315" s="186" t="str">
        <f>IF(' Peticions ET'!E314="", "",' Peticions ET'!E314)</f>
        <v/>
      </c>
      <c r="F315" s="186" t="str">
        <f>IF(' Peticions ET'!F314="", "",' Peticions ET'!F314)</f>
        <v/>
      </c>
      <c r="G315" s="186" t="str">
        <f>IF(' Peticions ET'!G314="", "",' Peticions ET'!G314)</f>
        <v/>
      </c>
      <c r="H315" s="185" t="str">
        <f>IF(' Peticions ET'!H314="", "",' Peticions ET'!H314)</f>
        <v/>
      </c>
      <c r="I315" s="185" t="str">
        <f>IF(' Peticions ET'!I314="", "",' Peticions ET'!I314)</f>
        <v/>
      </c>
      <c r="J315" s="33" t="str">
        <f>IF(' Peticions ET'!J314="", "",' Peticions ET'!J314)</f>
        <v/>
      </c>
      <c r="K315" s="33" t="str">
        <f>IF(' Peticions ET'!K314="", "",' Peticions ET'!K314)</f>
        <v/>
      </c>
      <c r="L315" s="33" t="str">
        <f>IF(' Peticions ET'!L314="", "",' Peticions ET'!L314)</f>
        <v/>
      </c>
      <c r="M315" s="33" t="str">
        <f>IF(' Peticions ET'!M314="", "",' Peticions ET'!M314)</f>
        <v/>
      </c>
      <c r="N315" s="33" t="str">
        <f>IF(' Peticions ET'!N314="", "",' Peticions ET'!N314)</f>
        <v/>
      </c>
      <c r="O315" s="33" t="str">
        <f>IF(' Peticions ET'!O314="", "",' Peticions ET'!O314)</f>
        <v/>
      </c>
      <c r="P315" s="33" t="str">
        <f>IF(' Peticions ET'!P314="", "",' Peticions ET'!P314)</f>
        <v/>
      </c>
      <c r="Q315" s="33" t="str">
        <f>IF(' Peticions ET'!R314="", "",' Peticions ET'!R314)</f>
        <v/>
      </c>
      <c r="R315" s="1" t="str">
        <f>IF(' Peticions ET'!Q314="", "",' Peticions ET'!Q314)</f>
        <v/>
      </c>
      <c r="S315" s="34" t="str">
        <f>IF(' Peticions ET'!U314="", "",' Peticions ET'!U314)</f>
        <v/>
      </c>
      <c r="T315" s="34" t="str">
        <f>IF(' Peticions ET'!V314="", "",' Peticions ET'!V314)</f>
        <v/>
      </c>
      <c r="U315" t="str">
        <f>IF(' Peticions ET'!S314="", "",' Peticions ET'!S314)</f>
        <v/>
      </c>
      <c r="V315" t="str">
        <f>IF(' Peticions ET'!T314="", "",' Peticions ET'!T314)</f>
        <v/>
      </c>
      <c r="W315" s="33" t="str">
        <f>IF(' Peticions ET'!W314="", "",' Peticions ET'!W314)</f>
        <v/>
      </c>
      <c r="X315" s="33" t="str">
        <f>IF(' Peticions ET'!X314="", "",' Peticions ET'!X314)</f>
        <v/>
      </c>
      <c r="Y315" s="33" t="str">
        <f>IF(' Peticions ET'!Y314="", "",' Peticions ET'!Y314)</f>
        <v/>
      </c>
      <c r="Z315" s="1"/>
      <c r="AA315" s="1"/>
      <c r="AB315" s="3"/>
      <c r="AC315" s="34"/>
      <c r="AD315" s="34"/>
      <c r="AE315" s="34"/>
      <c r="AF315" s="35"/>
      <c r="AG315" s="36"/>
      <c r="AH315" s="36"/>
      <c r="AI315" s="36"/>
      <c r="AJ315" s="36"/>
      <c r="AK315" s="37"/>
      <c r="AL315" s="37"/>
      <c r="AM315" s="37"/>
      <c r="AN315" s="37"/>
      <c r="AO315" s="38" t="str">
        <f>IF(' Peticions ET'!AO314="", "",' Peticions ET'!AO314)</f>
        <v/>
      </c>
      <c r="AP315" s="154"/>
      <c r="AQ315" s="39"/>
      <c r="AR315" s="40" t="str">
        <f t="shared" si="84"/>
        <v/>
      </c>
      <c r="AS315" s="41" t="str">
        <f t="shared" si="85"/>
        <v/>
      </c>
      <c r="AT315" s="42" t="str">
        <f t="shared" si="95"/>
        <v/>
      </c>
      <c r="AU315" s="43" t="str">
        <f t="shared" si="96"/>
        <v/>
      </c>
      <c r="AV315" s="252" t="str">
        <f t="shared" si="86"/>
        <v/>
      </c>
      <c r="AW315" s="242">
        <f>IF(B315="",0,IF(BR315="S",COUNTIF($AV$17:AV315,AV315),0))</f>
        <v>0</v>
      </c>
      <c r="AX315" s="44" t="str">
        <f t="shared" si="97"/>
        <v/>
      </c>
      <c r="AY315" s="45">
        <f xml:space="preserve"> IF(AX315&lt;&gt;"",VLOOKUP(AX315,Calculs!$B$2:$C$34,2,FALSE),0)</f>
        <v>0</v>
      </c>
      <c r="AZ315" s="45">
        <f>IF(K315&lt;&gt;"",IF(LEFT(K315,1)="S", Calculs!$C$55,0),0)</f>
        <v>0</v>
      </c>
      <c r="BA315" s="45">
        <f>IF(L315&lt;&gt;"",IF(LEFT(L315,1)="S", Calculs!$C$51,0),0)</f>
        <v>0</v>
      </c>
      <c r="BB315" s="45">
        <f>IF(M315&lt;&gt;"",IF(LEFT(M315,1)="S", Calculs!$C$52,0),0)</f>
        <v>0</v>
      </c>
      <c r="BC315" s="46" t="str">
        <f t="shared" si="98"/>
        <v/>
      </c>
      <c r="BD315" s="46" t="str">
        <f t="shared" si="100"/>
        <v/>
      </c>
      <c r="BE315" s="46">
        <f>SUMIF(Calculs!$B$2:$B$34,BC315,Calculs!$C$2:$C$34)</f>
        <v>0</v>
      </c>
      <c r="BF315" s="45">
        <f>IF(Q315&lt;&gt;"",IF(LEFT(Q315,1)="S", Calculs!$C$52,0),0)</f>
        <v>0</v>
      </c>
      <c r="BG315" s="45">
        <f>IF(R315&lt;&gt;"",IF(LEFT(R315,1)="S", Calculs!$C$51,0),0)</f>
        <v>0</v>
      </c>
      <c r="BH315" s="252" t="str">
        <f t="shared" si="87"/>
        <v/>
      </c>
      <c r="BI315" s="242">
        <f>IF(B315="",0, IF(BS315="S",COUNTIF($BH$17:BH315,BH315),0))</f>
        <v>0</v>
      </c>
      <c r="BJ315" s="45">
        <f xml:space="preserve"> IF(S315&lt;&gt;"",IF(S315&lt;&gt;"Sense monitor",VLOOKUP(LEFT(S315,2),Calculs!$B$41:$C$46,2,FALSE),0),0)</f>
        <v>0</v>
      </c>
      <c r="BK315" s="45">
        <f>IF(T315&lt;&gt;"",IF(LEFT(T315,1)="S", Calculs!$C$48,0),0)</f>
        <v>0</v>
      </c>
      <c r="BL315" s="45">
        <f>IF(W315&lt;&gt;"",IF(LEFT(W315,3)="ETT", Calculs!$C$37,0),0)</f>
        <v>0</v>
      </c>
      <c r="BM315" s="45">
        <f>IF(X315&lt;&gt;"",IF(LEFT(X315,1)="S", Calculs!$C$51,0),0)</f>
        <v>0</v>
      </c>
      <c r="BN315" s="45">
        <f>IF(Y315&lt;&gt;"",IF(LEFT(Y315,1)="S", Calculs!$C$52,0),0)</f>
        <v>0</v>
      </c>
      <c r="BO315" s="46" t="str">
        <f t="shared" si="99"/>
        <v/>
      </c>
      <c r="BP315" s="45">
        <f>SUMIF(Calculs!$B$32:$B$36,TRIM(BO315),Calculs!$C$32:$C$36)</f>
        <v>0</v>
      </c>
      <c r="BQ315" s="45">
        <f>IF(V315&lt;&gt;"",IF(LEFT(V315,1)="S", SUMIF(Calculs!$B$57:$B$61, TRIM(BO315), Calculs!$C$57:$C$61),0),0)</f>
        <v>0</v>
      </c>
      <c r="BR315" s="43" t="str">
        <f t="shared" si="88"/>
        <v>N</v>
      </c>
      <c r="BS315" s="241" t="str">
        <f t="shared" si="89"/>
        <v>N</v>
      </c>
      <c r="BT315" s="45">
        <f t="shared" si="90"/>
        <v>0</v>
      </c>
      <c r="BU315" s="45"/>
      <c r="BV315" s="45"/>
      <c r="BW315" s="45">
        <f>IF(C315="",0,IF(AND(BR315="S",AW315=1), VLOOKUP(C315,Calculs!$B$85:$D$90,3), 0) + IF(AND(BS315="S",BI315=1), VLOOKUP(C315,Calculs!$B$85:$F$90,5), 0))</f>
        <v>0</v>
      </c>
      <c r="BX315" s="43" t="str">
        <f t="shared" si="91"/>
        <v/>
      </c>
      <c r="BY315" s="241" t="str">
        <f t="shared" si="92"/>
        <v/>
      </c>
      <c r="BZ315" s="301" t="str">
        <f t="shared" si="93"/>
        <v/>
      </c>
      <c r="CA315" s="301" t="str">
        <f t="shared" si="94"/>
        <v/>
      </c>
    </row>
    <row r="316" spans="1:79" ht="12.75" customHeight="1">
      <c r="A316" s="273"/>
      <c r="B316" s="239" t="str">
        <f>IF(' Peticions ET'!B315="", "",' Peticions ET'!B315)</f>
        <v/>
      </c>
      <c r="C316" s="186" t="str">
        <f>IF(' Peticions ET'!C315="", "",' Peticions ET'!C315)</f>
        <v/>
      </c>
      <c r="D316" s="186" t="str">
        <f>IF(' Peticions ET'!D315="", "",' Peticions ET'!D315)</f>
        <v/>
      </c>
      <c r="E316" s="186" t="str">
        <f>IF(' Peticions ET'!E315="", "",' Peticions ET'!E315)</f>
        <v/>
      </c>
      <c r="F316" s="186" t="str">
        <f>IF(' Peticions ET'!F315="", "",' Peticions ET'!F315)</f>
        <v/>
      </c>
      <c r="G316" s="186" t="str">
        <f>IF(' Peticions ET'!G315="", "",' Peticions ET'!G315)</f>
        <v/>
      </c>
      <c r="H316" s="185" t="str">
        <f>IF(' Peticions ET'!H315="", "",' Peticions ET'!H315)</f>
        <v/>
      </c>
      <c r="I316" s="185" t="str">
        <f>IF(' Peticions ET'!I315="", "",' Peticions ET'!I315)</f>
        <v/>
      </c>
      <c r="J316" s="33" t="str">
        <f>IF(' Peticions ET'!J315="", "",' Peticions ET'!J315)</f>
        <v/>
      </c>
      <c r="K316" s="33" t="str">
        <f>IF(' Peticions ET'!K315="", "",' Peticions ET'!K315)</f>
        <v/>
      </c>
      <c r="L316" s="33" t="str">
        <f>IF(' Peticions ET'!L315="", "",' Peticions ET'!L315)</f>
        <v/>
      </c>
      <c r="M316" s="33" t="str">
        <f>IF(' Peticions ET'!M315="", "",' Peticions ET'!M315)</f>
        <v/>
      </c>
      <c r="N316" s="33" t="str">
        <f>IF(' Peticions ET'!N315="", "",' Peticions ET'!N315)</f>
        <v/>
      </c>
      <c r="O316" s="33" t="str">
        <f>IF(' Peticions ET'!O315="", "",' Peticions ET'!O315)</f>
        <v/>
      </c>
      <c r="P316" s="33" t="str">
        <f>IF(' Peticions ET'!P315="", "",' Peticions ET'!P315)</f>
        <v/>
      </c>
      <c r="Q316" s="33" t="str">
        <f>IF(' Peticions ET'!R315="", "",' Peticions ET'!R315)</f>
        <v/>
      </c>
      <c r="R316" s="1" t="str">
        <f>IF(' Peticions ET'!Q315="", "",' Peticions ET'!Q315)</f>
        <v/>
      </c>
      <c r="S316" s="34" t="str">
        <f>IF(' Peticions ET'!U315="", "",' Peticions ET'!U315)</f>
        <v/>
      </c>
      <c r="T316" s="34" t="str">
        <f>IF(' Peticions ET'!V315="", "",' Peticions ET'!V315)</f>
        <v/>
      </c>
      <c r="U316" t="str">
        <f>IF(' Peticions ET'!S315="", "",' Peticions ET'!S315)</f>
        <v/>
      </c>
      <c r="V316" t="str">
        <f>IF(' Peticions ET'!T315="", "",' Peticions ET'!T315)</f>
        <v/>
      </c>
      <c r="W316" s="33" t="str">
        <f>IF(' Peticions ET'!W315="", "",' Peticions ET'!W315)</f>
        <v/>
      </c>
      <c r="X316" s="33" t="str">
        <f>IF(' Peticions ET'!X315="", "",' Peticions ET'!X315)</f>
        <v/>
      </c>
      <c r="Y316" s="33" t="str">
        <f>IF(' Peticions ET'!Y315="", "",' Peticions ET'!Y315)</f>
        <v/>
      </c>
      <c r="Z316" s="1"/>
      <c r="AA316" s="1"/>
      <c r="AB316" s="3"/>
      <c r="AC316" s="34"/>
      <c r="AD316" s="34"/>
      <c r="AE316" s="34"/>
      <c r="AF316" s="35"/>
      <c r="AG316" s="36"/>
      <c r="AH316" s="36"/>
      <c r="AI316" s="36"/>
      <c r="AJ316" s="36"/>
      <c r="AK316" s="37"/>
      <c r="AL316" s="37"/>
      <c r="AM316" s="37"/>
      <c r="AN316" s="37"/>
      <c r="AO316" s="38" t="str">
        <f>IF(' Peticions ET'!AO315="", "",' Peticions ET'!AO315)</f>
        <v/>
      </c>
      <c r="AP316" s="154"/>
      <c r="AQ316" s="39"/>
      <c r="AR316" s="40" t="str">
        <f t="shared" si="84"/>
        <v/>
      </c>
      <c r="AS316" s="41" t="str">
        <f t="shared" si="85"/>
        <v/>
      </c>
      <c r="AT316" s="42" t="str">
        <f t="shared" si="95"/>
        <v/>
      </c>
      <c r="AU316" s="43" t="str">
        <f t="shared" si="96"/>
        <v/>
      </c>
      <c r="AV316" s="252" t="str">
        <f t="shared" si="86"/>
        <v/>
      </c>
      <c r="AW316" s="242">
        <f>IF(B316="",0,IF(BR316="S",COUNTIF($AV$17:AV316,AV316),0))</f>
        <v>0</v>
      </c>
      <c r="AX316" s="44" t="str">
        <f t="shared" si="97"/>
        <v/>
      </c>
      <c r="AY316" s="45">
        <f xml:space="preserve"> IF(AX316&lt;&gt;"",VLOOKUP(AX316,Calculs!$B$2:$C$34,2,FALSE),0)</f>
        <v>0</v>
      </c>
      <c r="AZ316" s="45">
        <f>IF(K316&lt;&gt;"",IF(LEFT(K316,1)="S", Calculs!$C$55,0),0)</f>
        <v>0</v>
      </c>
      <c r="BA316" s="45">
        <f>IF(L316&lt;&gt;"",IF(LEFT(L316,1)="S", Calculs!$C$51,0),0)</f>
        <v>0</v>
      </c>
      <c r="BB316" s="45">
        <f>IF(M316&lt;&gt;"",IF(LEFT(M316,1)="S", Calculs!$C$52,0),0)</f>
        <v>0</v>
      </c>
      <c r="BC316" s="46" t="str">
        <f t="shared" si="98"/>
        <v/>
      </c>
      <c r="BD316" s="46" t="str">
        <f t="shared" si="100"/>
        <v/>
      </c>
      <c r="BE316" s="46">
        <f>SUMIF(Calculs!$B$2:$B$34,BC316,Calculs!$C$2:$C$34)</f>
        <v>0</v>
      </c>
      <c r="BF316" s="45">
        <f>IF(Q316&lt;&gt;"",IF(LEFT(Q316,1)="S", Calculs!$C$52,0),0)</f>
        <v>0</v>
      </c>
      <c r="BG316" s="45">
        <f>IF(R316&lt;&gt;"",IF(LEFT(R316,1)="S", Calculs!$C$51,0),0)</f>
        <v>0</v>
      </c>
      <c r="BH316" s="252" t="str">
        <f t="shared" si="87"/>
        <v/>
      </c>
      <c r="BI316" s="242">
        <f>IF(B316="",0, IF(BS316="S",COUNTIF($BH$17:BH316,BH316),0))</f>
        <v>0</v>
      </c>
      <c r="BJ316" s="45">
        <f xml:space="preserve"> IF(S316&lt;&gt;"",IF(S316&lt;&gt;"Sense monitor",VLOOKUP(LEFT(S316,2),Calculs!$B$41:$C$46,2,FALSE),0),0)</f>
        <v>0</v>
      </c>
      <c r="BK316" s="45">
        <f>IF(T316&lt;&gt;"",IF(LEFT(T316,1)="S", Calculs!$C$48,0),0)</f>
        <v>0</v>
      </c>
      <c r="BL316" s="45">
        <f>IF(W316&lt;&gt;"",IF(LEFT(W316,3)="ETT", Calculs!$C$37,0),0)</f>
        <v>0</v>
      </c>
      <c r="BM316" s="45">
        <f>IF(X316&lt;&gt;"",IF(LEFT(X316,1)="S", Calculs!$C$51,0),0)</f>
        <v>0</v>
      </c>
      <c r="BN316" s="45">
        <f>IF(Y316&lt;&gt;"",IF(LEFT(Y316,1)="S", Calculs!$C$52,0),0)</f>
        <v>0</v>
      </c>
      <c r="BO316" s="46" t="str">
        <f t="shared" si="99"/>
        <v/>
      </c>
      <c r="BP316" s="45">
        <f>SUMIF(Calculs!$B$32:$B$36,TRIM(BO316),Calculs!$C$32:$C$36)</f>
        <v>0</v>
      </c>
      <c r="BQ316" s="45">
        <f>IF(V316&lt;&gt;"",IF(LEFT(V316,1)="S", SUMIF(Calculs!$B$57:$B$61, TRIM(BO316), Calculs!$C$57:$C$61),0),0)</f>
        <v>0</v>
      </c>
      <c r="BR316" s="43" t="str">
        <f t="shared" si="88"/>
        <v>N</v>
      </c>
      <c r="BS316" s="241" t="str">
        <f t="shared" si="89"/>
        <v>N</v>
      </c>
      <c r="BT316" s="45">
        <f t="shared" si="90"/>
        <v>0</v>
      </c>
      <c r="BU316" s="45"/>
      <c r="BV316" s="45"/>
      <c r="BW316" s="45">
        <f>IF(C316="",0,IF(AND(BR316="S",AW316=1), VLOOKUP(C316,Calculs!$B$85:$D$90,3), 0) + IF(AND(BS316="S",BI316=1), VLOOKUP(C316,Calculs!$B$85:$F$90,5), 0))</f>
        <v>0</v>
      </c>
      <c r="BX316" s="43" t="str">
        <f t="shared" si="91"/>
        <v/>
      </c>
      <c r="BY316" s="241" t="str">
        <f t="shared" si="92"/>
        <v/>
      </c>
      <c r="BZ316" s="301" t="str">
        <f t="shared" si="93"/>
        <v/>
      </c>
      <c r="CA316" s="301" t="str">
        <f t="shared" si="94"/>
        <v/>
      </c>
    </row>
    <row r="317" spans="1:79" ht="12.75" customHeight="1">
      <c r="A317" s="273"/>
      <c r="B317" s="239" t="str">
        <f>IF(' Peticions ET'!B316="", "",' Peticions ET'!B316)</f>
        <v/>
      </c>
      <c r="C317" s="186" t="str">
        <f>IF(' Peticions ET'!C316="", "",' Peticions ET'!C316)</f>
        <v/>
      </c>
      <c r="D317" s="186" t="str">
        <f>IF(' Peticions ET'!D316="", "",' Peticions ET'!D316)</f>
        <v/>
      </c>
      <c r="E317" s="186" t="str">
        <f>IF(' Peticions ET'!E316="", "",' Peticions ET'!E316)</f>
        <v/>
      </c>
      <c r="F317" s="186" t="str">
        <f>IF(' Peticions ET'!F316="", "",' Peticions ET'!F316)</f>
        <v/>
      </c>
      <c r="G317" s="186" t="str">
        <f>IF(' Peticions ET'!G316="", "",' Peticions ET'!G316)</f>
        <v/>
      </c>
      <c r="H317" s="185" t="str">
        <f>IF(' Peticions ET'!H316="", "",' Peticions ET'!H316)</f>
        <v/>
      </c>
      <c r="I317" s="185" t="str">
        <f>IF(' Peticions ET'!I316="", "",' Peticions ET'!I316)</f>
        <v/>
      </c>
      <c r="J317" s="33" t="str">
        <f>IF(' Peticions ET'!J316="", "",' Peticions ET'!J316)</f>
        <v/>
      </c>
      <c r="K317" s="33" t="str">
        <f>IF(' Peticions ET'!K316="", "",' Peticions ET'!K316)</f>
        <v/>
      </c>
      <c r="L317" s="33" t="str">
        <f>IF(' Peticions ET'!L316="", "",' Peticions ET'!L316)</f>
        <v/>
      </c>
      <c r="M317" s="33" t="str">
        <f>IF(' Peticions ET'!M316="", "",' Peticions ET'!M316)</f>
        <v/>
      </c>
      <c r="N317" s="33" t="str">
        <f>IF(' Peticions ET'!N316="", "",' Peticions ET'!N316)</f>
        <v/>
      </c>
      <c r="O317" s="33" t="str">
        <f>IF(' Peticions ET'!O316="", "",' Peticions ET'!O316)</f>
        <v/>
      </c>
      <c r="P317" s="33" t="str">
        <f>IF(' Peticions ET'!P316="", "",' Peticions ET'!P316)</f>
        <v/>
      </c>
      <c r="Q317" s="33" t="str">
        <f>IF(' Peticions ET'!R316="", "",' Peticions ET'!R316)</f>
        <v/>
      </c>
      <c r="R317" s="1" t="str">
        <f>IF(' Peticions ET'!Q316="", "",' Peticions ET'!Q316)</f>
        <v/>
      </c>
      <c r="S317" s="34" t="str">
        <f>IF(' Peticions ET'!U316="", "",' Peticions ET'!U316)</f>
        <v/>
      </c>
      <c r="T317" s="34" t="str">
        <f>IF(' Peticions ET'!V316="", "",' Peticions ET'!V316)</f>
        <v/>
      </c>
      <c r="U317" t="str">
        <f>IF(' Peticions ET'!S316="", "",' Peticions ET'!S316)</f>
        <v/>
      </c>
      <c r="V317" t="str">
        <f>IF(' Peticions ET'!T316="", "",' Peticions ET'!T316)</f>
        <v/>
      </c>
      <c r="W317" s="33" t="str">
        <f>IF(' Peticions ET'!W316="", "",' Peticions ET'!W316)</f>
        <v/>
      </c>
      <c r="X317" s="33" t="str">
        <f>IF(' Peticions ET'!X316="", "",' Peticions ET'!X316)</f>
        <v/>
      </c>
      <c r="Y317" s="33" t="str">
        <f>IF(' Peticions ET'!Y316="", "",' Peticions ET'!Y316)</f>
        <v/>
      </c>
      <c r="Z317" s="1"/>
      <c r="AA317" s="1"/>
      <c r="AB317" s="3"/>
      <c r="AC317" s="34"/>
      <c r="AD317" s="34"/>
      <c r="AE317" s="34"/>
      <c r="AF317" s="35"/>
      <c r="AG317" s="36"/>
      <c r="AH317" s="36"/>
      <c r="AI317" s="36"/>
      <c r="AJ317" s="36"/>
      <c r="AK317" s="37"/>
      <c r="AL317" s="37"/>
      <c r="AM317" s="37"/>
      <c r="AN317" s="37"/>
      <c r="AO317" s="38" t="str">
        <f>IF(' Peticions ET'!AO316="", "",' Peticions ET'!AO316)</f>
        <v/>
      </c>
      <c r="AP317" s="154"/>
      <c r="AQ317" s="39"/>
      <c r="AR317" s="40" t="str">
        <f t="shared" si="84"/>
        <v/>
      </c>
      <c r="AS317" s="41" t="str">
        <f t="shared" si="85"/>
        <v/>
      </c>
      <c r="AT317" s="42" t="str">
        <f t="shared" si="95"/>
        <v/>
      </c>
      <c r="AU317" s="43" t="str">
        <f t="shared" si="96"/>
        <v/>
      </c>
      <c r="AV317" s="252" t="str">
        <f t="shared" si="86"/>
        <v/>
      </c>
      <c r="AW317" s="242">
        <f>IF(B317="",0,IF(BR317="S",COUNTIF($AV$17:AV317,AV317),0))</f>
        <v>0</v>
      </c>
      <c r="AX317" s="44" t="str">
        <f t="shared" si="97"/>
        <v/>
      </c>
      <c r="AY317" s="45">
        <f xml:space="preserve"> IF(AX317&lt;&gt;"",VLOOKUP(AX317,Calculs!$B$2:$C$34,2,FALSE),0)</f>
        <v>0</v>
      </c>
      <c r="AZ317" s="45">
        <f>IF(K317&lt;&gt;"",IF(LEFT(K317,1)="S", Calculs!$C$55,0),0)</f>
        <v>0</v>
      </c>
      <c r="BA317" s="45">
        <f>IF(L317&lt;&gt;"",IF(LEFT(L317,1)="S", Calculs!$C$51,0),0)</f>
        <v>0</v>
      </c>
      <c r="BB317" s="45">
        <f>IF(M317&lt;&gt;"",IF(LEFT(M317,1)="S", Calculs!$C$52,0),0)</f>
        <v>0</v>
      </c>
      <c r="BC317" s="46" t="str">
        <f t="shared" si="98"/>
        <v/>
      </c>
      <c r="BD317" s="46" t="str">
        <f t="shared" si="100"/>
        <v/>
      </c>
      <c r="BE317" s="46">
        <f>SUMIF(Calculs!$B$2:$B$34,BC317,Calculs!$C$2:$C$34)</f>
        <v>0</v>
      </c>
      <c r="BF317" s="45">
        <f>IF(Q317&lt;&gt;"",IF(LEFT(Q317,1)="S", Calculs!$C$52,0),0)</f>
        <v>0</v>
      </c>
      <c r="BG317" s="45">
        <f>IF(R317&lt;&gt;"",IF(LEFT(R317,1)="S", Calculs!$C$51,0),0)</f>
        <v>0</v>
      </c>
      <c r="BH317" s="252" t="str">
        <f t="shared" si="87"/>
        <v/>
      </c>
      <c r="BI317" s="242">
        <f>IF(B317="",0, IF(BS317="S",COUNTIF($BH$17:BH317,BH317),0))</f>
        <v>0</v>
      </c>
      <c r="BJ317" s="45">
        <f xml:space="preserve"> IF(S317&lt;&gt;"",IF(S317&lt;&gt;"Sense monitor",VLOOKUP(LEFT(S317,2),Calculs!$B$41:$C$46,2,FALSE),0),0)</f>
        <v>0</v>
      </c>
      <c r="BK317" s="45">
        <f>IF(T317&lt;&gt;"",IF(LEFT(T317,1)="S", Calculs!$C$48,0),0)</f>
        <v>0</v>
      </c>
      <c r="BL317" s="45">
        <f>IF(W317&lt;&gt;"",IF(LEFT(W317,3)="ETT", Calculs!$C$37,0),0)</f>
        <v>0</v>
      </c>
      <c r="BM317" s="45">
        <f>IF(X317&lt;&gt;"",IF(LEFT(X317,1)="S", Calculs!$C$51,0),0)</f>
        <v>0</v>
      </c>
      <c r="BN317" s="45">
        <f>IF(Y317&lt;&gt;"",IF(LEFT(Y317,1)="S", Calculs!$C$52,0),0)</f>
        <v>0</v>
      </c>
      <c r="BO317" s="46" t="str">
        <f t="shared" si="99"/>
        <v/>
      </c>
      <c r="BP317" s="45">
        <f>SUMIF(Calculs!$B$32:$B$36,TRIM(BO317),Calculs!$C$32:$C$36)</f>
        <v>0</v>
      </c>
      <c r="BQ317" s="45">
        <f>IF(V317&lt;&gt;"",IF(LEFT(V317,1)="S", SUMIF(Calculs!$B$57:$B$61, TRIM(BO317), Calculs!$C$57:$C$61),0),0)</f>
        <v>0</v>
      </c>
      <c r="BR317" s="43" t="str">
        <f t="shared" si="88"/>
        <v>N</v>
      </c>
      <c r="BS317" s="241" t="str">
        <f t="shared" si="89"/>
        <v>N</v>
      </c>
      <c r="BT317" s="45">
        <f t="shared" si="90"/>
        <v>0</v>
      </c>
      <c r="BU317" s="45"/>
      <c r="BV317" s="45"/>
      <c r="BW317" s="45">
        <f>IF(C317="",0,IF(AND(BR317="S",AW317=1), VLOOKUP(C317,Calculs!$B$85:$D$90,3), 0) + IF(AND(BS317="S",BI317=1), VLOOKUP(C317,Calculs!$B$85:$F$90,5), 0))</f>
        <v>0</v>
      </c>
      <c r="BX317" s="43" t="str">
        <f t="shared" si="91"/>
        <v/>
      </c>
      <c r="BY317" s="241" t="str">
        <f t="shared" si="92"/>
        <v/>
      </c>
      <c r="BZ317" s="301" t="str">
        <f t="shared" si="93"/>
        <v/>
      </c>
      <c r="CA317" s="301" t="str">
        <f t="shared" si="94"/>
        <v/>
      </c>
    </row>
    <row r="318" spans="1:79" ht="12.75" customHeight="1">
      <c r="A318" s="273"/>
      <c r="B318" s="239" t="str">
        <f>IF(' Peticions ET'!B317="", "",' Peticions ET'!B317)</f>
        <v/>
      </c>
      <c r="C318" s="186" t="str">
        <f>IF(' Peticions ET'!C317="", "",' Peticions ET'!C317)</f>
        <v/>
      </c>
      <c r="D318" s="186" t="str">
        <f>IF(' Peticions ET'!D317="", "",' Peticions ET'!D317)</f>
        <v/>
      </c>
      <c r="E318" s="186" t="str">
        <f>IF(' Peticions ET'!E317="", "",' Peticions ET'!E317)</f>
        <v/>
      </c>
      <c r="F318" s="186" t="str">
        <f>IF(' Peticions ET'!F317="", "",' Peticions ET'!F317)</f>
        <v/>
      </c>
      <c r="G318" s="186" t="str">
        <f>IF(' Peticions ET'!G317="", "",' Peticions ET'!G317)</f>
        <v/>
      </c>
      <c r="H318" s="185" t="str">
        <f>IF(' Peticions ET'!H317="", "",' Peticions ET'!H317)</f>
        <v/>
      </c>
      <c r="I318" s="185" t="str">
        <f>IF(' Peticions ET'!I317="", "",' Peticions ET'!I317)</f>
        <v/>
      </c>
      <c r="J318" s="33" t="str">
        <f>IF(' Peticions ET'!J317="", "",' Peticions ET'!J317)</f>
        <v/>
      </c>
      <c r="K318" s="33" t="str">
        <f>IF(' Peticions ET'!K317="", "",' Peticions ET'!K317)</f>
        <v/>
      </c>
      <c r="L318" s="33" t="str">
        <f>IF(' Peticions ET'!L317="", "",' Peticions ET'!L317)</f>
        <v/>
      </c>
      <c r="M318" s="33" t="str">
        <f>IF(' Peticions ET'!M317="", "",' Peticions ET'!M317)</f>
        <v/>
      </c>
      <c r="N318" s="33" t="str">
        <f>IF(' Peticions ET'!N317="", "",' Peticions ET'!N317)</f>
        <v/>
      </c>
      <c r="O318" s="33" t="str">
        <f>IF(' Peticions ET'!O317="", "",' Peticions ET'!O317)</f>
        <v/>
      </c>
      <c r="P318" s="33" t="str">
        <f>IF(' Peticions ET'!P317="", "",' Peticions ET'!P317)</f>
        <v/>
      </c>
      <c r="Q318" s="33" t="str">
        <f>IF(' Peticions ET'!R317="", "",' Peticions ET'!R317)</f>
        <v/>
      </c>
      <c r="R318" s="1" t="str">
        <f>IF(' Peticions ET'!Q317="", "",' Peticions ET'!Q317)</f>
        <v/>
      </c>
      <c r="S318" s="34" t="str">
        <f>IF(' Peticions ET'!U317="", "",' Peticions ET'!U317)</f>
        <v/>
      </c>
      <c r="T318" s="34" t="str">
        <f>IF(' Peticions ET'!V317="", "",' Peticions ET'!V317)</f>
        <v/>
      </c>
      <c r="U318" t="str">
        <f>IF(' Peticions ET'!S317="", "",' Peticions ET'!S317)</f>
        <v/>
      </c>
      <c r="V318" t="str">
        <f>IF(' Peticions ET'!T317="", "",' Peticions ET'!T317)</f>
        <v/>
      </c>
      <c r="W318" s="33" t="str">
        <f>IF(' Peticions ET'!W317="", "",' Peticions ET'!W317)</f>
        <v/>
      </c>
      <c r="X318" s="33" t="str">
        <f>IF(' Peticions ET'!X317="", "",' Peticions ET'!X317)</f>
        <v/>
      </c>
      <c r="Y318" s="33" t="str">
        <f>IF(' Peticions ET'!Y317="", "",' Peticions ET'!Y317)</f>
        <v/>
      </c>
      <c r="Z318" s="1"/>
      <c r="AA318" s="1"/>
      <c r="AB318" s="3"/>
      <c r="AC318" s="34"/>
      <c r="AD318" s="34"/>
      <c r="AE318" s="34"/>
      <c r="AF318" s="35"/>
      <c r="AG318" s="36"/>
      <c r="AH318" s="36"/>
      <c r="AI318" s="36"/>
      <c r="AJ318" s="36"/>
      <c r="AK318" s="37"/>
      <c r="AL318" s="37"/>
      <c r="AM318" s="37"/>
      <c r="AN318" s="37"/>
      <c r="AO318" s="38" t="str">
        <f>IF(' Peticions ET'!AO317="", "",' Peticions ET'!AO317)</f>
        <v/>
      </c>
      <c r="AP318" s="154"/>
      <c r="AQ318" s="39"/>
      <c r="AR318" s="40" t="str">
        <f t="shared" si="84"/>
        <v/>
      </c>
      <c r="AS318" s="41" t="str">
        <f t="shared" si="85"/>
        <v/>
      </c>
      <c r="AT318" s="42" t="str">
        <f t="shared" si="95"/>
        <v/>
      </c>
      <c r="AU318" s="43" t="str">
        <f t="shared" si="96"/>
        <v/>
      </c>
      <c r="AV318" s="252" t="str">
        <f t="shared" si="86"/>
        <v/>
      </c>
      <c r="AW318" s="242">
        <f>IF(B318="",0,IF(BR318="S",COUNTIF($AV$17:AV318,AV318),0))</f>
        <v>0</v>
      </c>
      <c r="AX318" s="44" t="str">
        <f t="shared" si="97"/>
        <v/>
      </c>
      <c r="AY318" s="45">
        <f xml:space="preserve"> IF(AX318&lt;&gt;"",VLOOKUP(AX318,Calculs!$B$2:$C$34,2,FALSE),0)</f>
        <v>0</v>
      </c>
      <c r="AZ318" s="45">
        <f>IF(K318&lt;&gt;"",IF(LEFT(K318,1)="S", Calculs!$C$55,0),0)</f>
        <v>0</v>
      </c>
      <c r="BA318" s="45">
        <f>IF(L318&lt;&gt;"",IF(LEFT(L318,1)="S", Calculs!$C$51,0),0)</f>
        <v>0</v>
      </c>
      <c r="BB318" s="45">
        <f>IF(M318&lt;&gt;"",IF(LEFT(M318,1)="S", Calculs!$C$52,0),0)</f>
        <v>0</v>
      </c>
      <c r="BC318" s="46" t="str">
        <f t="shared" si="98"/>
        <v/>
      </c>
      <c r="BD318" s="46" t="str">
        <f t="shared" si="100"/>
        <v/>
      </c>
      <c r="BE318" s="46">
        <f>SUMIF(Calculs!$B$2:$B$34,BC318,Calculs!$C$2:$C$34)</f>
        <v>0</v>
      </c>
      <c r="BF318" s="45">
        <f>IF(Q318&lt;&gt;"",IF(LEFT(Q318,1)="S", Calculs!$C$52,0),0)</f>
        <v>0</v>
      </c>
      <c r="BG318" s="45">
        <f>IF(R318&lt;&gt;"",IF(LEFT(R318,1)="S", Calculs!$C$51,0),0)</f>
        <v>0</v>
      </c>
      <c r="BH318" s="252" t="str">
        <f t="shared" si="87"/>
        <v/>
      </c>
      <c r="BI318" s="242">
        <f>IF(B318="",0, IF(BS318="S",COUNTIF($BH$17:BH318,BH318),0))</f>
        <v>0</v>
      </c>
      <c r="BJ318" s="45">
        <f xml:space="preserve"> IF(S318&lt;&gt;"",IF(S318&lt;&gt;"Sense monitor",VLOOKUP(LEFT(S318,2),Calculs!$B$41:$C$46,2,FALSE),0),0)</f>
        <v>0</v>
      </c>
      <c r="BK318" s="45">
        <f>IF(T318&lt;&gt;"",IF(LEFT(T318,1)="S", Calculs!$C$48,0),0)</f>
        <v>0</v>
      </c>
      <c r="BL318" s="45">
        <f>IF(W318&lt;&gt;"",IF(LEFT(W318,3)="ETT", Calculs!$C$37,0),0)</f>
        <v>0</v>
      </c>
      <c r="BM318" s="45">
        <f>IF(X318&lt;&gt;"",IF(LEFT(X318,1)="S", Calculs!$C$51,0),0)</f>
        <v>0</v>
      </c>
      <c r="BN318" s="45">
        <f>IF(Y318&lt;&gt;"",IF(LEFT(Y318,1)="S", Calculs!$C$52,0),0)</f>
        <v>0</v>
      </c>
      <c r="BO318" s="46" t="str">
        <f t="shared" si="99"/>
        <v/>
      </c>
      <c r="BP318" s="45">
        <f>SUMIF(Calculs!$B$32:$B$36,TRIM(BO318),Calculs!$C$32:$C$36)</f>
        <v>0</v>
      </c>
      <c r="BQ318" s="45">
        <f>IF(V318&lt;&gt;"",IF(LEFT(V318,1)="S", SUMIF(Calculs!$B$57:$B$61, TRIM(BO318), Calculs!$C$57:$C$61),0),0)</f>
        <v>0</v>
      </c>
      <c r="BR318" s="43" t="str">
        <f t="shared" si="88"/>
        <v>N</v>
      </c>
      <c r="BS318" s="241" t="str">
        <f t="shared" si="89"/>
        <v>N</v>
      </c>
      <c r="BT318" s="45">
        <f t="shared" si="90"/>
        <v>0</v>
      </c>
      <c r="BU318" s="45"/>
      <c r="BV318" s="45"/>
      <c r="BW318" s="45">
        <f>IF(C318="",0,IF(AND(BR318="S",AW318=1), VLOOKUP(C318,Calculs!$B$85:$D$90,3), 0) + IF(AND(BS318="S",BI318=1), VLOOKUP(C318,Calculs!$B$85:$F$90,5), 0))</f>
        <v>0</v>
      </c>
      <c r="BX318" s="43" t="str">
        <f t="shared" si="91"/>
        <v/>
      </c>
      <c r="BY318" s="241" t="str">
        <f t="shared" si="92"/>
        <v/>
      </c>
      <c r="BZ318" s="301" t="str">
        <f t="shared" si="93"/>
        <v/>
      </c>
      <c r="CA318" s="301" t="str">
        <f t="shared" si="94"/>
        <v/>
      </c>
    </row>
    <row r="319" spans="1:79" ht="12.75" customHeight="1">
      <c r="A319" s="273"/>
      <c r="B319" s="239" t="str">
        <f>IF(' Peticions ET'!B318="", "",' Peticions ET'!B318)</f>
        <v/>
      </c>
      <c r="C319" s="186" t="str">
        <f>IF(' Peticions ET'!C318="", "",' Peticions ET'!C318)</f>
        <v/>
      </c>
      <c r="D319" s="186" t="str">
        <f>IF(' Peticions ET'!D318="", "",' Peticions ET'!D318)</f>
        <v/>
      </c>
      <c r="E319" s="186" t="str">
        <f>IF(' Peticions ET'!E318="", "",' Peticions ET'!E318)</f>
        <v/>
      </c>
      <c r="F319" s="186" t="str">
        <f>IF(' Peticions ET'!F318="", "",' Peticions ET'!F318)</f>
        <v/>
      </c>
      <c r="G319" s="186" t="str">
        <f>IF(' Peticions ET'!G318="", "",' Peticions ET'!G318)</f>
        <v/>
      </c>
      <c r="H319" s="185" t="str">
        <f>IF(' Peticions ET'!H318="", "",' Peticions ET'!H318)</f>
        <v/>
      </c>
      <c r="I319" s="185" t="str">
        <f>IF(' Peticions ET'!I318="", "",' Peticions ET'!I318)</f>
        <v/>
      </c>
      <c r="J319" s="33" t="str">
        <f>IF(' Peticions ET'!J318="", "",' Peticions ET'!J318)</f>
        <v/>
      </c>
      <c r="K319" s="33" t="str">
        <f>IF(' Peticions ET'!K318="", "",' Peticions ET'!K318)</f>
        <v/>
      </c>
      <c r="L319" s="33" t="str">
        <f>IF(' Peticions ET'!L318="", "",' Peticions ET'!L318)</f>
        <v/>
      </c>
      <c r="M319" s="33" t="str">
        <f>IF(' Peticions ET'!M318="", "",' Peticions ET'!M318)</f>
        <v/>
      </c>
      <c r="N319" s="33" t="str">
        <f>IF(' Peticions ET'!N318="", "",' Peticions ET'!N318)</f>
        <v/>
      </c>
      <c r="O319" s="33" t="str">
        <f>IF(' Peticions ET'!O318="", "",' Peticions ET'!O318)</f>
        <v/>
      </c>
      <c r="P319" s="33" t="str">
        <f>IF(' Peticions ET'!P318="", "",' Peticions ET'!P318)</f>
        <v/>
      </c>
      <c r="Q319" s="33" t="str">
        <f>IF(' Peticions ET'!R318="", "",' Peticions ET'!R318)</f>
        <v/>
      </c>
      <c r="R319" s="1" t="str">
        <f>IF(' Peticions ET'!Q318="", "",' Peticions ET'!Q318)</f>
        <v/>
      </c>
      <c r="S319" s="34" t="str">
        <f>IF(' Peticions ET'!U318="", "",' Peticions ET'!U318)</f>
        <v/>
      </c>
      <c r="T319" s="34" t="str">
        <f>IF(' Peticions ET'!V318="", "",' Peticions ET'!V318)</f>
        <v/>
      </c>
      <c r="U319" t="str">
        <f>IF(' Peticions ET'!S318="", "",' Peticions ET'!S318)</f>
        <v/>
      </c>
      <c r="V319" t="str">
        <f>IF(' Peticions ET'!T318="", "",' Peticions ET'!T318)</f>
        <v/>
      </c>
      <c r="W319" s="33" t="str">
        <f>IF(' Peticions ET'!W318="", "",' Peticions ET'!W318)</f>
        <v/>
      </c>
      <c r="X319" s="33" t="str">
        <f>IF(' Peticions ET'!X318="", "",' Peticions ET'!X318)</f>
        <v/>
      </c>
      <c r="Y319" s="33" t="str">
        <f>IF(' Peticions ET'!Y318="", "",' Peticions ET'!Y318)</f>
        <v/>
      </c>
      <c r="Z319" s="1"/>
      <c r="AA319" s="1"/>
      <c r="AB319" s="3"/>
      <c r="AC319" s="34"/>
      <c r="AD319" s="34"/>
      <c r="AE319" s="34"/>
      <c r="AF319" s="35"/>
      <c r="AG319" s="36"/>
      <c r="AH319" s="36"/>
      <c r="AI319" s="36"/>
      <c r="AJ319" s="36"/>
      <c r="AK319" s="37"/>
      <c r="AL319" s="37"/>
      <c r="AM319" s="37"/>
      <c r="AN319" s="37"/>
      <c r="AO319" s="38" t="str">
        <f>IF(' Peticions ET'!AO318="", "",' Peticions ET'!AO318)</f>
        <v/>
      </c>
      <c r="AP319" s="154"/>
      <c r="AQ319" s="39"/>
      <c r="AR319" s="40" t="str">
        <f t="shared" si="84"/>
        <v/>
      </c>
      <c r="AS319" s="41" t="str">
        <f t="shared" si="85"/>
        <v/>
      </c>
      <c r="AT319" s="42" t="str">
        <f t="shared" si="95"/>
        <v/>
      </c>
      <c r="AU319" s="43" t="str">
        <f t="shared" si="96"/>
        <v/>
      </c>
      <c r="AV319" s="252" t="str">
        <f t="shared" si="86"/>
        <v/>
      </c>
      <c r="AW319" s="242">
        <f>IF(B319="",0,IF(BR319="S",COUNTIF($AV$17:AV319,AV319),0))</f>
        <v>0</v>
      </c>
      <c r="AX319" s="44" t="str">
        <f t="shared" si="97"/>
        <v/>
      </c>
      <c r="AY319" s="45">
        <f xml:space="preserve"> IF(AX319&lt;&gt;"",VLOOKUP(AX319,Calculs!$B$2:$C$34,2,FALSE),0)</f>
        <v>0</v>
      </c>
      <c r="AZ319" s="45">
        <f>IF(K319&lt;&gt;"",IF(LEFT(K319,1)="S", Calculs!$C$55,0),0)</f>
        <v>0</v>
      </c>
      <c r="BA319" s="45">
        <f>IF(L319&lt;&gt;"",IF(LEFT(L319,1)="S", Calculs!$C$51,0),0)</f>
        <v>0</v>
      </c>
      <c r="BB319" s="45">
        <f>IF(M319&lt;&gt;"",IF(LEFT(M319,1)="S", Calculs!$C$52,0),0)</f>
        <v>0</v>
      </c>
      <c r="BC319" s="46" t="str">
        <f t="shared" si="98"/>
        <v/>
      </c>
      <c r="BD319" s="46" t="str">
        <f t="shared" si="100"/>
        <v/>
      </c>
      <c r="BE319" s="46">
        <f>SUMIF(Calculs!$B$2:$B$34,BC319,Calculs!$C$2:$C$34)</f>
        <v>0</v>
      </c>
      <c r="BF319" s="45">
        <f>IF(Q319&lt;&gt;"",IF(LEFT(Q319,1)="S", Calculs!$C$52,0),0)</f>
        <v>0</v>
      </c>
      <c r="BG319" s="45">
        <f>IF(R319&lt;&gt;"",IF(LEFT(R319,1)="S", Calculs!$C$51,0),0)</f>
        <v>0</v>
      </c>
      <c r="BH319" s="252" t="str">
        <f t="shared" si="87"/>
        <v/>
      </c>
      <c r="BI319" s="242">
        <f>IF(B319="",0, IF(BS319="S",COUNTIF($BH$17:BH319,BH319),0))</f>
        <v>0</v>
      </c>
      <c r="BJ319" s="45">
        <f xml:space="preserve"> IF(S319&lt;&gt;"",IF(S319&lt;&gt;"Sense monitor",VLOOKUP(LEFT(S319,2),Calculs!$B$41:$C$46,2,FALSE),0),0)</f>
        <v>0</v>
      </c>
      <c r="BK319" s="45">
        <f>IF(T319&lt;&gt;"",IF(LEFT(T319,1)="S", Calculs!$C$48,0),0)</f>
        <v>0</v>
      </c>
      <c r="BL319" s="45">
        <f>IF(W319&lt;&gt;"",IF(LEFT(W319,3)="ETT", Calculs!$C$37,0),0)</f>
        <v>0</v>
      </c>
      <c r="BM319" s="45">
        <f>IF(X319&lt;&gt;"",IF(LEFT(X319,1)="S", Calculs!$C$51,0),0)</f>
        <v>0</v>
      </c>
      <c r="BN319" s="45">
        <f>IF(Y319&lt;&gt;"",IF(LEFT(Y319,1)="S", Calculs!$C$52,0),0)</f>
        <v>0</v>
      </c>
      <c r="BO319" s="46" t="str">
        <f t="shared" si="99"/>
        <v/>
      </c>
      <c r="BP319" s="45">
        <f>SUMIF(Calculs!$B$32:$B$36,TRIM(BO319),Calculs!$C$32:$C$36)</f>
        <v>0</v>
      </c>
      <c r="BQ319" s="45">
        <f>IF(V319&lt;&gt;"",IF(LEFT(V319,1)="S", SUMIF(Calculs!$B$57:$B$61, TRIM(BO319), Calculs!$C$57:$C$61),0),0)</f>
        <v>0</v>
      </c>
      <c r="BR319" s="43" t="str">
        <f t="shared" si="88"/>
        <v>N</v>
      </c>
      <c r="BS319" s="241" t="str">
        <f t="shared" si="89"/>
        <v>N</v>
      </c>
      <c r="BT319" s="45">
        <f t="shared" si="90"/>
        <v>0</v>
      </c>
      <c r="BU319" s="45"/>
      <c r="BV319" s="45"/>
      <c r="BW319" s="45">
        <f>IF(C319="",0,IF(AND(BR319="S",AW319=1), VLOOKUP(C319,Calculs!$B$85:$D$90,3), 0) + IF(AND(BS319="S",BI319=1), VLOOKUP(C319,Calculs!$B$85:$F$90,5), 0))</f>
        <v>0</v>
      </c>
      <c r="BX319" s="43" t="str">
        <f t="shared" si="91"/>
        <v/>
      </c>
      <c r="BY319" s="241" t="str">
        <f t="shared" si="92"/>
        <v/>
      </c>
      <c r="BZ319" s="301" t="str">
        <f t="shared" si="93"/>
        <v/>
      </c>
      <c r="CA319" s="301" t="str">
        <f t="shared" si="94"/>
        <v/>
      </c>
    </row>
    <row r="320" spans="1:79" ht="12.75" customHeight="1">
      <c r="A320" s="273"/>
      <c r="B320" s="239" t="str">
        <f>IF(' Peticions ET'!B319="", "",' Peticions ET'!B319)</f>
        <v/>
      </c>
      <c r="C320" s="186" t="str">
        <f>IF(' Peticions ET'!C319="", "",' Peticions ET'!C319)</f>
        <v/>
      </c>
      <c r="D320" s="186" t="str">
        <f>IF(' Peticions ET'!D319="", "",' Peticions ET'!D319)</f>
        <v/>
      </c>
      <c r="E320" s="186" t="str">
        <f>IF(' Peticions ET'!E319="", "",' Peticions ET'!E319)</f>
        <v/>
      </c>
      <c r="F320" s="186" t="str">
        <f>IF(' Peticions ET'!F319="", "",' Peticions ET'!F319)</f>
        <v/>
      </c>
      <c r="G320" s="186" t="str">
        <f>IF(' Peticions ET'!G319="", "",' Peticions ET'!G319)</f>
        <v/>
      </c>
      <c r="H320" s="185" t="str">
        <f>IF(' Peticions ET'!H319="", "",' Peticions ET'!H319)</f>
        <v/>
      </c>
      <c r="I320" s="185" t="str">
        <f>IF(' Peticions ET'!I319="", "",' Peticions ET'!I319)</f>
        <v/>
      </c>
      <c r="J320" s="33" t="str">
        <f>IF(' Peticions ET'!J319="", "",' Peticions ET'!J319)</f>
        <v/>
      </c>
      <c r="K320" s="33" t="str">
        <f>IF(' Peticions ET'!K319="", "",' Peticions ET'!K319)</f>
        <v/>
      </c>
      <c r="L320" s="33" t="str">
        <f>IF(' Peticions ET'!L319="", "",' Peticions ET'!L319)</f>
        <v/>
      </c>
      <c r="M320" s="33" t="str">
        <f>IF(' Peticions ET'!M319="", "",' Peticions ET'!M319)</f>
        <v/>
      </c>
      <c r="N320" s="33" t="str">
        <f>IF(' Peticions ET'!N319="", "",' Peticions ET'!N319)</f>
        <v/>
      </c>
      <c r="O320" s="33" t="str">
        <f>IF(' Peticions ET'!O319="", "",' Peticions ET'!O319)</f>
        <v/>
      </c>
      <c r="P320" s="33" t="str">
        <f>IF(' Peticions ET'!P319="", "",' Peticions ET'!P319)</f>
        <v/>
      </c>
      <c r="Q320" s="33" t="str">
        <f>IF(' Peticions ET'!R319="", "",' Peticions ET'!R319)</f>
        <v/>
      </c>
      <c r="R320" s="1" t="str">
        <f>IF(' Peticions ET'!Q319="", "",' Peticions ET'!Q319)</f>
        <v/>
      </c>
      <c r="S320" s="34" t="str">
        <f>IF(' Peticions ET'!U319="", "",' Peticions ET'!U319)</f>
        <v/>
      </c>
      <c r="T320" s="34" t="str">
        <f>IF(' Peticions ET'!V319="", "",' Peticions ET'!V319)</f>
        <v/>
      </c>
      <c r="U320" t="str">
        <f>IF(' Peticions ET'!S319="", "",' Peticions ET'!S319)</f>
        <v/>
      </c>
      <c r="V320" t="str">
        <f>IF(' Peticions ET'!T319="", "",' Peticions ET'!T319)</f>
        <v/>
      </c>
      <c r="W320" s="33" t="str">
        <f>IF(' Peticions ET'!W319="", "",' Peticions ET'!W319)</f>
        <v/>
      </c>
      <c r="X320" s="33" t="str">
        <f>IF(' Peticions ET'!X319="", "",' Peticions ET'!X319)</f>
        <v/>
      </c>
      <c r="Y320" s="33" t="str">
        <f>IF(' Peticions ET'!Y319="", "",' Peticions ET'!Y319)</f>
        <v/>
      </c>
      <c r="Z320" s="1"/>
      <c r="AA320" s="1"/>
      <c r="AB320" s="3"/>
      <c r="AC320" s="34"/>
      <c r="AD320" s="34"/>
      <c r="AE320" s="34"/>
      <c r="AF320" s="35"/>
      <c r="AG320" s="36"/>
      <c r="AH320" s="36"/>
      <c r="AI320" s="36"/>
      <c r="AJ320" s="36"/>
      <c r="AK320" s="37"/>
      <c r="AL320" s="37"/>
      <c r="AM320" s="37"/>
      <c r="AN320" s="37"/>
      <c r="AO320" s="38" t="str">
        <f>IF(' Peticions ET'!AO319="", "",' Peticions ET'!AO319)</f>
        <v/>
      </c>
      <c r="AP320" s="154"/>
      <c r="AQ320" s="39"/>
      <c r="AR320" s="40" t="str">
        <f t="shared" si="84"/>
        <v/>
      </c>
      <c r="AS320" s="41" t="str">
        <f t="shared" si="85"/>
        <v/>
      </c>
      <c r="AT320" s="42" t="str">
        <f t="shared" si="95"/>
        <v/>
      </c>
      <c r="AU320" s="43" t="str">
        <f t="shared" si="96"/>
        <v/>
      </c>
      <c r="AV320" s="252" t="str">
        <f t="shared" si="86"/>
        <v/>
      </c>
      <c r="AW320" s="242">
        <f>IF(B320="",0,IF(BR320="S",COUNTIF($AV$17:AV320,AV320),0))</f>
        <v>0</v>
      </c>
      <c r="AX320" s="44" t="str">
        <f t="shared" si="97"/>
        <v/>
      </c>
      <c r="AY320" s="45">
        <f xml:space="preserve"> IF(AX320&lt;&gt;"",VLOOKUP(AX320,Calculs!$B$2:$C$34,2,FALSE),0)</f>
        <v>0</v>
      </c>
      <c r="AZ320" s="45">
        <f>IF(K320&lt;&gt;"",IF(LEFT(K320,1)="S", Calculs!$C$55,0),0)</f>
        <v>0</v>
      </c>
      <c r="BA320" s="45">
        <f>IF(L320&lt;&gt;"",IF(LEFT(L320,1)="S", Calculs!$C$51,0),0)</f>
        <v>0</v>
      </c>
      <c r="BB320" s="45">
        <f>IF(M320&lt;&gt;"",IF(LEFT(M320,1)="S", Calculs!$C$52,0),0)</f>
        <v>0</v>
      </c>
      <c r="BC320" s="46" t="str">
        <f t="shared" si="98"/>
        <v/>
      </c>
      <c r="BD320" s="46" t="str">
        <f t="shared" si="100"/>
        <v/>
      </c>
      <c r="BE320" s="46">
        <f>SUMIF(Calculs!$B$2:$B$34,BC320,Calculs!$C$2:$C$34)</f>
        <v>0</v>
      </c>
      <c r="BF320" s="45">
        <f>IF(Q320&lt;&gt;"",IF(LEFT(Q320,1)="S", Calculs!$C$52,0),0)</f>
        <v>0</v>
      </c>
      <c r="BG320" s="45">
        <f>IF(R320&lt;&gt;"",IF(LEFT(R320,1)="S", Calculs!$C$51,0),0)</f>
        <v>0</v>
      </c>
      <c r="BH320" s="252" t="str">
        <f t="shared" si="87"/>
        <v/>
      </c>
      <c r="BI320" s="242">
        <f>IF(B320="",0, IF(BS320="S",COUNTIF($BH$17:BH320,BH320),0))</f>
        <v>0</v>
      </c>
      <c r="BJ320" s="45">
        <f xml:space="preserve"> IF(S320&lt;&gt;"",IF(S320&lt;&gt;"Sense monitor",VLOOKUP(LEFT(S320,2),Calculs!$B$41:$C$46,2,FALSE),0),0)</f>
        <v>0</v>
      </c>
      <c r="BK320" s="45">
        <f>IF(T320&lt;&gt;"",IF(LEFT(T320,1)="S", Calculs!$C$48,0),0)</f>
        <v>0</v>
      </c>
      <c r="BL320" s="45">
        <f>IF(W320&lt;&gt;"",IF(LEFT(W320,3)="ETT", Calculs!$C$37,0),0)</f>
        <v>0</v>
      </c>
      <c r="BM320" s="45">
        <f>IF(X320&lt;&gt;"",IF(LEFT(X320,1)="S", Calculs!$C$51,0),0)</f>
        <v>0</v>
      </c>
      <c r="BN320" s="45">
        <f>IF(Y320&lt;&gt;"",IF(LEFT(Y320,1)="S", Calculs!$C$52,0),0)</f>
        <v>0</v>
      </c>
      <c r="BO320" s="46" t="str">
        <f t="shared" si="99"/>
        <v/>
      </c>
      <c r="BP320" s="45">
        <f>SUMIF(Calculs!$B$32:$B$36,TRIM(BO320),Calculs!$C$32:$C$36)</f>
        <v>0</v>
      </c>
      <c r="BQ320" s="45">
        <f>IF(V320&lt;&gt;"",IF(LEFT(V320,1)="S", SUMIF(Calculs!$B$57:$B$61, TRIM(BO320), Calculs!$C$57:$C$61),0),0)</f>
        <v>0</v>
      </c>
      <c r="BR320" s="43" t="str">
        <f t="shared" si="88"/>
        <v>N</v>
      </c>
      <c r="BS320" s="241" t="str">
        <f t="shared" si="89"/>
        <v>N</v>
      </c>
      <c r="BT320" s="45">
        <f t="shared" si="90"/>
        <v>0</v>
      </c>
      <c r="BU320" s="45"/>
      <c r="BV320" s="45"/>
      <c r="BW320" s="45">
        <f>IF(C320="",0,IF(AND(BR320="S",AW320=1), VLOOKUP(C320,Calculs!$B$85:$D$90,3), 0) + IF(AND(BS320="S",BI320=1), VLOOKUP(C320,Calculs!$B$85:$F$90,5), 0))</f>
        <v>0</v>
      </c>
      <c r="BX320" s="43" t="str">
        <f t="shared" si="91"/>
        <v/>
      </c>
      <c r="BY320" s="241" t="str">
        <f t="shared" si="92"/>
        <v/>
      </c>
      <c r="BZ320" s="301" t="str">
        <f t="shared" si="93"/>
        <v/>
      </c>
      <c r="CA320" s="301" t="str">
        <f t="shared" si="94"/>
        <v/>
      </c>
    </row>
    <row r="321" spans="1:79" ht="12.75" customHeight="1">
      <c r="A321" s="273"/>
      <c r="B321" s="239" t="str">
        <f>IF(' Peticions ET'!B320="", "",' Peticions ET'!B320)</f>
        <v/>
      </c>
      <c r="C321" s="186" t="str">
        <f>IF(' Peticions ET'!C320="", "",' Peticions ET'!C320)</f>
        <v/>
      </c>
      <c r="D321" s="186" t="str">
        <f>IF(' Peticions ET'!D320="", "",' Peticions ET'!D320)</f>
        <v/>
      </c>
      <c r="E321" s="186" t="str">
        <f>IF(' Peticions ET'!E320="", "",' Peticions ET'!E320)</f>
        <v/>
      </c>
      <c r="F321" s="186" t="str">
        <f>IF(' Peticions ET'!F320="", "",' Peticions ET'!F320)</f>
        <v/>
      </c>
      <c r="G321" s="186" t="str">
        <f>IF(' Peticions ET'!G320="", "",' Peticions ET'!G320)</f>
        <v/>
      </c>
      <c r="H321" s="185" t="str">
        <f>IF(' Peticions ET'!H320="", "",' Peticions ET'!H320)</f>
        <v/>
      </c>
      <c r="I321" s="185" t="str">
        <f>IF(' Peticions ET'!I320="", "",' Peticions ET'!I320)</f>
        <v/>
      </c>
      <c r="J321" s="33" t="str">
        <f>IF(' Peticions ET'!J320="", "",' Peticions ET'!J320)</f>
        <v/>
      </c>
      <c r="K321" s="33" t="str">
        <f>IF(' Peticions ET'!K320="", "",' Peticions ET'!K320)</f>
        <v/>
      </c>
      <c r="L321" s="33" t="str">
        <f>IF(' Peticions ET'!L320="", "",' Peticions ET'!L320)</f>
        <v/>
      </c>
      <c r="M321" s="33" t="str">
        <f>IF(' Peticions ET'!M320="", "",' Peticions ET'!M320)</f>
        <v/>
      </c>
      <c r="N321" s="33" t="str">
        <f>IF(' Peticions ET'!N320="", "",' Peticions ET'!N320)</f>
        <v/>
      </c>
      <c r="O321" s="33" t="str">
        <f>IF(' Peticions ET'!O320="", "",' Peticions ET'!O320)</f>
        <v/>
      </c>
      <c r="P321" s="33" t="str">
        <f>IF(' Peticions ET'!P320="", "",' Peticions ET'!P320)</f>
        <v/>
      </c>
      <c r="Q321" s="33" t="str">
        <f>IF(' Peticions ET'!R320="", "",' Peticions ET'!R320)</f>
        <v/>
      </c>
      <c r="R321" s="1" t="str">
        <f>IF(' Peticions ET'!Q320="", "",' Peticions ET'!Q320)</f>
        <v/>
      </c>
      <c r="S321" s="34" t="str">
        <f>IF(' Peticions ET'!U320="", "",' Peticions ET'!U320)</f>
        <v/>
      </c>
      <c r="T321" s="34" t="str">
        <f>IF(' Peticions ET'!V320="", "",' Peticions ET'!V320)</f>
        <v/>
      </c>
      <c r="U321" t="str">
        <f>IF(' Peticions ET'!S320="", "",' Peticions ET'!S320)</f>
        <v/>
      </c>
      <c r="V321" t="str">
        <f>IF(' Peticions ET'!T320="", "",' Peticions ET'!T320)</f>
        <v/>
      </c>
      <c r="W321" s="33" t="str">
        <f>IF(' Peticions ET'!W320="", "",' Peticions ET'!W320)</f>
        <v/>
      </c>
      <c r="X321" s="33" t="str">
        <f>IF(' Peticions ET'!X320="", "",' Peticions ET'!X320)</f>
        <v/>
      </c>
      <c r="Y321" s="33" t="str">
        <f>IF(' Peticions ET'!Y320="", "",' Peticions ET'!Y320)</f>
        <v/>
      </c>
      <c r="Z321" s="1"/>
      <c r="AA321" s="1"/>
      <c r="AB321" s="3"/>
      <c r="AC321" s="34"/>
      <c r="AD321" s="34"/>
      <c r="AE321" s="34"/>
      <c r="AF321" s="35"/>
      <c r="AG321" s="36"/>
      <c r="AH321" s="36"/>
      <c r="AI321" s="36"/>
      <c r="AJ321" s="36"/>
      <c r="AK321" s="37"/>
      <c r="AL321" s="37"/>
      <c r="AM321" s="37"/>
      <c r="AN321" s="37"/>
      <c r="AO321" s="38" t="str">
        <f>IF(' Peticions ET'!AO320="", "",' Peticions ET'!AO320)</f>
        <v/>
      </c>
      <c r="AP321" s="154"/>
      <c r="AQ321" s="39"/>
      <c r="AR321" s="40" t="str">
        <f t="shared" si="84"/>
        <v/>
      </c>
      <c r="AS321" s="41" t="str">
        <f t="shared" si="85"/>
        <v/>
      </c>
      <c r="AT321" s="42" t="str">
        <f t="shared" si="95"/>
        <v/>
      </c>
      <c r="AU321" s="43" t="str">
        <f t="shared" si="96"/>
        <v/>
      </c>
      <c r="AV321" s="252" t="str">
        <f t="shared" si="86"/>
        <v/>
      </c>
      <c r="AW321" s="242">
        <f>IF(B321="",0,IF(BR321="S",COUNTIF($AV$17:AV321,AV321),0))</f>
        <v>0</v>
      </c>
      <c r="AX321" s="44" t="str">
        <f t="shared" si="97"/>
        <v/>
      </c>
      <c r="AY321" s="45">
        <f xml:space="preserve"> IF(AX321&lt;&gt;"",VLOOKUP(AX321,Calculs!$B$2:$C$34,2,FALSE),0)</f>
        <v>0</v>
      </c>
      <c r="AZ321" s="45">
        <f>IF(K321&lt;&gt;"",IF(LEFT(K321,1)="S", Calculs!$C$55,0),0)</f>
        <v>0</v>
      </c>
      <c r="BA321" s="45">
        <f>IF(L321&lt;&gt;"",IF(LEFT(L321,1)="S", Calculs!$C$51,0),0)</f>
        <v>0</v>
      </c>
      <c r="BB321" s="45">
        <f>IF(M321&lt;&gt;"",IF(LEFT(M321,1)="S", Calculs!$C$52,0),0)</f>
        <v>0</v>
      </c>
      <c r="BC321" s="46" t="str">
        <f t="shared" si="98"/>
        <v/>
      </c>
      <c r="BD321" s="46" t="str">
        <f t="shared" si="100"/>
        <v/>
      </c>
      <c r="BE321" s="46">
        <f>SUMIF(Calculs!$B$2:$B$34,BC321,Calculs!$C$2:$C$34)</f>
        <v>0</v>
      </c>
      <c r="BF321" s="45">
        <f>IF(Q321&lt;&gt;"",IF(LEFT(Q321,1)="S", Calculs!$C$52,0),0)</f>
        <v>0</v>
      </c>
      <c r="BG321" s="45">
        <f>IF(R321&lt;&gt;"",IF(LEFT(R321,1)="S", Calculs!$C$51,0),0)</f>
        <v>0</v>
      </c>
      <c r="BH321" s="252" t="str">
        <f t="shared" si="87"/>
        <v/>
      </c>
      <c r="BI321" s="242">
        <f>IF(B321="",0, IF(BS321="S",COUNTIF($BH$17:BH321,BH321),0))</f>
        <v>0</v>
      </c>
      <c r="BJ321" s="45">
        <f xml:space="preserve"> IF(S321&lt;&gt;"",IF(S321&lt;&gt;"Sense monitor",VLOOKUP(LEFT(S321,2),Calculs!$B$41:$C$46,2,FALSE),0),0)</f>
        <v>0</v>
      </c>
      <c r="BK321" s="45">
        <f>IF(T321&lt;&gt;"",IF(LEFT(T321,1)="S", Calculs!$C$48,0),0)</f>
        <v>0</v>
      </c>
      <c r="BL321" s="45">
        <f>IF(W321&lt;&gt;"",IF(LEFT(W321,3)="ETT", Calculs!$C$37,0),0)</f>
        <v>0</v>
      </c>
      <c r="BM321" s="45">
        <f>IF(X321&lt;&gt;"",IF(LEFT(X321,1)="S", Calculs!$C$51,0),0)</f>
        <v>0</v>
      </c>
      <c r="BN321" s="45">
        <f>IF(Y321&lt;&gt;"",IF(LEFT(Y321,1)="S", Calculs!$C$52,0),0)</f>
        <v>0</v>
      </c>
      <c r="BO321" s="46" t="str">
        <f t="shared" si="99"/>
        <v/>
      </c>
      <c r="BP321" s="45">
        <f>SUMIF(Calculs!$B$32:$B$36,TRIM(BO321),Calculs!$C$32:$C$36)</f>
        <v>0</v>
      </c>
      <c r="BQ321" s="45">
        <f>IF(V321&lt;&gt;"",IF(LEFT(V321,1)="S", SUMIF(Calculs!$B$57:$B$61, TRIM(BO321), Calculs!$C$57:$C$61),0),0)</f>
        <v>0</v>
      </c>
      <c r="BR321" s="43" t="str">
        <f t="shared" si="88"/>
        <v>N</v>
      </c>
      <c r="BS321" s="241" t="str">
        <f t="shared" si="89"/>
        <v>N</v>
      </c>
      <c r="BT321" s="45">
        <f t="shared" si="90"/>
        <v>0</v>
      </c>
      <c r="BU321" s="45"/>
      <c r="BV321" s="45"/>
      <c r="BW321" s="45">
        <f>IF(C321="",0,IF(AND(BR321="S",AW321=1), VLOOKUP(C321,Calculs!$B$85:$D$90,3), 0) + IF(AND(BS321="S",BI321=1), VLOOKUP(C321,Calculs!$B$85:$F$90,5), 0))</f>
        <v>0</v>
      </c>
      <c r="BX321" s="43" t="str">
        <f t="shared" si="91"/>
        <v/>
      </c>
      <c r="BY321" s="241" t="str">
        <f t="shared" si="92"/>
        <v/>
      </c>
      <c r="BZ321" s="301" t="str">
        <f t="shared" si="93"/>
        <v/>
      </c>
      <c r="CA321" s="301" t="str">
        <f t="shared" si="94"/>
        <v/>
      </c>
    </row>
    <row r="322" spans="1:79" ht="12.75" customHeight="1">
      <c r="A322" s="273"/>
      <c r="B322" s="239" t="str">
        <f>IF(' Peticions ET'!B321="", "",' Peticions ET'!B321)</f>
        <v/>
      </c>
      <c r="C322" s="186" t="str">
        <f>IF(' Peticions ET'!C321="", "",' Peticions ET'!C321)</f>
        <v/>
      </c>
      <c r="D322" s="186" t="str">
        <f>IF(' Peticions ET'!D321="", "",' Peticions ET'!D321)</f>
        <v/>
      </c>
      <c r="E322" s="186" t="str">
        <f>IF(' Peticions ET'!E321="", "",' Peticions ET'!E321)</f>
        <v/>
      </c>
      <c r="F322" s="186" t="str">
        <f>IF(' Peticions ET'!F321="", "",' Peticions ET'!F321)</f>
        <v/>
      </c>
      <c r="G322" s="186" t="str">
        <f>IF(' Peticions ET'!G321="", "",' Peticions ET'!G321)</f>
        <v/>
      </c>
      <c r="H322" s="185" t="str">
        <f>IF(' Peticions ET'!H321="", "",' Peticions ET'!H321)</f>
        <v/>
      </c>
      <c r="I322" s="185" t="str">
        <f>IF(' Peticions ET'!I321="", "",' Peticions ET'!I321)</f>
        <v/>
      </c>
      <c r="J322" s="33" t="str">
        <f>IF(' Peticions ET'!J321="", "",' Peticions ET'!J321)</f>
        <v/>
      </c>
      <c r="K322" s="33" t="str">
        <f>IF(' Peticions ET'!K321="", "",' Peticions ET'!K321)</f>
        <v/>
      </c>
      <c r="L322" s="33" t="str">
        <f>IF(' Peticions ET'!L321="", "",' Peticions ET'!L321)</f>
        <v/>
      </c>
      <c r="M322" s="33" t="str">
        <f>IF(' Peticions ET'!M321="", "",' Peticions ET'!M321)</f>
        <v/>
      </c>
      <c r="N322" s="33" t="str">
        <f>IF(' Peticions ET'!N321="", "",' Peticions ET'!N321)</f>
        <v/>
      </c>
      <c r="O322" s="33" t="str">
        <f>IF(' Peticions ET'!O321="", "",' Peticions ET'!O321)</f>
        <v/>
      </c>
      <c r="P322" s="33" t="str">
        <f>IF(' Peticions ET'!P321="", "",' Peticions ET'!P321)</f>
        <v/>
      </c>
      <c r="Q322" s="33" t="str">
        <f>IF(' Peticions ET'!R321="", "",' Peticions ET'!R321)</f>
        <v/>
      </c>
      <c r="R322" s="1" t="str">
        <f>IF(' Peticions ET'!Q321="", "",' Peticions ET'!Q321)</f>
        <v/>
      </c>
      <c r="S322" s="34" t="str">
        <f>IF(' Peticions ET'!U321="", "",' Peticions ET'!U321)</f>
        <v/>
      </c>
      <c r="T322" s="34" t="str">
        <f>IF(' Peticions ET'!V321="", "",' Peticions ET'!V321)</f>
        <v/>
      </c>
      <c r="U322" t="str">
        <f>IF(' Peticions ET'!S321="", "",' Peticions ET'!S321)</f>
        <v/>
      </c>
      <c r="V322" t="str">
        <f>IF(' Peticions ET'!T321="", "",' Peticions ET'!T321)</f>
        <v/>
      </c>
      <c r="W322" s="33" t="str">
        <f>IF(' Peticions ET'!W321="", "",' Peticions ET'!W321)</f>
        <v/>
      </c>
      <c r="X322" s="33" t="str">
        <f>IF(' Peticions ET'!X321="", "",' Peticions ET'!X321)</f>
        <v/>
      </c>
      <c r="Y322" s="33" t="str">
        <f>IF(' Peticions ET'!Y321="", "",' Peticions ET'!Y321)</f>
        <v/>
      </c>
      <c r="Z322" s="1"/>
      <c r="AA322" s="1"/>
      <c r="AB322" s="3"/>
      <c r="AC322" s="34"/>
      <c r="AD322" s="34"/>
      <c r="AE322" s="34"/>
      <c r="AF322" s="35"/>
      <c r="AG322" s="36"/>
      <c r="AH322" s="36"/>
      <c r="AI322" s="36"/>
      <c r="AJ322" s="36"/>
      <c r="AK322" s="37"/>
      <c r="AL322" s="37"/>
      <c r="AM322" s="37"/>
      <c r="AN322" s="37"/>
      <c r="AO322" s="38" t="str">
        <f>IF(' Peticions ET'!AO321="", "",' Peticions ET'!AO321)</f>
        <v/>
      </c>
      <c r="AP322" s="154"/>
      <c r="AQ322" s="39"/>
      <c r="AR322" s="40" t="str">
        <f t="shared" si="84"/>
        <v/>
      </c>
      <c r="AS322" s="41" t="str">
        <f t="shared" si="85"/>
        <v/>
      </c>
      <c r="AT322" s="42" t="str">
        <f t="shared" si="95"/>
        <v/>
      </c>
      <c r="AU322" s="43" t="str">
        <f t="shared" si="96"/>
        <v/>
      </c>
      <c r="AV322" s="252" t="str">
        <f t="shared" si="86"/>
        <v/>
      </c>
      <c r="AW322" s="242">
        <f>IF(B322="",0,IF(BR322="S",COUNTIF($AV$17:AV322,AV322),0))</f>
        <v>0</v>
      </c>
      <c r="AX322" s="44" t="str">
        <f t="shared" si="97"/>
        <v/>
      </c>
      <c r="AY322" s="45">
        <f xml:space="preserve"> IF(AX322&lt;&gt;"",VLOOKUP(AX322,Calculs!$B$2:$C$34,2,FALSE),0)</f>
        <v>0</v>
      </c>
      <c r="AZ322" s="45">
        <f>IF(K322&lt;&gt;"",IF(LEFT(K322,1)="S", Calculs!$C$55,0),0)</f>
        <v>0</v>
      </c>
      <c r="BA322" s="45">
        <f>IF(L322&lt;&gt;"",IF(LEFT(L322,1)="S", Calculs!$C$51,0),0)</f>
        <v>0</v>
      </c>
      <c r="BB322" s="45">
        <f>IF(M322&lt;&gt;"",IF(LEFT(M322,1)="S", Calculs!$C$52,0),0)</f>
        <v>0</v>
      </c>
      <c r="BC322" s="46" t="str">
        <f t="shared" si="98"/>
        <v/>
      </c>
      <c r="BD322" s="46" t="str">
        <f t="shared" si="100"/>
        <v/>
      </c>
      <c r="BE322" s="46">
        <f>SUMIF(Calculs!$B$2:$B$34,BC322,Calculs!$C$2:$C$34)</f>
        <v>0</v>
      </c>
      <c r="BF322" s="45">
        <f>IF(Q322&lt;&gt;"",IF(LEFT(Q322,1)="S", Calculs!$C$52,0),0)</f>
        <v>0</v>
      </c>
      <c r="BG322" s="45">
        <f>IF(R322&lt;&gt;"",IF(LEFT(R322,1)="S", Calculs!$C$51,0),0)</f>
        <v>0</v>
      </c>
      <c r="BH322" s="252" t="str">
        <f t="shared" si="87"/>
        <v/>
      </c>
      <c r="BI322" s="242">
        <f>IF(B322="",0, IF(BS322="S",COUNTIF($BH$17:BH322,BH322),0))</f>
        <v>0</v>
      </c>
      <c r="BJ322" s="45">
        <f xml:space="preserve"> IF(S322&lt;&gt;"",IF(S322&lt;&gt;"Sense monitor",VLOOKUP(LEFT(S322,2),Calculs!$B$41:$C$46,2,FALSE),0),0)</f>
        <v>0</v>
      </c>
      <c r="BK322" s="45">
        <f>IF(T322&lt;&gt;"",IF(LEFT(T322,1)="S", Calculs!$C$48,0),0)</f>
        <v>0</v>
      </c>
      <c r="BL322" s="45">
        <f>IF(W322&lt;&gt;"",IF(LEFT(W322,3)="ETT", Calculs!$C$37,0),0)</f>
        <v>0</v>
      </c>
      <c r="BM322" s="45">
        <f>IF(X322&lt;&gt;"",IF(LEFT(X322,1)="S", Calculs!$C$51,0),0)</f>
        <v>0</v>
      </c>
      <c r="BN322" s="45">
        <f>IF(Y322&lt;&gt;"",IF(LEFT(Y322,1)="S", Calculs!$C$52,0),0)</f>
        <v>0</v>
      </c>
      <c r="BO322" s="46" t="str">
        <f t="shared" si="99"/>
        <v/>
      </c>
      <c r="BP322" s="45">
        <f>SUMIF(Calculs!$B$32:$B$36,TRIM(BO322),Calculs!$C$32:$C$36)</f>
        <v>0</v>
      </c>
      <c r="BQ322" s="45">
        <f>IF(V322&lt;&gt;"",IF(LEFT(V322,1)="S", SUMIF(Calculs!$B$57:$B$61, TRIM(BO322), Calculs!$C$57:$C$61),0),0)</f>
        <v>0</v>
      </c>
      <c r="BR322" s="43" t="str">
        <f t="shared" si="88"/>
        <v>N</v>
      </c>
      <c r="BS322" s="241" t="str">
        <f t="shared" si="89"/>
        <v>N</v>
      </c>
      <c r="BT322" s="45">
        <f t="shared" si="90"/>
        <v>0</v>
      </c>
      <c r="BU322" s="45"/>
      <c r="BV322" s="45"/>
      <c r="BW322" s="45">
        <f>IF(C322="",0,IF(AND(BR322="S",AW322=1), VLOOKUP(C322,Calculs!$B$85:$D$90,3), 0) + IF(AND(BS322="S",BI322=1), VLOOKUP(C322,Calculs!$B$85:$F$90,5), 0))</f>
        <v>0</v>
      </c>
      <c r="BX322" s="43" t="str">
        <f t="shared" si="91"/>
        <v/>
      </c>
      <c r="BY322" s="241" t="str">
        <f t="shared" si="92"/>
        <v/>
      </c>
      <c r="BZ322" s="301" t="str">
        <f t="shared" si="93"/>
        <v/>
      </c>
      <c r="CA322" s="301" t="str">
        <f t="shared" si="94"/>
        <v/>
      </c>
    </row>
    <row r="323" spans="1:79" ht="12.75" customHeight="1">
      <c r="A323" s="273"/>
      <c r="B323" s="239" t="str">
        <f>IF(' Peticions ET'!B322="", "",' Peticions ET'!B322)</f>
        <v/>
      </c>
      <c r="C323" s="186" t="str">
        <f>IF(' Peticions ET'!C322="", "",' Peticions ET'!C322)</f>
        <v/>
      </c>
      <c r="D323" s="186" t="str">
        <f>IF(' Peticions ET'!D322="", "",' Peticions ET'!D322)</f>
        <v/>
      </c>
      <c r="E323" s="186" t="str">
        <f>IF(' Peticions ET'!E322="", "",' Peticions ET'!E322)</f>
        <v/>
      </c>
      <c r="F323" s="186" t="str">
        <f>IF(' Peticions ET'!F322="", "",' Peticions ET'!F322)</f>
        <v/>
      </c>
      <c r="G323" s="186" t="str">
        <f>IF(' Peticions ET'!G322="", "",' Peticions ET'!G322)</f>
        <v/>
      </c>
      <c r="H323" s="185" t="str">
        <f>IF(' Peticions ET'!H322="", "",' Peticions ET'!H322)</f>
        <v/>
      </c>
      <c r="I323" s="185" t="str">
        <f>IF(' Peticions ET'!I322="", "",' Peticions ET'!I322)</f>
        <v/>
      </c>
      <c r="J323" s="33" t="str">
        <f>IF(' Peticions ET'!J322="", "",' Peticions ET'!J322)</f>
        <v/>
      </c>
      <c r="K323" s="33" t="str">
        <f>IF(' Peticions ET'!K322="", "",' Peticions ET'!K322)</f>
        <v/>
      </c>
      <c r="L323" s="33" t="str">
        <f>IF(' Peticions ET'!L322="", "",' Peticions ET'!L322)</f>
        <v/>
      </c>
      <c r="M323" s="33" t="str">
        <f>IF(' Peticions ET'!M322="", "",' Peticions ET'!M322)</f>
        <v/>
      </c>
      <c r="N323" s="33" t="str">
        <f>IF(' Peticions ET'!N322="", "",' Peticions ET'!N322)</f>
        <v/>
      </c>
      <c r="O323" s="33" t="str">
        <f>IF(' Peticions ET'!O322="", "",' Peticions ET'!O322)</f>
        <v/>
      </c>
      <c r="P323" s="33" t="str">
        <f>IF(' Peticions ET'!P322="", "",' Peticions ET'!P322)</f>
        <v/>
      </c>
      <c r="Q323" s="33" t="str">
        <f>IF(' Peticions ET'!R322="", "",' Peticions ET'!R322)</f>
        <v/>
      </c>
      <c r="R323" s="1" t="str">
        <f>IF(' Peticions ET'!Q322="", "",' Peticions ET'!Q322)</f>
        <v/>
      </c>
      <c r="S323" s="34" t="str">
        <f>IF(' Peticions ET'!U322="", "",' Peticions ET'!U322)</f>
        <v/>
      </c>
      <c r="T323" s="34" t="str">
        <f>IF(' Peticions ET'!V322="", "",' Peticions ET'!V322)</f>
        <v/>
      </c>
      <c r="U323" t="str">
        <f>IF(' Peticions ET'!S322="", "",' Peticions ET'!S322)</f>
        <v/>
      </c>
      <c r="V323" t="str">
        <f>IF(' Peticions ET'!T322="", "",' Peticions ET'!T322)</f>
        <v/>
      </c>
      <c r="W323" s="33" t="str">
        <f>IF(' Peticions ET'!W322="", "",' Peticions ET'!W322)</f>
        <v/>
      </c>
      <c r="X323" s="33" t="str">
        <f>IF(' Peticions ET'!X322="", "",' Peticions ET'!X322)</f>
        <v/>
      </c>
      <c r="Y323" s="33" t="str">
        <f>IF(' Peticions ET'!Y322="", "",' Peticions ET'!Y322)</f>
        <v/>
      </c>
      <c r="Z323" s="1"/>
      <c r="AA323" s="1"/>
      <c r="AB323" s="3"/>
      <c r="AC323" s="34"/>
      <c r="AD323" s="34"/>
      <c r="AE323" s="34"/>
      <c r="AF323" s="35"/>
      <c r="AG323" s="36"/>
      <c r="AH323" s="36"/>
      <c r="AI323" s="36"/>
      <c r="AJ323" s="36"/>
      <c r="AK323" s="37"/>
      <c r="AL323" s="37"/>
      <c r="AM323" s="37"/>
      <c r="AN323" s="37"/>
      <c r="AO323" s="38" t="str">
        <f>IF(' Peticions ET'!AO322="", "",' Peticions ET'!AO322)</f>
        <v/>
      </c>
      <c r="AP323" s="154"/>
      <c r="AQ323" s="39"/>
      <c r="AR323" s="40" t="str">
        <f t="shared" si="84"/>
        <v/>
      </c>
      <c r="AS323" s="41" t="str">
        <f t="shared" si="85"/>
        <v/>
      </c>
      <c r="AT323" s="42" t="str">
        <f t="shared" si="95"/>
        <v/>
      </c>
      <c r="AU323" s="43" t="str">
        <f t="shared" si="96"/>
        <v/>
      </c>
      <c r="AV323" s="252" t="str">
        <f t="shared" si="86"/>
        <v/>
      </c>
      <c r="AW323" s="242">
        <f>IF(B323="",0,IF(BR323="S",COUNTIF($AV$17:AV323,AV323),0))</f>
        <v>0</v>
      </c>
      <c r="AX323" s="44" t="str">
        <f t="shared" si="97"/>
        <v/>
      </c>
      <c r="AY323" s="45">
        <f xml:space="preserve"> IF(AX323&lt;&gt;"",VLOOKUP(AX323,Calculs!$B$2:$C$34,2,FALSE),0)</f>
        <v>0</v>
      </c>
      <c r="AZ323" s="45">
        <f>IF(K323&lt;&gt;"",IF(LEFT(K323,1)="S", Calculs!$C$55,0),0)</f>
        <v>0</v>
      </c>
      <c r="BA323" s="45">
        <f>IF(L323&lt;&gt;"",IF(LEFT(L323,1)="S", Calculs!$C$51,0),0)</f>
        <v>0</v>
      </c>
      <c r="BB323" s="45">
        <f>IF(M323&lt;&gt;"",IF(LEFT(M323,1)="S", Calculs!$C$52,0),0)</f>
        <v>0</v>
      </c>
      <c r="BC323" s="46" t="str">
        <f t="shared" si="98"/>
        <v/>
      </c>
      <c r="BD323" s="46" t="str">
        <f t="shared" si="100"/>
        <v/>
      </c>
      <c r="BE323" s="46">
        <f>SUMIF(Calculs!$B$2:$B$34,BC323,Calculs!$C$2:$C$34)</f>
        <v>0</v>
      </c>
      <c r="BF323" s="45">
        <f>IF(Q323&lt;&gt;"",IF(LEFT(Q323,1)="S", Calculs!$C$52,0),0)</f>
        <v>0</v>
      </c>
      <c r="BG323" s="45">
        <f>IF(R323&lt;&gt;"",IF(LEFT(R323,1)="S", Calculs!$C$51,0),0)</f>
        <v>0</v>
      </c>
      <c r="BH323" s="252" t="str">
        <f t="shared" si="87"/>
        <v/>
      </c>
      <c r="BI323" s="242">
        <f>IF(B323="",0, IF(BS323="S",COUNTIF($BH$17:BH323,BH323),0))</f>
        <v>0</v>
      </c>
      <c r="BJ323" s="45">
        <f xml:space="preserve"> IF(S323&lt;&gt;"",IF(S323&lt;&gt;"Sense monitor",VLOOKUP(LEFT(S323,2),Calculs!$B$41:$C$46,2,FALSE),0),0)</f>
        <v>0</v>
      </c>
      <c r="BK323" s="45">
        <f>IF(T323&lt;&gt;"",IF(LEFT(T323,1)="S", Calculs!$C$48,0),0)</f>
        <v>0</v>
      </c>
      <c r="BL323" s="45">
        <f>IF(W323&lt;&gt;"",IF(LEFT(W323,3)="ETT", Calculs!$C$37,0),0)</f>
        <v>0</v>
      </c>
      <c r="BM323" s="45">
        <f>IF(X323&lt;&gt;"",IF(LEFT(X323,1)="S", Calculs!$C$51,0),0)</f>
        <v>0</v>
      </c>
      <c r="BN323" s="45">
        <f>IF(Y323&lt;&gt;"",IF(LEFT(Y323,1)="S", Calculs!$C$52,0),0)</f>
        <v>0</v>
      </c>
      <c r="BO323" s="46" t="str">
        <f t="shared" si="99"/>
        <v/>
      </c>
      <c r="BP323" s="45">
        <f>SUMIF(Calculs!$B$32:$B$36,TRIM(BO323),Calculs!$C$32:$C$36)</f>
        <v>0</v>
      </c>
      <c r="BQ323" s="45">
        <f>IF(V323&lt;&gt;"",IF(LEFT(V323,1)="S", SUMIF(Calculs!$B$57:$B$61, TRIM(BO323), Calculs!$C$57:$C$61),0),0)</f>
        <v>0</v>
      </c>
      <c r="BR323" s="43" t="str">
        <f t="shared" si="88"/>
        <v>N</v>
      </c>
      <c r="BS323" s="241" t="str">
        <f t="shared" si="89"/>
        <v>N</v>
      </c>
      <c r="BT323" s="45">
        <f t="shared" si="90"/>
        <v>0</v>
      </c>
      <c r="BU323" s="45"/>
      <c r="BV323" s="45"/>
      <c r="BW323" s="45">
        <f>IF(C323="",0,IF(AND(BR323="S",AW323=1), VLOOKUP(C323,Calculs!$B$85:$D$90,3), 0) + IF(AND(BS323="S",BI323=1), VLOOKUP(C323,Calculs!$B$85:$F$90,5), 0))</f>
        <v>0</v>
      </c>
      <c r="BX323" s="43" t="str">
        <f t="shared" si="91"/>
        <v/>
      </c>
      <c r="BY323" s="241" t="str">
        <f t="shared" si="92"/>
        <v/>
      </c>
      <c r="BZ323" s="301" t="str">
        <f t="shared" si="93"/>
        <v/>
      </c>
      <c r="CA323" s="301" t="str">
        <f t="shared" si="94"/>
        <v/>
      </c>
    </row>
    <row r="324" spans="1:79" ht="12.75" customHeight="1">
      <c r="A324" s="273"/>
      <c r="B324" s="239" t="str">
        <f>IF(' Peticions ET'!B323="", "",' Peticions ET'!B323)</f>
        <v/>
      </c>
      <c r="C324" s="186" t="str">
        <f>IF(' Peticions ET'!C323="", "",' Peticions ET'!C323)</f>
        <v/>
      </c>
      <c r="D324" s="186" t="str">
        <f>IF(' Peticions ET'!D323="", "",' Peticions ET'!D323)</f>
        <v/>
      </c>
      <c r="E324" s="186" t="str">
        <f>IF(' Peticions ET'!E323="", "",' Peticions ET'!E323)</f>
        <v/>
      </c>
      <c r="F324" s="186" t="str">
        <f>IF(' Peticions ET'!F323="", "",' Peticions ET'!F323)</f>
        <v/>
      </c>
      <c r="G324" s="186" t="str">
        <f>IF(' Peticions ET'!G323="", "",' Peticions ET'!G323)</f>
        <v/>
      </c>
      <c r="H324" s="185" t="str">
        <f>IF(' Peticions ET'!H323="", "",' Peticions ET'!H323)</f>
        <v/>
      </c>
      <c r="I324" s="185" t="str">
        <f>IF(' Peticions ET'!I323="", "",' Peticions ET'!I323)</f>
        <v/>
      </c>
      <c r="J324" s="33" t="str">
        <f>IF(' Peticions ET'!J323="", "",' Peticions ET'!J323)</f>
        <v/>
      </c>
      <c r="K324" s="33" t="str">
        <f>IF(' Peticions ET'!K323="", "",' Peticions ET'!K323)</f>
        <v/>
      </c>
      <c r="L324" s="33" t="str">
        <f>IF(' Peticions ET'!L323="", "",' Peticions ET'!L323)</f>
        <v/>
      </c>
      <c r="M324" s="33" t="str">
        <f>IF(' Peticions ET'!M323="", "",' Peticions ET'!M323)</f>
        <v/>
      </c>
      <c r="N324" s="33" t="str">
        <f>IF(' Peticions ET'!N323="", "",' Peticions ET'!N323)</f>
        <v/>
      </c>
      <c r="O324" s="33" t="str">
        <f>IF(' Peticions ET'!O323="", "",' Peticions ET'!O323)</f>
        <v/>
      </c>
      <c r="P324" s="33" t="str">
        <f>IF(' Peticions ET'!P323="", "",' Peticions ET'!P323)</f>
        <v/>
      </c>
      <c r="Q324" s="33" t="str">
        <f>IF(' Peticions ET'!R323="", "",' Peticions ET'!R323)</f>
        <v/>
      </c>
      <c r="R324" s="1" t="str">
        <f>IF(' Peticions ET'!Q323="", "",' Peticions ET'!Q323)</f>
        <v/>
      </c>
      <c r="S324" s="34" t="str">
        <f>IF(' Peticions ET'!U323="", "",' Peticions ET'!U323)</f>
        <v/>
      </c>
      <c r="T324" s="34" t="str">
        <f>IF(' Peticions ET'!V323="", "",' Peticions ET'!V323)</f>
        <v/>
      </c>
      <c r="U324" t="str">
        <f>IF(' Peticions ET'!S323="", "",' Peticions ET'!S323)</f>
        <v/>
      </c>
      <c r="V324" t="str">
        <f>IF(' Peticions ET'!T323="", "",' Peticions ET'!T323)</f>
        <v/>
      </c>
      <c r="W324" s="33" t="str">
        <f>IF(' Peticions ET'!W323="", "",' Peticions ET'!W323)</f>
        <v/>
      </c>
      <c r="X324" s="33" t="str">
        <f>IF(' Peticions ET'!X323="", "",' Peticions ET'!X323)</f>
        <v/>
      </c>
      <c r="Y324" s="33" t="str">
        <f>IF(' Peticions ET'!Y323="", "",' Peticions ET'!Y323)</f>
        <v/>
      </c>
      <c r="Z324" s="1"/>
      <c r="AA324" s="1"/>
      <c r="AB324" s="3"/>
      <c r="AC324" s="34"/>
      <c r="AD324" s="34"/>
      <c r="AE324" s="34"/>
      <c r="AF324" s="35"/>
      <c r="AG324" s="36"/>
      <c r="AH324" s="36"/>
      <c r="AI324" s="36"/>
      <c r="AJ324" s="36"/>
      <c r="AK324" s="37"/>
      <c r="AL324" s="37"/>
      <c r="AM324" s="37"/>
      <c r="AN324" s="37"/>
      <c r="AO324" s="38" t="str">
        <f>IF(' Peticions ET'!AO323="", "",' Peticions ET'!AO323)</f>
        <v/>
      </c>
      <c r="AP324" s="154"/>
      <c r="AQ324" s="39"/>
      <c r="AR324" s="40" t="str">
        <f t="shared" si="84"/>
        <v/>
      </c>
      <c r="AS324" s="41" t="str">
        <f t="shared" si="85"/>
        <v/>
      </c>
      <c r="AT324" s="42" t="str">
        <f t="shared" si="95"/>
        <v/>
      </c>
      <c r="AU324" s="43" t="str">
        <f t="shared" si="96"/>
        <v/>
      </c>
      <c r="AV324" s="252" t="str">
        <f t="shared" si="86"/>
        <v/>
      </c>
      <c r="AW324" s="242">
        <f>IF(B324="",0,IF(BR324="S",COUNTIF($AV$17:AV324,AV324),0))</f>
        <v>0</v>
      </c>
      <c r="AX324" s="44" t="str">
        <f t="shared" si="97"/>
        <v/>
      </c>
      <c r="AY324" s="45">
        <f xml:space="preserve"> IF(AX324&lt;&gt;"",VLOOKUP(AX324,Calculs!$B$2:$C$34,2,FALSE),0)</f>
        <v>0</v>
      </c>
      <c r="AZ324" s="45">
        <f>IF(K324&lt;&gt;"",IF(LEFT(K324,1)="S", Calculs!$C$55,0),0)</f>
        <v>0</v>
      </c>
      <c r="BA324" s="45">
        <f>IF(L324&lt;&gt;"",IF(LEFT(L324,1)="S", Calculs!$C$51,0),0)</f>
        <v>0</v>
      </c>
      <c r="BB324" s="45">
        <f>IF(M324&lt;&gt;"",IF(LEFT(M324,1)="S", Calculs!$C$52,0),0)</f>
        <v>0</v>
      </c>
      <c r="BC324" s="46" t="str">
        <f t="shared" si="98"/>
        <v/>
      </c>
      <c r="BD324" s="46" t="str">
        <f t="shared" si="100"/>
        <v/>
      </c>
      <c r="BE324" s="46">
        <f>SUMIF(Calculs!$B$2:$B$34,BC324,Calculs!$C$2:$C$34)</f>
        <v>0</v>
      </c>
      <c r="BF324" s="45">
        <f>IF(Q324&lt;&gt;"",IF(LEFT(Q324,1)="S", Calculs!$C$52,0),0)</f>
        <v>0</v>
      </c>
      <c r="BG324" s="45">
        <f>IF(R324&lt;&gt;"",IF(LEFT(R324,1)="S", Calculs!$C$51,0),0)</f>
        <v>0</v>
      </c>
      <c r="BH324" s="252" t="str">
        <f t="shared" si="87"/>
        <v/>
      </c>
      <c r="BI324" s="242">
        <f>IF(B324="",0, IF(BS324="S",COUNTIF($BH$17:BH324,BH324),0))</f>
        <v>0</v>
      </c>
      <c r="BJ324" s="45">
        <f xml:space="preserve"> IF(S324&lt;&gt;"",IF(S324&lt;&gt;"Sense monitor",VLOOKUP(LEFT(S324,2),Calculs!$B$41:$C$46,2,FALSE),0),0)</f>
        <v>0</v>
      </c>
      <c r="BK324" s="45">
        <f>IF(T324&lt;&gt;"",IF(LEFT(T324,1)="S", Calculs!$C$48,0),0)</f>
        <v>0</v>
      </c>
      <c r="BL324" s="45">
        <f>IF(W324&lt;&gt;"",IF(LEFT(W324,3)="ETT", Calculs!$C$37,0),0)</f>
        <v>0</v>
      </c>
      <c r="BM324" s="45">
        <f>IF(X324&lt;&gt;"",IF(LEFT(X324,1)="S", Calculs!$C$51,0),0)</f>
        <v>0</v>
      </c>
      <c r="BN324" s="45">
        <f>IF(Y324&lt;&gt;"",IF(LEFT(Y324,1)="S", Calculs!$C$52,0),0)</f>
        <v>0</v>
      </c>
      <c r="BO324" s="46" t="str">
        <f t="shared" si="99"/>
        <v/>
      </c>
      <c r="BP324" s="45">
        <f>SUMIF(Calculs!$B$32:$B$36,TRIM(BO324),Calculs!$C$32:$C$36)</f>
        <v>0</v>
      </c>
      <c r="BQ324" s="45">
        <f>IF(V324&lt;&gt;"",IF(LEFT(V324,1)="S", SUMIF(Calculs!$B$57:$B$61, TRIM(BO324), Calculs!$C$57:$C$61),0),0)</f>
        <v>0</v>
      </c>
      <c r="BR324" s="43" t="str">
        <f t="shared" si="88"/>
        <v>N</v>
      </c>
      <c r="BS324" s="241" t="str">
        <f t="shared" si="89"/>
        <v>N</v>
      </c>
      <c r="BT324" s="45">
        <f t="shared" si="90"/>
        <v>0</v>
      </c>
      <c r="BU324" s="45"/>
      <c r="BV324" s="45"/>
      <c r="BW324" s="45">
        <f>IF(C324="",0,IF(AND(BR324="S",AW324=1), VLOOKUP(C324,Calculs!$B$85:$D$90,3), 0) + IF(AND(BS324="S",BI324=1), VLOOKUP(C324,Calculs!$B$85:$F$90,5), 0))</f>
        <v>0</v>
      </c>
      <c r="BX324" s="43" t="str">
        <f t="shared" si="91"/>
        <v/>
      </c>
      <c r="BY324" s="241" t="str">
        <f t="shared" si="92"/>
        <v/>
      </c>
      <c r="BZ324" s="301" t="str">
        <f t="shared" si="93"/>
        <v/>
      </c>
      <c r="CA324" s="301" t="str">
        <f t="shared" si="94"/>
        <v/>
      </c>
    </row>
    <row r="325" spans="1:79" ht="12.75" customHeight="1">
      <c r="A325" s="273"/>
      <c r="B325" s="239" t="str">
        <f>IF(' Peticions ET'!B324="", "",' Peticions ET'!B324)</f>
        <v/>
      </c>
      <c r="C325" s="186" t="str">
        <f>IF(' Peticions ET'!C324="", "",' Peticions ET'!C324)</f>
        <v/>
      </c>
      <c r="D325" s="186" t="str">
        <f>IF(' Peticions ET'!D324="", "",' Peticions ET'!D324)</f>
        <v/>
      </c>
      <c r="E325" s="186" t="str">
        <f>IF(' Peticions ET'!E324="", "",' Peticions ET'!E324)</f>
        <v/>
      </c>
      <c r="F325" s="186" t="str">
        <f>IF(' Peticions ET'!F324="", "",' Peticions ET'!F324)</f>
        <v/>
      </c>
      <c r="G325" s="186" t="str">
        <f>IF(' Peticions ET'!G324="", "",' Peticions ET'!G324)</f>
        <v/>
      </c>
      <c r="H325" s="185" t="str">
        <f>IF(' Peticions ET'!H324="", "",' Peticions ET'!H324)</f>
        <v/>
      </c>
      <c r="I325" s="185" t="str">
        <f>IF(' Peticions ET'!I324="", "",' Peticions ET'!I324)</f>
        <v/>
      </c>
      <c r="J325" s="33" t="str">
        <f>IF(' Peticions ET'!J324="", "",' Peticions ET'!J324)</f>
        <v/>
      </c>
      <c r="K325" s="33" t="str">
        <f>IF(' Peticions ET'!K324="", "",' Peticions ET'!K324)</f>
        <v/>
      </c>
      <c r="L325" s="33" t="str">
        <f>IF(' Peticions ET'!L324="", "",' Peticions ET'!L324)</f>
        <v/>
      </c>
      <c r="M325" s="33" t="str">
        <f>IF(' Peticions ET'!M324="", "",' Peticions ET'!M324)</f>
        <v/>
      </c>
      <c r="N325" s="33" t="str">
        <f>IF(' Peticions ET'!N324="", "",' Peticions ET'!N324)</f>
        <v/>
      </c>
      <c r="O325" s="33" t="str">
        <f>IF(' Peticions ET'!O324="", "",' Peticions ET'!O324)</f>
        <v/>
      </c>
      <c r="P325" s="33" t="str">
        <f>IF(' Peticions ET'!P324="", "",' Peticions ET'!P324)</f>
        <v/>
      </c>
      <c r="Q325" s="33" t="str">
        <f>IF(' Peticions ET'!R324="", "",' Peticions ET'!R324)</f>
        <v/>
      </c>
      <c r="R325" s="1" t="str">
        <f>IF(' Peticions ET'!Q324="", "",' Peticions ET'!Q324)</f>
        <v/>
      </c>
      <c r="S325" s="34" t="str">
        <f>IF(' Peticions ET'!U324="", "",' Peticions ET'!U324)</f>
        <v/>
      </c>
      <c r="T325" s="34" t="str">
        <f>IF(' Peticions ET'!V324="", "",' Peticions ET'!V324)</f>
        <v/>
      </c>
      <c r="U325" t="str">
        <f>IF(' Peticions ET'!S324="", "",' Peticions ET'!S324)</f>
        <v/>
      </c>
      <c r="V325" t="str">
        <f>IF(' Peticions ET'!T324="", "",' Peticions ET'!T324)</f>
        <v/>
      </c>
      <c r="W325" s="33" t="str">
        <f>IF(' Peticions ET'!W324="", "",' Peticions ET'!W324)</f>
        <v/>
      </c>
      <c r="X325" s="33" t="str">
        <f>IF(' Peticions ET'!X324="", "",' Peticions ET'!X324)</f>
        <v/>
      </c>
      <c r="Y325" s="33" t="str">
        <f>IF(' Peticions ET'!Y324="", "",' Peticions ET'!Y324)</f>
        <v/>
      </c>
      <c r="Z325" s="1"/>
      <c r="AA325" s="1"/>
      <c r="AB325" s="3"/>
      <c r="AC325" s="34"/>
      <c r="AD325" s="34"/>
      <c r="AE325" s="34"/>
      <c r="AF325" s="35"/>
      <c r="AG325" s="36"/>
      <c r="AH325" s="36"/>
      <c r="AI325" s="36"/>
      <c r="AJ325" s="36"/>
      <c r="AK325" s="37"/>
      <c r="AL325" s="37"/>
      <c r="AM325" s="37"/>
      <c r="AN325" s="37"/>
      <c r="AO325" s="38" t="str">
        <f>IF(' Peticions ET'!AO324="", "",' Peticions ET'!AO324)</f>
        <v/>
      </c>
      <c r="AP325" s="154"/>
      <c r="AQ325" s="39"/>
      <c r="AR325" s="40" t="str">
        <f t="shared" si="84"/>
        <v/>
      </c>
      <c r="AS325" s="41" t="str">
        <f t="shared" si="85"/>
        <v/>
      </c>
      <c r="AT325" s="42" t="str">
        <f t="shared" si="95"/>
        <v/>
      </c>
      <c r="AU325" s="43" t="str">
        <f t="shared" si="96"/>
        <v/>
      </c>
      <c r="AV325" s="252" t="str">
        <f t="shared" si="86"/>
        <v/>
      </c>
      <c r="AW325" s="242">
        <f>IF(B325="",0,IF(BR325="S",COUNTIF($AV$17:AV325,AV325),0))</f>
        <v>0</v>
      </c>
      <c r="AX325" s="44" t="str">
        <f t="shared" si="97"/>
        <v/>
      </c>
      <c r="AY325" s="45">
        <f xml:space="preserve"> IF(AX325&lt;&gt;"",VLOOKUP(AX325,Calculs!$B$2:$C$34,2,FALSE),0)</f>
        <v>0</v>
      </c>
      <c r="AZ325" s="45">
        <f>IF(K325&lt;&gt;"",IF(LEFT(K325,1)="S", Calculs!$C$55,0),0)</f>
        <v>0</v>
      </c>
      <c r="BA325" s="45">
        <f>IF(L325&lt;&gt;"",IF(LEFT(L325,1)="S", Calculs!$C$51,0),0)</f>
        <v>0</v>
      </c>
      <c r="BB325" s="45">
        <f>IF(M325&lt;&gt;"",IF(LEFT(M325,1)="S", Calculs!$C$52,0),0)</f>
        <v>0</v>
      </c>
      <c r="BC325" s="46" t="str">
        <f t="shared" si="98"/>
        <v/>
      </c>
      <c r="BD325" s="46" t="str">
        <f t="shared" si="100"/>
        <v/>
      </c>
      <c r="BE325" s="46">
        <f>SUMIF(Calculs!$B$2:$B$34,BC325,Calculs!$C$2:$C$34)</f>
        <v>0</v>
      </c>
      <c r="BF325" s="45">
        <f>IF(Q325&lt;&gt;"",IF(LEFT(Q325,1)="S", Calculs!$C$52,0),0)</f>
        <v>0</v>
      </c>
      <c r="BG325" s="45">
        <f>IF(R325&lt;&gt;"",IF(LEFT(R325,1)="S", Calculs!$C$51,0),0)</f>
        <v>0</v>
      </c>
      <c r="BH325" s="252" t="str">
        <f t="shared" si="87"/>
        <v/>
      </c>
      <c r="BI325" s="242">
        <f>IF(B325="",0, IF(BS325="S",COUNTIF($BH$17:BH325,BH325),0))</f>
        <v>0</v>
      </c>
      <c r="BJ325" s="45">
        <f xml:space="preserve"> IF(S325&lt;&gt;"",IF(S325&lt;&gt;"Sense monitor",VLOOKUP(LEFT(S325,2),Calculs!$B$41:$C$46,2,FALSE),0),0)</f>
        <v>0</v>
      </c>
      <c r="BK325" s="45">
        <f>IF(T325&lt;&gt;"",IF(LEFT(T325,1)="S", Calculs!$C$48,0),0)</f>
        <v>0</v>
      </c>
      <c r="BL325" s="45">
        <f>IF(W325&lt;&gt;"",IF(LEFT(W325,3)="ETT", Calculs!$C$37,0),0)</f>
        <v>0</v>
      </c>
      <c r="BM325" s="45">
        <f>IF(X325&lt;&gt;"",IF(LEFT(X325,1)="S", Calculs!$C$51,0),0)</f>
        <v>0</v>
      </c>
      <c r="BN325" s="45">
        <f>IF(Y325&lt;&gt;"",IF(LEFT(Y325,1)="S", Calculs!$C$52,0),0)</f>
        <v>0</v>
      </c>
      <c r="BO325" s="46" t="str">
        <f t="shared" si="99"/>
        <v/>
      </c>
      <c r="BP325" s="45">
        <f>SUMIF(Calculs!$B$32:$B$36,TRIM(BO325),Calculs!$C$32:$C$36)</f>
        <v>0</v>
      </c>
      <c r="BQ325" s="45">
        <f>IF(V325&lt;&gt;"",IF(LEFT(V325,1)="S", SUMIF(Calculs!$B$57:$B$61, TRIM(BO325), Calculs!$C$57:$C$61),0),0)</f>
        <v>0</v>
      </c>
      <c r="BR325" s="43" t="str">
        <f t="shared" si="88"/>
        <v>N</v>
      </c>
      <c r="BS325" s="241" t="str">
        <f t="shared" si="89"/>
        <v>N</v>
      </c>
      <c r="BT325" s="45">
        <f t="shared" si="90"/>
        <v>0</v>
      </c>
      <c r="BU325" s="45"/>
      <c r="BV325" s="45"/>
      <c r="BW325" s="45">
        <f>IF(C325="",0,IF(AND(BR325="S",AW325=1), VLOOKUP(C325,Calculs!$B$85:$D$90,3), 0) + IF(AND(BS325="S",BI325=1), VLOOKUP(C325,Calculs!$B$85:$F$90,5), 0))</f>
        <v>0</v>
      </c>
      <c r="BX325" s="43" t="str">
        <f t="shared" si="91"/>
        <v/>
      </c>
      <c r="BY325" s="241" t="str">
        <f t="shared" si="92"/>
        <v/>
      </c>
      <c r="BZ325" s="301" t="str">
        <f t="shared" si="93"/>
        <v/>
      </c>
      <c r="CA325" s="301" t="str">
        <f t="shared" si="94"/>
        <v/>
      </c>
    </row>
    <row r="326" spans="1:79" ht="12.75" customHeight="1">
      <c r="A326" s="273"/>
      <c r="B326" s="239" t="str">
        <f>IF(' Peticions ET'!B325="", "",' Peticions ET'!B325)</f>
        <v/>
      </c>
      <c r="C326" s="186" t="str">
        <f>IF(' Peticions ET'!C325="", "",' Peticions ET'!C325)</f>
        <v/>
      </c>
      <c r="D326" s="186" t="str">
        <f>IF(' Peticions ET'!D325="", "",' Peticions ET'!D325)</f>
        <v/>
      </c>
      <c r="E326" s="186" t="str">
        <f>IF(' Peticions ET'!E325="", "",' Peticions ET'!E325)</f>
        <v/>
      </c>
      <c r="F326" s="186" t="str">
        <f>IF(' Peticions ET'!F325="", "",' Peticions ET'!F325)</f>
        <v/>
      </c>
      <c r="G326" s="186" t="str">
        <f>IF(' Peticions ET'!G325="", "",' Peticions ET'!G325)</f>
        <v/>
      </c>
      <c r="H326" s="185" t="str">
        <f>IF(' Peticions ET'!H325="", "",' Peticions ET'!H325)</f>
        <v/>
      </c>
      <c r="I326" s="185" t="str">
        <f>IF(' Peticions ET'!I325="", "",' Peticions ET'!I325)</f>
        <v/>
      </c>
      <c r="J326" s="33" t="str">
        <f>IF(' Peticions ET'!J325="", "",' Peticions ET'!J325)</f>
        <v/>
      </c>
      <c r="K326" s="33" t="str">
        <f>IF(' Peticions ET'!K325="", "",' Peticions ET'!K325)</f>
        <v/>
      </c>
      <c r="L326" s="33" t="str">
        <f>IF(' Peticions ET'!L325="", "",' Peticions ET'!L325)</f>
        <v/>
      </c>
      <c r="M326" s="33" t="str">
        <f>IF(' Peticions ET'!M325="", "",' Peticions ET'!M325)</f>
        <v/>
      </c>
      <c r="N326" s="33" t="str">
        <f>IF(' Peticions ET'!N325="", "",' Peticions ET'!N325)</f>
        <v/>
      </c>
      <c r="O326" s="33" t="str">
        <f>IF(' Peticions ET'!O325="", "",' Peticions ET'!O325)</f>
        <v/>
      </c>
      <c r="P326" s="33" t="str">
        <f>IF(' Peticions ET'!P325="", "",' Peticions ET'!P325)</f>
        <v/>
      </c>
      <c r="Q326" s="33" t="str">
        <f>IF(' Peticions ET'!R325="", "",' Peticions ET'!R325)</f>
        <v/>
      </c>
      <c r="R326" s="1" t="str">
        <f>IF(' Peticions ET'!Q325="", "",' Peticions ET'!Q325)</f>
        <v/>
      </c>
      <c r="S326" s="34" t="str">
        <f>IF(' Peticions ET'!U325="", "",' Peticions ET'!U325)</f>
        <v/>
      </c>
      <c r="T326" s="34" t="str">
        <f>IF(' Peticions ET'!V325="", "",' Peticions ET'!V325)</f>
        <v/>
      </c>
      <c r="U326" t="str">
        <f>IF(' Peticions ET'!S325="", "",' Peticions ET'!S325)</f>
        <v/>
      </c>
      <c r="V326" t="str">
        <f>IF(' Peticions ET'!T325="", "",' Peticions ET'!T325)</f>
        <v/>
      </c>
      <c r="W326" s="33" t="str">
        <f>IF(' Peticions ET'!W325="", "",' Peticions ET'!W325)</f>
        <v/>
      </c>
      <c r="X326" s="33" t="str">
        <f>IF(' Peticions ET'!X325="", "",' Peticions ET'!X325)</f>
        <v/>
      </c>
      <c r="Y326" s="33" t="str">
        <f>IF(' Peticions ET'!Y325="", "",' Peticions ET'!Y325)</f>
        <v/>
      </c>
      <c r="Z326" s="1"/>
      <c r="AA326" s="1"/>
      <c r="AB326" s="3"/>
      <c r="AC326" s="34"/>
      <c r="AD326" s="34"/>
      <c r="AE326" s="34"/>
      <c r="AF326" s="35"/>
      <c r="AG326" s="36"/>
      <c r="AH326" s="36"/>
      <c r="AI326" s="36"/>
      <c r="AJ326" s="36"/>
      <c r="AK326" s="37"/>
      <c r="AL326" s="37"/>
      <c r="AM326" s="37"/>
      <c r="AN326" s="37"/>
      <c r="AO326" s="38" t="str">
        <f>IF(' Peticions ET'!AO325="", "",' Peticions ET'!AO325)</f>
        <v/>
      </c>
      <c r="AP326" s="154"/>
      <c r="AQ326" s="39"/>
      <c r="AR326" s="40" t="str">
        <f t="shared" si="84"/>
        <v/>
      </c>
      <c r="AS326" s="41" t="str">
        <f t="shared" si="85"/>
        <v/>
      </c>
      <c r="AT326" s="42" t="str">
        <f t="shared" si="95"/>
        <v/>
      </c>
      <c r="AU326" s="43" t="str">
        <f t="shared" si="96"/>
        <v/>
      </c>
      <c r="AV326" s="252" t="str">
        <f t="shared" si="86"/>
        <v/>
      </c>
      <c r="AW326" s="242">
        <f>IF(B326="",0,IF(BR326="S",COUNTIF($AV$17:AV326,AV326),0))</f>
        <v>0</v>
      </c>
      <c r="AX326" s="44" t="str">
        <f t="shared" si="97"/>
        <v/>
      </c>
      <c r="AY326" s="45">
        <f xml:space="preserve"> IF(AX326&lt;&gt;"",VLOOKUP(AX326,Calculs!$B$2:$C$34,2,FALSE),0)</f>
        <v>0</v>
      </c>
      <c r="AZ326" s="45">
        <f>IF(K326&lt;&gt;"",IF(LEFT(K326,1)="S", Calculs!$C$55,0),0)</f>
        <v>0</v>
      </c>
      <c r="BA326" s="45">
        <f>IF(L326&lt;&gt;"",IF(LEFT(L326,1)="S", Calculs!$C$51,0),0)</f>
        <v>0</v>
      </c>
      <c r="BB326" s="45">
        <f>IF(M326&lt;&gt;"",IF(LEFT(M326,1)="S", Calculs!$C$52,0),0)</f>
        <v>0</v>
      </c>
      <c r="BC326" s="46" t="str">
        <f t="shared" si="98"/>
        <v/>
      </c>
      <c r="BD326" s="46" t="str">
        <f t="shared" si="100"/>
        <v/>
      </c>
      <c r="BE326" s="46">
        <f>SUMIF(Calculs!$B$2:$B$34,BC326,Calculs!$C$2:$C$34)</f>
        <v>0</v>
      </c>
      <c r="BF326" s="45">
        <f>IF(Q326&lt;&gt;"",IF(LEFT(Q326,1)="S", Calculs!$C$52,0),0)</f>
        <v>0</v>
      </c>
      <c r="BG326" s="45">
        <f>IF(R326&lt;&gt;"",IF(LEFT(R326,1)="S", Calculs!$C$51,0),0)</f>
        <v>0</v>
      </c>
      <c r="BH326" s="252" t="str">
        <f t="shared" si="87"/>
        <v/>
      </c>
      <c r="BI326" s="242">
        <f>IF(B326="",0, IF(BS326="S",COUNTIF($BH$17:BH326,BH326),0))</f>
        <v>0</v>
      </c>
      <c r="BJ326" s="45">
        <f xml:space="preserve"> IF(S326&lt;&gt;"",IF(S326&lt;&gt;"Sense monitor",VLOOKUP(LEFT(S326,2),Calculs!$B$41:$C$46,2,FALSE),0),0)</f>
        <v>0</v>
      </c>
      <c r="BK326" s="45">
        <f>IF(T326&lt;&gt;"",IF(LEFT(T326,1)="S", Calculs!$C$48,0),0)</f>
        <v>0</v>
      </c>
      <c r="BL326" s="45">
        <f>IF(W326&lt;&gt;"",IF(LEFT(W326,3)="ETT", Calculs!$C$37,0),0)</f>
        <v>0</v>
      </c>
      <c r="BM326" s="45">
        <f>IF(X326&lt;&gt;"",IF(LEFT(X326,1)="S", Calculs!$C$51,0),0)</f>
        <v>0</v>
      </c>
      <c r="BN326" s="45">
        <f>IF(Y326&lt;&gt;"",IF(LEFT(Y326,1)="S", Calculs!$C$52,0),0)</f>
        <v>0</v>
      </c>
      <c r="BO326" s="46" t="str">
        <f t="shared" si="99"/>
        <v/>
      </c>
      <c r="BP326" s="45">
        <f>SUMIF(Calculs!$B$32:$B$36,TRIM(BO326),Calculs!$C$32:$C$36)</f>
        <v>0</v>
      </c>
      <c r="BQ326" s="45">
        <f>IF(V326&lt;&gt;"",IF(LEFT(V326,1)="S", SUMIF(Calculs!$B$57:$B$61, TRIM(BO326), Calculs!$C$57:$C$61),0),0)</f>
        <v>0</v>
      </c>
      <c r="BR326" s="43" t="str">
        <f t="shared" si="88"/>
        <v>N</v>
      </c>
      <c r="BS326" s="241" t="str">
        <f t="shared" si="89"/>
        <v>N</v>
      </c>
      <c r="BT326" s="45">
        <f t="shared" si="90"/>
        <v>0</v>
      </c>
      <c r="BU326" s="45"/>
      <c r="BV326" s="45"/>
      <c r="BW326" s="45">
        <f>IF(C326="",0,IF(AND(BR326="S",AW326=1), VLOOKUP(C326,Calculs!$B$85:$D$90,3), 0) + IF(AND(BS326="S",BI326=1), VLOOKUP(C326,Calculs!$B$85:$F$90,5), 0))</f>
        <v>0</v>
      </c>
      <c r="BX326" s="43" t="str">
        <f t="shared" si="91"/>
        <v/>
      </c>
      <c r="BY326" s="241" t="str">
        <f t="shared" si="92"/>
        <v/>
      </c>
      <c r="BZ326" s="301" t="str">
        <f t="shared" si="93"/>
        <v/>
      </c>
      <c r="CA326" s="301" t="str">
        <f t="shared" si="94"/>
        <v/>
      </c>
    </row>
    <row r="327" spans="1:79" ht="12.75" customHeight="1">
      <c r="A327" s="273"/>
      <c r="B327" s="239" t="str">
        <f>IF(' Peticions ET'!B326="", "",' Peticions ET'!B326)</f>
        <v/>
      </c>
      <c r="C327" s="186" t="str">
        <f>IF(' Peticions ET'!C326="", "",' Peticions ET'!C326)</f>
        <v/>
      </c>
      <c r="D327" s="186" t="str">
        <f>IF(' Peticions ET'!D326="", "",' Peticions ET'!D326)</f>
        <v/>
      </c>
      <c r="E327" s="186" t="str">
        <f>IF(' Peticions ET'!E326="", "",' Peticions ET'!E326)</f>
        <v/>
      </c>
      <c r="F327" s="186" t="str">
        <f>IF(' Peticions ET'!F326="", "",' Peticions ET'!F326)</f>
        <v/>
      </c>
      <c r="G327" s="186" t="str">
        <f>IF(' Peticions ET'!G326="", "",' Peticions ET'!G326)</f>
        <v/>
      </c>
      <c r="H327" s="185" t="str">
        <f>IF(' Peticions ET'!H326="", "",' Peticions ET'!H326)</f>
        <v/>
      </c>
      <c r="I327" s="185" t="str">
        <f>IF(' Peticions ET'!I326="", "",' Peticions ET'!I326)</f>
        <v/>
      </c>
      <c r="J327" s="33" t="str">
        <f>IF(' Peticions ET'!J326="", "",' Peticions ET'!J326)</f>
        <v/>
      </c>
      <c r="K327" s="33" t="str">
        <f>IF(' Peticions ET'!K326="", "",' Peticions ET'!K326)</f>
        <v/>
      </c>
      <c r="L327" s="33" t="str">
        <f>IF(' Peticions ET'!L326="", "",' Peticions ET'!L326)</f>
        <v/>
      </c>
      <c r="M327" s="33" t="str">
        <f>IF(' Peticions ET'!M326="", "",' Peticions ET'!M326)</f>
        <v/>
      </c>
      <c r="N327" s="33" t="str">
        <f>IF(' Peticions ET'!N326="", "",' Peticions ET'!N326)</f>
        <v/>
      </c>
      <c r="O327" s="33" t="str">
        <f>IF(' Peticions ET'!O326="", "",' Peticions ET'!O326)</f>
        <v/>
      </c>
      <c r="P327" s="33" t="str">
        <f>IF(' Peticions ET'!P326="", "",' Peticions ET'!P326)</f>
        <v/>
      </c>
      <c r="Q327" s="33" t="str">
        <f>IF(' Peticions ET'!R326="", "",' Peticions ET'!R326)</f>
        <v/>
      </c>
      <c r="R327" s="1" t="str">
        <f>IF(' Peticions ET'!Q326="", "",' Peticions ET'!Q326)</f>
        <v/>
      </c>
      <c r="S327" s="34" t="str">
        <f>IF(' Peticions ET'!U326="", "",' Peticions ET'!U326)</f>
        <v/>
      </c>
      <c r="T327" s="34" t="str">
        <f>IF(' Peticions ET'!V326="", "",' Peticions ET'!V326)</f>
        <v/>
      </c>
      <c r="U327" t="str">
        <f>IF(' Peticions ET'!S326="", "",' Peticions ET'!S326)</f>
        <v/>
      </c>
      <c r="V327" t="str">
        <f>IF(' Peticions ET'!T326="", "",' Peticions ET'!T326)</f>
        <v/>
      </c>
      <c r="W327" s="33" t="str">
        <f>IF(' Peticions ET'!W326="", "",' Peticions ET'!W326)</f>
        <v/>
      </c>
      <c r="X327" s="33" t="str">
        <f>IF(' Peticions ET'!X326="", "",' Peticions ET'!X326)</f>
        <v/>
      </c>
      <c r="Y327" s="33" t="str">
        <f>IF(' Peticions ET'!Y326="", "",' Peticions ET'!Y326)</f>
        <v/>
      </c>
      <c r="Z327" s="1"/>
      <c r="AA327" s="1"/>
      <c r="AB327" s="3"/>
      <c r="AC327" s="34"/>
      <c r="AD327" s="34"/>
      <c r="AE327" s="34"/>
      <c r="AF327" s="35"/>
      <c r="AG327" s="36"/>
      <c r="AH327" s="36"/>
      <c r="AI327" s="36"/>
      <c r="AJ327" s="36"/>
      <c r="AK327" s="37"/>
      <c r="AL327" s="37"/>
      <c r="AM327" s="37"/>
      <c r="AN327" s="37"/>
      <c r="AO327" s="38" t="str">
        <f>IF(' Peticions ET'!AO326="", "",' Peticions ET'!AO326)</f>
        <v/>
      </c>
      <c r="AP327" s="154"/>
      <c r="AQ327" s="39"/>
      <c r="AR327" s="40" t="str">
        <f t="shared" si="84"/>
        <v/>
      </c>
      <c r="AS327" s="41" t="str">
        <f t="shared" si="85"/>
        <v/>
      </c>
      <c r="AT327" s="42" t="str">
        <f t="shared" si="95"/>
        <v/>
      </c>
      <c r="AU327" s="43" t="str">
        <f t="shared" si="96"/>
        <v/>
      </c>
      <c r="AV327" s="252" t="str">
        <f t="shared" si="86"/>
        <v/>
      </c>
      <c r="AW327" s="242">
        <f>IF(B327="",0,IF(BR327="S",COUNTIF($AV$17:AV327,AV327),0))</f>
        <v>0</v>
      </c>
      <c r="AX327" s="44" t="str">
        <f t="shared" si="97"/>
        <v/>
      </c>
      <c r="AY327" s="45">
        <f xml:space="preserve"> IF(AX327&lt;&gt;"",VLOOKUP(AX327,Calculs!$B$2:$C$34,2,FALSE),0)</f>
        <v>0</v>
      </c>
      <c r="AZ327" s="45">
        <f>IF(K327&lt;&gt;"",IF(LEFT(K327,1)="S", Calculs!$C$55,0),0)</f>
        <v>0</v>
      </c>
      <c r="BA327" s="45">
        <f>IF(L327&lt;&gt;"",IF(LEFT(L327,1)="S", Calculs!$C$51,0),0)</f>
        <v>0</v>
      </c>
      <c r="BB327" s="45">
        <f>IF(M327&lt;&gt;"",IF(LEFT(M327,1)="S", Calculs!$C$52,0),0)</f>
        <v>0</v>
      </c>
      <c r="BC327" s="46" t="str">
        <f t="shared" si="98"/>
        <v/>
      </c>
      <c r="BD327" s="46" t="str">
        <f t="shared" si="100"/>
        <v/>
      </c>
      <c r="BE327" s="46">
        <f>SUMIF(Calculs!$B$2:$B$34,BC327,Calculs!$C$2:$C$34)</f>
        <v>0</v>
      </c>
      <c r="BF327" s="45">
        <f>IF(Q327&lt;&gt;"",IF(LEFT(Q327,1)="S", Calculs!$C$52,0),0)</f>
        <v>0</v>
      </c>
      <c r="BG327" s="45">
        <f>IF(R327&lt;&gt;"",IF(LEFT(R327,1)="S", Calculs!$C$51,0),0)</f>
        <v>0</v>
      </c>
      <c r="BH327" s="252" t="str">
        <f t="shared" si="87"/>
        <v/>
      </c>
      <c r="BI327" s="242">
        <f>IF(B327="",0, IF(BS327="S",COUNTIF($BH$17:BH327,BH327),0))</f>
        <v>0</v>
      </c>
      <c r="BJ327" s="45">
        <f xml:space="preserve"> IF(S327&lt;&gt;"",IF(S327&lt;&gt;"Sense monitor",VLOOKUP(LEFT(S327,2),Calculs!$B$41:$C$46,2,FALSE),0),0)</f>
        <v>0</v>
      </c>
      <c r="BK327" s="45">
        <f>IF(T327&lt;&gt;"",IF(LEFT(T327,1)="S", Calculs!$C$48,0),0)</f>
        <v>0</v>
      </c>
      <c r="BL327" s="45">
        <f>IF(W327&lt;&gt;"",IF(LEFT(W327,3)="ETT", Calculs!$C$37,0),0)</f>
        <v>0</v>
      </c>
      <c r="BM327" s="45">
        <f>IF(X327&lt;&gt;"",IF(LEFT(X327,1)="S", Calculs!$C$51,0),0)</f>
        <v>0</v>
      </c>
      <c r="BN327" s="45">
        <f>IF(Y327&lt;&gt;"",IF(LEFT(Y327,1)="S", Calculs!$C$52,0),0)</f>
        <v>0</v>
      </c>
      <c r="BO327" s="46" t="str">
        <f t="shared" si="99"/>
        <v/>
      </c>
      <c r="BP327" s="45">
        <f>SUMIF(Calculs!$B$32:$B$36,TRIM(BO327),Calculs!$C$32:$C$36)</f>
        <v>0</v>
      </c>
      <c r="BQ327" s="45">
        <f>IF(V327&lt;&gt;"",IF(LEFT(V327,1)="S", SUMIF(Calculs!$B$57:$B$61, TRIM(BO327), Calculs!$C$57:$C$61),0),0)</f>
        <v>0</v>
      </c>
      <c r="BR327" s="43" t="str">
        <f t="shared" si="88"/>
        <v>N</v>
      </c>
      <c r="BS327" s="241" t="str">
        <f t="shared" si="89"/>
        <v>N</v>
      </c>
      <c r="BT327" s="45">
        <f t="shared" si="90"/>
        <v>0</v>
      </c>
      <c r="BU327" s="45"/>
      <c r="BV327" s="45"/>
      <c r="BW327" s="45">
        <f>IF(C327="",0,IF(AND(BR327="S",AW327=1), VLOOKUP(C327,Calculs!$B$85:$D$90,3), 0) + IF(AND(BS327="S",BI327=1), VLOOKUP(C327,Calculs!$B$85:$F$90,5), 0))</f>
        <v>0</v>
      </c>
      <c r="BX327" s="43" t="str">
        <f t="shared" si="91"/>
        <v/>
      </c>
      <c r="BY327" s="241" t="str">
        <f t="shared" si="92"/>
        <v/>
      </c>
      <c r="BZ327" s="301" t="str">
        <f t="shared" si="93"/>
        <v/>
      </c>
      <c r="CA327" s="301" t="str">
        <f t="shared" si="94"/>
        <v/>
      </c>
    </row>
    <row r="328" spans="1:79" ht="12.75" customHeight="1">
      <c r="A328" s="273"/>
      <c r="B328" s="239" t="str">
        <f>IF(' Peticions ET'!B327="", "",' Peticions ET'!B327)</f>
        <v/>
      </c>
      <c r="C328" s="186" t="str">
        <f>IF(' Peticions ET'!C327="", "",' Peticions ET'!C327)</f>
        <v/>
      </c>
      <c r="D328" s="186" t="str">
        <f>IF(' Peticions ET'!D327="", "",' Peticions ET'!D327)</f>
        <v/>
      </c>
      <c r="E328" s="186" t="str">
        <f>IF(' Peticions ET'!E327="", "",' Peticions ET'!E327)</f>
        <v/>
      </c>
      <c r="F328" s="186" t="str">
        <f>IF(' Peticions ET'!F327="", "",' Peticions ET'!F327)</f>
        <v/>
      </c>
      <c r="G328" s="186" t="str">
        <f>IF(' Peticions ET'!G327="", "",' Peticions ET'!G327)</f>
        <v/>
      </c>
      <c r="H328" s="185" t="str">
        <f>IF(' Peticions ET'!H327="", "",' Peticions ET'!H327)</f>
        <v/>
      </c>
      <c r="I328" s="185" t="str">
        <f>IF(' Peticions ET'!I327="", "",' Peticions ET'!I327)</f>
        <v/>
      </c>
      <c r="J328" s="33" t="str">
        <f>IF(' Peticions ET'!J327="", "",' Peticions ET'!J327)</f>
        <v/>
      </c>
      <c r="K328" s="33" t="str">
        <f>IF(' Peticions ET'!K327="", "",' Peticions ET'!K327)</f>
        <v/>
      </c>
      <c r="L328" s="33" t="str">
        <f>IF(' Peticions ET'!L327="", "",' Peticions ET'!L327)</f>
        <v/>
      </c>
      <c r="M328" s="33" t="str">
        <f>IF(' Peticions ET'!M327="", "",' Peticions ET'!M327)</f>
        <v/>
      </c>
      <c r="N328" s="33" t="str">
        <f>IF(' Peticions ET'!N327="", "",' Peticions ET'!N327)</f>
        <v/>
      </c>
      <c r="O328" s="33" t="str">
        <f>IF(' Peticions ET'!O327="", "",' Peticions ET'!O327)</f>
        <v/>
      </c>
      <c r="P328" s="33" t="str">
        <f>IF(' Peticions ET'!P327="", "",' Peticions ET'!P327)</f>
        <v/>
      </c>
      <c r="Q328" s="33" t="str">
        <f>IF(' Peticions ET'!R327="", "",' Peticions ET'!R327)</f>
        <v/>
      </c>
      <c r="R328" s="1" t="str">
        <f>IF(' Peticions ET'!Q327="", "",' Peticions ET'!Q327)</f>
        <v/>
      </c>
      <c r="S328" s="34" t="str">
        <f>IF(' Peticions ET'!U327="", "",' Peticions ET'!U327)</f>
        <v/>
      </c>
      <c r="T328" s="34" t="str">
        <f>IF(' Peticions ET'!V327="", "",' Peticions ET'!V327)</f>
        <v/>
      </c>
      <c r="U328" t="str">
        <f>IF(' Peticions ET'!S327="", "",' Peticions ET'!S327)</f>
        <v/>
      </c>
      <c r="V328" t="str">
        <f>IF(' Peticions ET'!T327="", "",' Peticions ET'!T327)</f>
        <v/>
      </c>
      <c r="W328" s="33" t="str">
        <f>IF(' Peticions ET'!W327="", "",' Peticions ET'!W327)</f>
        <v/>
      </c>
      <c r="X328" s="33" t="str">
        <f>IF(' Peticions ET'!X327="", "",' Peticions ET'!X327)</f>
        <v/>
      </c>
      <c r="Y328" s="33" t="str">
        <f>IF(' Peticions ET'!Y327="", "",' Peticions ET'!Y327)</f>
        <v/>
      </c>
      <c r="Z328" s="1"/>
      <c r="AA328" s="1"/>
      <c r="AB328" s="3"/>
      <c r="AC328" s="34"/>
      <c r="AD328" s="34"/>
      <c r="AE328" s="34"/>
      <c r="AF328" s="35"/>
      <c r="AG328" s="36"/>
      <c r="AH328" s="36"/>
      <c r="AI328" s="36"/>
      <c r="AJ328" s="36"/>
      <c r="AK328" s="37"/>
      <c r="AL328" s="37"/>
      <c r="AM328" s="37"/>
      <c r="AN328" s="37"/>
      <c r="AO328" s="38" t="str">
        <f>IF(' Peticions ET'!AO327="", "",' Peticions ET'!AO327)</f>
        <v/>
      </c>
      <c r="AP328" s="154"/>
      <c r="AQ328" s="39"/>
      <c r="AR328" s="40" t="str">
        <f t="shared" ref="AR328:AR391" si="101">$AR$12</f>
        <v/>
      </c>
      <c r="AS328" s="41" t="str">
        <f t="shared" ref="AS328:AS391" si="102">$AS$12</f>
        <v/>
      </c>
      <c r="AT328" s="42" t="str">
        <f t="shared" si="95"/>
        <v/>
      </c>
      <c r="AU328" s="43" t="str">
        <f t="shared" si="96"/>
        <v/>
      </c>
      <c r="AV328" s="252" t="str">
        <f t="shared" si="86"/>
        <v/>
      </c>
      <c r="AW328" s="242">
        <f>IF(B328="",0,IF(BR328="S",COUNTIF($AV$17:AV328,AV328),0))</f>
        <v>0</v>
      </c>
      <c r="AX328" s="44" t="str">
        <f t="shared" si="97"/>
        <v/>
      </c>
      <c r="AY328" s="45">
        <f xml:space="preserve"> IF(AX328&lt;&gt;"",VLOOKUP(AX328,Calculs!$B$2:$C$34,2,FALSE),0)</f>
        <v>0</v>
      </c>
      <c r="AZ328" s="45">
        <f>IF(K328&lt;&gt;"",IF(LEFT(K328,1)="S", Calculs!$C$55,0),0)</f>
        <v>0</v>
      </c>
      <c r="BA328" s="45">
        <f>IF(L328&lt;&gt;"",IF(LEFT(L328,1)="S", Calculs!$C$51,0),0)</f>
        <v>0</v>
      </c>
      <c r="BB328" s="45">
        <f>IF(M328&lt;&gt;"",IF(LEFT(M328,1)="S", Calculs!$C$52,0),0)</f>
        <v>0</v>
      </c>
      <c r="BC328" s="46" t="str">
        <f t="shared" si="98"/>
        <v/>
      </c>
      <c r="BD328" s="46" t="str">
        <f t="shared" si="100"/>
        <v/>
      </c>
      <c r="BE328" s="46">
        <f>SUMIF(Calculs!$B$2:$B$34,BC328,Calculs!$C$2:$C$34)</f>
        <v>0</v>
      </c>
      <c r="BF328" s="45">
        <f>IF(Q328&lt;&gt;"",IF(LEFT(Q328,1)="S", Calculs!$C$52,0),0)</f>
        <v>0</v>
      </c>
      <c r="BG328" s="45">
        <f>IF(R328&lt;&gt;"",IF(LEFT(R328,1)="S", Calculs!$C$51,0),0)</f>
        <v>0</v>
      </c>
      <c r="BH328" s="252" t="str">
        <f t="shared" si="87"/>
        <v/>
      </c>
      <c r="BI328" s="242">
        <f>IF(B328="",0, IF(BS328="S",COUNTIF($BH$17:BH328,BH328),0))</f>
        <v>0</v>
      </c>
      <c r="BJ328" s="45">
        <f xml:space="preserve"> IF(S328&lt;&gt;"",IF(S328&lt;&gt;"Sense monitor",VLOOKUP(LEFT(S328,2),Calculs!$B$41:$C$46,2,FALSE),0),0)</f>
        <v>0</v>
      </c>
      <c r="BK328" s="45">
        <f>IF(T328&lt;&gt;"",IF(LEFT(T328,1)="S", Calculs!$C$48,0),0)</f>
        <v>0</v>
      </c>
      <c r="BL328" s="45">
        <f>IF(W328&lt;&gt;"",IF(LEFT(W328,3)="ETT", Calculs!$C$37,0),0)</f>
        <v>0</v>
      </c>
      <c r="BM328" s="45">
        <f>IF(X328&lt;&gt;"",IF(LEFT(X328,1)="S", Calculs!$C$51,0),0)</f>
        <v>0</v>
      </c>
      <c r="BN328" s="45">
        <f>IF(Y328&lt;&gt;"",IF(LEFT(Y328,1)="S", Calculs!$C$52,0),0)</f>
        <v>0</v>
      </c>
      <c r="BO328" s="46" t="str">
        <f t="shared" si="99"/>
        <v/>
      </c>
      <c r="BP328" s="45">
        <f>SUMIF(Calculs!$B$32:$B$36,TRIM(BO328),Calculs!$C$32:$C$36)</f>
        <v>0</v>
      </c>
      <c r="BQ328" s="45">
        <f>IF(V328&lt;&gt;"",IF(LEFT(V328,1)="S", SUMIF(Calculs!$B$57:$B$61, TRIM(BO328), Calculs!$C$57:$C$61),0),0)</f>
        <v>0</v>
      </c>
      <c r="BR328" s="43" t="str">
        <f t="shared" si="88"/>
        <v>N</v>
      </c>
      <c r="BS328" s="241" t="str">
        <f t="shared" si="89"/>
        <v>N</v>
      </c>
      <c r="BT328" s="45">
        <f t="shared" si="90"/>
        <v>0</v>
      </c>
      <c r="BU328" s="45"/>
      <c r="BV328" s="45"/>
      <c r="BW328" s="45">
        <f>IF(C328="",0,IF(AND(BR328="S",AW328=1), VLOOKUP(C328,Calculs!$B$85:$D$90,3), 0) + IF(AND(BS328="S",BI328=1), VLOOKUP(C328,Calculs!$B$85:$F$90,5), 0))</f>
        <v>0</v>
      </c>
      <c r="BX328" s="43" t="str">
        <f t="shared" si="91"/>
        <v/>
      </c>
      <c r="BY328" s="241" t="str">
        <f t="shared" si="92"/>
        <v/>
      </c>
      <c r="BZ328" s="301" t="str">
        <f t="shared" si="93"/>
        <v/>
      </c>
      <c r="CA328" s="301" t="str">
        <f t="shared" si="94"/>
        <v/>
      </c>
    </row>
    <row r="329" spans="1:79" ht="12.75" customHeight="1">
      <c r="A329" s="273"/>
      <c r="B329" s="239" t="str">
        <f>IF(' Peticions ET'!B328="", "",' Peticions ET'!B328)</f>
        <v/>
      </c>
      <c r="C329" s="186" t="str">
        <f>IF(' Peticions ET'!C328="", "",' Peticions ET'!C328)</f>
        <v/>
      </c>
      <c r="D329" s="186" t="str">
        <f>IF(' Peticions ET'!D328="", "",' Peticions ET'!D328)</f>
        <v/>
      </c>
      <c r="E329" s="186" t="str">
        <f>IF(' Peticions ET'!E328="", "",' Peticions ET'!E328)</f>
        <v/>
      </c>
      <c r="F329" s="186" t="str">
        <f>IF(' Peticions ET'!F328="", "",' Peticions ET'!F328)</f>
        <v/>
      </c>
      <c r="G329" s="186" t="str">
        <f>IF(' Peticions ET'!G328="", "",' Peticions ET'!G328)</f>
        <v/>
      </c>
      <c r="H329" s="185" t="str">
        <f>IF(' Peticions ET'!H328="", "",' Peticions ET'!H328)</f>
        <v/>
      </c>
      <c r="I329" s="185" t="str">
        <f>IF(' Peticions ET'!I328="", "",' Peticions ET'!I328)</f>
        <v/>
      </c>
      <c r="J329" s="33" t="str">
        <f>IF(' Peticions ET'!J328="", "",' Peticions ET'!J328)</f>
        <v/>
      </c>
      <c r="K329" s="33" t="str">
        <f>IF(' Peticions ET'!K328="", "",' Peticions ET'!K328)</f>
        <v/>
      </c>
      <c r="L329" s="33" t="str">
        <f>IF(' Peticions ET'!L328="", "",' Peticions ET'!L328)</f>
        <v/>
      </c>
      <c r="M329" s="33" t="str">
        <f>IF(' Peticions ET'!M328="", "",' Peticions ET'!M328)</f>
        <v/>
      </c>
      <c r="N329" s="33" t="str">
        <f>IF(' Peticions ET'!N328="", "",' Peticions ET'!N328)</f>
        <v/>
      </c>
      <c r="O329" s="33" t="str">
        <f>IF(' Peticions ET'!O328="", "",' Peticions ET'!O328)</f>
        <v/>
      </c>
      <c r="P329" s="33" t="str">
        <f>IF(' Peticions ET'!P328="", "",' Peticions ET'!P328)</f>
        <v/>
      </c>
      <c r="Q329" s="33" t="str">
        <f>IF(' Peticions ET'!R328="", "",' Peticions ET'!R328)</f>
        <v/>
      </c>
      <c r="R329" s="1" t="str">
        <f>IF(' Peticions ET'!Q328="", "",' Peticions ET'!Q328)</f>
        <v/>
      </c>
      <c r="S329" s="34" t="str">
        <f>IF(' Peticions ET'!U328="", "",' Peticions ET'!U328)</f>
        <v/>
      </c>
      <c r="T329" s="34" t="str">
        <f>IF(' Peticions ET'!V328="", "",' Peticions ET'!V328)</f>
        <v/>
      </c>
      <c r="U329" t="str">
        <f>IF(' Peticions ET'!S328="", "",' Peticions ET'!S328)</f>
        <v/>
      </c>
      <c r="V329" t="str">
        <f>IF(' Peticions ET'!T328="", "",' Peticions ET'!T328)</f>
        <v/>
      </c>
      <c r="W329" s="33" t="str">
        <f>IF(' Peticions ET'!W328="", "",' Peticions ET'!W328)</f>
        <v/>
      </c>
      <c r="X329" s="33" t="str">
        <f>IF(' Peticions ET'!X328="", "",' Peticions ET'!X328)</f>
        <v/>
      </c>
      <c r="Y329" s="33" t="str">
        <f>IF(' Peticions ET'!Y328="", "",' Peticions ET'!Y328)</f>
        <v/>
      </c>
      <c r="Z329" s="1"/>
      <c r="AA329" s="1"/>
      <c r="AB329" s="3"/>
      <c r="AC329" s="34"/>
      <c r="AD329" s="34"/>
      <c r="AE329" s="34"/>
      <c r="AF329" s="35"/>
      <c r="AG329" s="36"/>
      <c r="AH329" s="36"/>
      <c r="AI329" s="36"/>
      <c r="AJ329" s="36"/>
      <c r="AK329" s="37"/>
      <c r="AL329" s="37"/>
      <c r="AM329" s="37"/>
      <c r="AN329" s="37"/>
      <c r="AO329" s="38" t="str">
        <f>IF(' Peticions ET'!AO328="", "",' Peticions ET'!AO328)</f>
        <v/>
      </c>
      <c r="AP329" s="154"/>
      <c r="AQ329" s="39"/>
      <c r="AR329" s="40" t="str">
        <f t="shared" si="101"/>
        <v/>
      </c>
      <c r="AS329" s="41" t="str">
        <f t="shared" si="102"/>
        <v/>
      </c>
      <c r="AT329" s="42" t="str">
        <f t="shared" si="95"/>
        <v/>
      </c>
      <c r="AU329" s="43" t="str">
        <f t="shared" si="96"/>
        <v/>
      </c>
      <c r="AV329" s="252" t="str">
        <f t="shared" si="86"/>
        <v/>
      </c>
      <c r="AW329" s="242">
        <f>IF(B329="",0,IF(BR329="S",COUNTIF($AV$17:AV329,AV329),0))</f>
        <v>0</v>
      </c>
      <c r="AX329" s="44" t="str">
        <f t="shared" si="97"/>
        <v/>
      </c>
      <c r="AY329" s="45">
        <f xml:space="preserve"> IF(AX329&lt;&gt;"",VLOOKUP(AX329,Calculs!$B$2:$C$34,2,FALSE),0)</f>
        <v>0</v>
      </c>
      <c r="AZ329" s="45">
        <f>IF(K329&lt;&gt;"",IF(LEFT(K329,1)="S", Calculs!$C$55,0),0)</f>
        <v>0</v>
      </c>
      <c r="BA329" s="45">
        <f>IF(L329&lt;&gt;"",IF(LEFT(L329,1)="S", Calculs!$C$51,0),0)</f>
        <v>0</v>
      </c>
      <c r="BB329" s="45">
        <f>IF(M329&lt;&gt;"",IF(LEFT(M329,1)="S", Calculs!$C$52,0),0)</f>
        <v>0</v>
      </c>
      <c r="BC329" s="46" t="str">
        <f t="shared" si="98"/>
        <v/>
      </c>
      <c r="BD329" s="46" t="str">
        <f t="shared" si="100"/>
        <v/>
      </c>
      <c r="BE329" s="46">
        <f>SUMIF(Calculs!$B$2:$B$34,BC329,Calculs!$C$2:$C$34)</f>
        <v>0</v>
      </c>
      <c r="BF329" s="45">
        <f>IF(Q329&lt;&gt;"",IF(LEFT(Q329,1)="S", Calculs!$C$52,0),0)</f>
        <v>0</v>
      </c>
      <c r="BG329" s="45">
        <f>IF(R329&lt;&gt;"",IF(LEFT(R329,1)="S", Calculs!$C$51,0),0)</f>
        <v>0</v>
      </c>
      <c r="BH329" s="252" t="str">
        <f t="shared" si="87"/>
        <v/>
      </c>
      <c r="BI329" s="242">
        <f>IF(B329="",0, IF(BS329="S",COUNTIF($BH$17:BH329,BH329),0))</f>
        <v>0</v>
      </c>
      <c r="BJ329" s="45">
        <f xml:space="preserve"> IF(S329&lt;&gt;"",IF(S329&lt;&gt;"Sense monitor",VLOOKUP(LEFT(S329,2),Calculs!$B$41:$C$46,2,FALSE),0),0)</f>
        <v>0</v>
      </c>
      <c r="BK329" s="45">
        <f>IF(T329&lt;&gt;"",IF(LEFT(T329,1)="S", Calculs!$C$48,0),0)</f>
        <v>0</v>
      </c>
      <c r="BL329" s="45">
        <f>IF(W329&lt;&gt;"",IF(LEFT(W329,3)="ETT", Calculs!$C$37,0),0)</f>
        <v>0</v>
      </c>
      <c r="BM329" s="45">
        <f>IF(X329&lt;&gt;"",IF(LEFT(X329,1)="S", Calculs!$C$51,0),0)</f>
        <v>0</v>
      </c>
      <c r="BN329" s="45">
        <f>IF(Y329&lt;&gt;"",IF(LEFT(Y329,1)="S", Calculs!$C$52,0),0)</f>
        <v>0</v>
      </c>
      <c r="BO329" s="46" t="str">
        <f t="shared" si="99"/>
        <v/>
      </c>
      <c r="BP329" s="45">
        <f>SUMIF(Calculs!$B$32:$B$36,TRIM(BO329),Calculs!$C$32:$C$36)</f>
        <v>0</v>
      </c>
      <c r="BQ329" s="45">
        <f>IF(V329&lt;&gt;"",IF(LEFT(V329,1)="S", SUMIF(Calculs!$B$57:$B$61, TRIM(BO329), Calculs!$C$57:$C$61),0),0)</f>
        <v>0</v>
      </c>
      <c r="BR329" s="43" t="str">
        <f t="shared" si="88"/>
        <v>N</v>
      </c>
      <c r="BS329" s="241" t="str">
        <f t="shared" si="89"/>
        <v>N</v>
      </c>
      <c r="BT329" s="45">
        <f t="shared" si="90"/>
        <v>0</v>
      </c>
      <c r="BU329" s="45"/>
      <c r="BV329" s="45"/>
      <c r="BW329" s="45">
        <f>IF(C329="",0,IF(AND(BR329="S",AW329=1), VLOOKUP(C329,Calculs!$B$85:$D$90,3), 0) + IF(AND(BS329="S",BI329=1), VLOOKUP(C329,Calculs!$B$85:$F$90,5), 0))</f>
        <v>0</v>
      </c>
      <c r="BX329" s="43" t="str">
        <f t="shared" si="91"/>
        <v/>
      </c>
      <c r="BY329" s="241" t="str">
        <f t="shared" si="92"/>
        <v/>
      </c>
      <c r="BZ329" s="301" t="str">
        <f t="shared" si="93"/>
        <v/>
      </c>
      <c r="CA329" s="301" t="str">
        <f t="shared" si="94"/>
        <v/>
      </c>
    </row>
    <row r="330" spans="1:79" ht="12.75" customHeight="1">
      <c r="A330" s="273"/>
      <c r="B330" s="239" t="str">
        <f>IF(' Peticions ET'!B329="", "",' Peticions ET'!B329)</f>
        <v/>
      </c>
      <c r="C330" s="186" t="str">
        <f>IF(' Peticions ET'!C329="", "",' Peticions ET'!C329)</f>
        <v/>
      </c>
      <c r="D330" s="186" t="str">
        <f>IF(' Peticions ET'!D329="", "",' Peticions ET'!D329)</f>
        <v/>
      </c>
      <c r="E330" s="186" t="str">
        <f>IF(' Peticions ET'!E329="", "",' Peticions ET'!E329)</f>
        <v/>
      </c>
      <c r="F330" s="186" t="str">
        <f>IF(' Peticions ET'!F329="", "",' Peticions ET'!F329)</f>
        <v/>
      </c>
      <c r="G330" s="186" t="str">
        <f>IF(' Peticions ET'!G329="", "",' Peticions ET'!G329)</f>
        <v/>
      </c>
      <c r="H330" s="185" t="str">
        <f>IF(' Peticions ET'!H329="", "",' Peticions ET'!H329)</f>
        <v/>
      </c>
      <c r="I330" s="185" t="str">
        <f>IF(' Peticions ET'!I329="", "",' Peticions ET'!I329)</f>
        <v/>
      </c>
      <c r="J330" s="33" t="str">
        <f>IF(' Peticions ET'!J329="", "",' Peticions ET'!J329)</f>
        <v/>
      </c>
      <c r="K330" s="33" t="str">
        <f>IF(' Peticions ET'!K329="", "",' Peticions ET'!K329)</f>
        <v/>
      </c>
      <c r="L330" s="33" t="str">
        <f>IF(' Peticions ET'!L329="", "",' Peticions ET'!L329)</f>
        <v/>
      </c>
      <c r="M330" s="33" t="str">
        <f>IF(' Peticions ET'!M329="", "",' Peticions ET'!M329)</f>
        <v/>
      </c>
      <c r="N330" s="33" t="str">
        <f>IF(' Peticions ET'!N329="", "",' Peticions ET'!N329)</f>
        <v/>
      </c>
      <c r="O330" s="33" t="str">
        <f>IF(' Peticions ET'!O329="", "",' Peticions ET'!O329)</f>
        <v/>
      </c>
      <c r="P330" s="33" t="str">
        <f>IF(' Peticions ET'!P329="", "",' Peticions ET'!P329)</f>
        <v/>
      </c>
      <c r="Q330" s="33" t="str">
        <f>IF(' Peticions ET'!R329="", "",' Peticions ET'!R329)</f>
        <v/>
      </c>
      <c r="R330" s="1" t="str">
        <f>IF(' Peticions ET'!Q329="", "",' Peticions ET'!Q329)</f>
        <v/>
      </c>
      <c r="S330" s="34" t="str">
        <f>IF(' Peticions ET'!U329="", "",' Peticions ET'!U329)</f>
        <v/>
      </c>
      <c r="T330" s="34" t="str">
        <f>IF(' Peticions ET'!V329="", "",' Peticions ET'!V329)</f>
        <v/>
      </c>
      <c r="U330" t="str">
        <f>IF(' Peticions ET'!S329="", "",' Peticions ET'!S329)</f>
        <v/>
      </c>
      <c r="V330" t="str">
        <f>IF(' Peticions ET'!T329="", "",' Peticions ET'!T329)</f>
        <v/>
      </c>
      <c r="W330" s="33" t="str">
        <f>IF(' Peticions ET'!W329="", "",' Peticions ET'!W329)</f>
        <v/>
      </c>
      <c r="X330" s="33" t="str">
        <f>IF(' Peticions ET'!X329="", "",' Peticions ET'!X329)</f>
        <v/>
      </c>
      <c r="Y330" s="33" t="str">
        <f>IF(' Peticions ET'!Y329="", "",' Peticions ET'!Y329)</f>
        <v/>
      </c>
      <c r="Z330" s="1"/>
      <c r="AA330" s="1"/>
      <c r="AB330" s="3"/>
      <c r="AC330" s="34"/>
      <c r="AD330" s="34"/>
      <c r="AE330" s="34"/>
      <c r="AF330" s="35"/>
      <c r="AG330" s="36"/>
      <c r="AH330" s="36"/>
      <c r="AI330" s="36"/>
      <c r="AJ330" s="36"/>
      <c r="AK330" s="37"/>
      <c r="AL330" s="37"/>
      <c r="AM330" s="37"/>
      <c r="AN330" s="37"/>
      <c r="AO330" s="38" t="str">
        <f>IF(' Peticions ET'!AO329="", "",' Peticions ET'!AO329)</f>
        <v/>
      </c>
      <c r="AP330" s="154"/>
      <c r="AQ330" s="39"/>
      <c r="AR330" s="40" t="str">
        <f t="shared" si="101"/>
        <v/>
      </c>
      <c r="AS330" s="41" t="str">
        <f t="shared" si="102"/>
        <v/>
      </c>
      <c r="AT330" s="42" t="str">
        <f t="shared" si="95"/>
        <v/>
      </c>
      <c r="AU330" s="43" t="str">
        <f t="shared" si="96"/>
        <v/>
      </c>
      <c r="AV330" s="252" t="str">
        <f t="shared" si="86"/>
        <v/>
      </c>
      <c r="AW330" s="242">
        <f>IF(B330="",0,IF(BR330="S",COUNTIF($AV$17:AV330,AV330),0))</f>
        <v>0</v>
      </c>
      <c r="AX330" s="44" t="str">
        <f t="shared" si="97"/>
        <v/>
      </c>
      <c r="AY330" s="45">
        <f xml:space="preserve"> IF(AX330&lt;&gt;"",VLOOKUP(AX330,Calculs!$B$2:$C$34,2,FALSE),0)</f>
        <v>0</v>
      </c>
      <c r="AZ330" s="45">
        <f>IF(K330&lt;&gt;"",IF(LEFT(K330,1)="S", Calculs!$C$55,0),0)</f>
        <v>0</v>
      </c>
      <c r="BA330" s="45">
        <f>IF(L330&lt;&gt;"",IF(LEFT(L330,1)="S", Calculs!$C$51,0),0)</f>
        <v>0</v>
      </c>
      <c r="BB330" s="45">
        <f>IF(M330&lt;&gt;"",IF(LEFT(M330,1)="S", Calculs!$C$52,0),0)</f>
        <v>0</v>
      </c>
      <c r="BC330" s="46" t="str">
        <f t="shared" si="98"/>
        <v/>
      </c>
      <c r="BD330" s="46" t="str">
        <f t="shared" si="100"/>
        <v/>
      </c>
      <c r="BE330" s="46">
        <f>SUMIF(Calculs!$B$2:$B$34,BC330,Calculs!$C$2:$C$34)</f>
        <v>0</v>
      </c>
      <c r="BF330" s="45">
        <f>IF(Q330&lt;&gt;"",IF(LEFT(Q330,1)="S", Calculs!$C$52,0),0)</f>
        <v>0</v>
      </c>
      <c r="BG330" s="45">
        <f>IF(R330&lt;&gt;"",IF(LEFT(R330,1)="S", Calculs!$C$51,0),0)</f>
        <v>0</v>
      </c>
      <c r="BH330" s="252" t="str">
        <f t="shared" si="87"/>
        <v/>
      </c>
      <c r="BI330" s="242">
        <f>IF(B330="",0, IF(BS330="S",COUNTIF($BH$17:BH330,BH330),0))</f>
        <v>0</v>
      </c>
      <c r="BJ330" s="45">
        <f xml:space="preserve"> IF(S330&lt;&gt;"",IF(S330&lt;&gt;"Sense monitor",VLOOKUP(LEFT(S330,2),Calculs!$B$41:$C$46,2,FALSE),0),0)</f>
        <v>0</v>
      </c>
      <c r="BK330" s="45">
        <f>IF(T330&lt;&gt;"",IF(LEFT(T330,1)="S", Calculs!$C$48,0),0)</f>
        <v>0</v>
      </c>
      <c r="BL330" s="45">
        <f>IF(W330&lt;&gt;"",IF(LEFT(W330,3)="ETT", Calculs!$C$37,0),0)</f>
        <v>0</v>
      </c>
      <c r="BM330" s="45">
        <f>IF(X330&lt;&gt;"",IF(LEFT(X330,1)="S", Calculs!$C$51,0),0)</f>
        <v>0</v>
      </c>
      <c r="BN330" s="45">
        <f>IF(Y330&lt;&gt;"",IF(LEFT(Y330,1)="S", Calculs!$C$52,0),0)</f>
        <v>0</v>
      </c>
      <c r="BO330" s="46" t="str">
        <f t="shared" si="99"/>
        <v/>
      </c>
      <c r="BP330" s="45">
        <f>SUMIF(Calculs!$B$32:$B$36,TRIM(BO330),Calculs!$C$32:$C$36)</f>
        <v>0</v>
      </c>
      <c r="BQ330" s="45">
        <f>IF(V330&lt;&gt;"",IF(LEFT(V330,1)="S", SUMIF(Calculs!$B$57:$B$61, TRIM(BO330), Calculs!$C$57:$C$61),0),0)</f>
        <v>0</v>
      </c>
      <c r="BR330" s="43" t="str">
        <f t="shared" si="88"/>
        <v>N</v>
      </c>
      <c r="BS330" s="241" t="str">
        <f t="shared" si="89"/>
        <v>N</v>
      </c>
      <c r="BT330" s="45">
        <f t="shared" si="90"/>
        <v>0</v>
      </c>
      <c r="BU330" s="45"/>
      <c r="BV330" s="45"/>
      <c r="BW330" s="45">
        <f>IF(C330="",0,IF(AND(BR330="S",AW330=1), VLOOKUP(C330,Calculs!$B$85:$D$90,3), 0) + IF(AND(BS330="S",BI330=1), VLOOKUP(C330,Calculs!$B$85:$F$90,5), 0))</f>
        <v>0</v>
      </c>
      <c r="BX330" s="43" t="str">
        <f t="shared" si="91"/>
        <v/>
      </c>
      <c r="BY330" s="241" t="str">
        <f t="shared" si="92"/>
        <v/>
      </c>
      <c r="BZ330" s="301" t="str">
        <f t="shared" si="93"/>
        <v/>
      </c>
      <c r="CA330" s="301" t="str">
        <f t="shared" si="94"/>
        <v/>
      </c>
    </row>
    <row r="331" spans="1:79" ht="12.75" customHeight="1">
      <c r="A331" s="273"/>
      <c r="B331" s="239" t="str">
        <f>IF(' Peticions ET'!B330="", "",' Peticions ET'!B330)</f>
        <v/>
      </c>
      <c r="C331" s="186" t="str">
        <f>IF(' Peticions ET'!C330="", "",' Peticions ET'!C330)</f>
        <v/>
      </c>
      <c r="D331" s="186" t="str">
        <f>IF(' Peticions ET'!D330="", "",' Peticions ET'!D330)</f>
        <v/>
      </c>
      <c r="E331" s="186" t="str">
        <f>IF(' Peticions ET'!E330="", "",' Peticions ET'!E330)</f>
        <v/>
      </c>
      <c r="F331" s="186" t="str">
        <f>IF(' Peticions ET'!F330="", "",' Peticions ET'!F330)</f>
        <v/>
      </c>
      <c r="G331" s="186" t="str">
        <f>IF(' Peticions ET'!G330="", "",' Peticions ET'!G330)</f>
        <v/>
      </c>
      <c r="H331" s="185" t="str">
        <f>IF(' Peticions ET'!H330="", "",' Peticions ET'!H330)</f>
        <v/>
      </c>
      <c r="I331" s="185" t="str">
        <f>IF(' Peticions ET'!I330="", "",' Peticions ET'!I330)</f>
        <v/>
      </c>
      <c r="J331" s="33" t="str">
        <f>IF(' Peticions ET'!J330="", "",' Peticions ET'!J330)</f>
        <v/>
      </c>
      <c r="K331" s="33" t="str">
        <f>IF(' Peticions ET'!K330="", "",' Peticions ET'!K330)</f>
        <v/>
      </c>
      <c r="L331" s="33" t="str">
        <f>IF(' Peticions ET'!L330="", "",' Peticions ET'!L330)</f>
        <v/>
      </c>
      <c r="M331" s="33" t="str">
        <f>IF(' Peticions ET'!M330="", "",' Peticions ET'!M330)</f>
        <v/>
      </c>
      <c r="N331" s="33" t="str">
        <f>IF(' Peticions ET'!N330="", "",' Peticions ET'!N330)</f>
        <v/>
      </c>
      <c r="O331" s="33" t="str">
        <f>IF(' Peticions ET'!O330="", "",' Peticions ET'!O330)</f>
        <v/>
      </c>
      <c r="P331" s="33" t="str">
        <f>IF(' Peticions ET'!P330="", "",' Peticions ET'!P330)</f>
        <v/>
      </c>
      <c r="Q331" s="33" t="str">
        <f>IF(' Peticions ET'!R330="", "",' Peticions ET'!R330)</f>
        <v/>
      </c>
      <c r="R331" s="1" t="str">
        <f>IF(' Peticions ET'!Q330="", "",' Peticions ET'!Q330)</f>
        <v/>
      </c>
      <c r="S331" s="34" t="str">
        <f>IF(' Peticions ET'!U330="", "",' Peticions ET'!U330)</f>
        <v/>
      </c>
      <c r="T331" s="34" t="str">
        <f>IF(' Peticions ET'!V330="", "",' Peticions ET'!V330)</f>
        <v/>
      </c>
      <c r="U331" t="str">
        <f>IF(' Peticions ET'!S330="", "",' Peticions ET'!S330)</f>
        <v/>
      </c>
      <c r="V331" t="str">
        <f>IF(' Peticions ET'!T330="", "",' Peticions ET'!T330)</f>
        <v/>
      </c>
      <c r="W331" s="33" t="str">
        <f>IF(' Peticions ET'!W330="", "",' Peticions ET'!W330)</f>
        <v/>
      </c>
      <c r="X331" s="33" t="str">
        <f>IF(' Peticions ET'!X330="", "",' Peticions ET'!X330)</f>
        <v/>
      </c>
      <c r="Y331" s="33" t="str">
        <f>IF(' Peticions ET'!Y330="", "",' Peticions ET'!Y330)</f>
        <v/>
      </c>
      <c r="Z331" s="1"/>
      <c r="AA331" s="1"/>
      <c r="AB331" s="3"/>
      <c r="AC331" s="34"/>
      <c r="AD331" s="34"/>
      <c r="AE331" s="34"/>
      <c r="AF331" s="35"/>
      <c r="AG331" s="36"/>
      <c r="AH331" s="36"/>
      <c r="AI331" s="36"/>
      <c r="AJ331" s="36"/>
      <c r="AK331" s="37"/>
      <c r="AL331" s="37"/>
      <c r="AM331" s="37"/>
      <c r="AN331" s="37"/>
      <c r="AO331" s="38" t="str">
        <f>IF(' Peticions ET'!AO330="", "",' Peticions ET'!AO330)</f>
        <v/>
      </c>
      <c r="AP331" s="154"/>
      <c r="AQ331" s="39"/>
      <c r="AR331" s="40" t="str">
        <f t="shared" si="101"/>
        <v/>
      </c>
      <c r="AS331" s="41" t="str">
        <f t="shared" si="102"/>
        <v/>
      </c>
      <c r="AT331" s="42" t="str">
        <f t="shared" si="95"/>
        <v/>
      </c>
      <c r="AU331" s="43" t="str">
        <f t="shared" si="96"/>
        <v/>
      </c>
      <c r="AV331" s="252" t="str">
        <f t="shared" si="86"/>
        <v/>
      </c>
      <c r="AW331" s="242">
        <f>IF(B331="",0,IF(BR331="S",COUNTIF($AV$17:AV331,AV331),0))</f>
        <v>0</v>
      </c>
      <c r="AX331" s="44" t="str">
        <f t="shared" si="97"/>
        <v/>
      </c>
      <c r="AY331" s="45">
        <f xml:space="preserve"> IF(AX331&lt;&gt;"",VLOOKUP(AX331,Calculs!$B$2:$C$34,2,FALSE),0)</f>
        <v>0</v>
      </c>
      <c r="AZ331" s="45">
        <f>IF(K331&lt;&gt;"",IF(LEFT(K331,1)="S", Calculs!$C$55,0),0)</f>
        <v>0</v>
      </c>
      <c r="BA331" s="45">
        <f>IF(L331&lt;&gt;"",IF(LEFT(L331,1)="S", Calculs!$C$51,0),0)</f>
        <v>0</v>
      </c>
      <c r="BB331" s="45">
        <f>IF(M331&lt;&gt;"",IF(LEFT(M331,1)="S", Calculs!$C$52,0),0)</f>
        <v>0</v>
      </c>
      <c r="BC331" s="46" t="str">
        <f t="shared" si="98"/>
        <v/>
      </c>
      <c r="BD331" s="46" t="str">
        <f t="shared" si="100"/>
        <v/>
      </c>
      <c r="BE331" s="46">
        <f>SUMIF(Calculs!$B$2:$B$34,BC331,Calculs!$C$2:$C$34)</f>
        <v>0</v>
      </c>
      <c r="BF331" s="45">
        <f>IF(Q331&lt;&gt;"",IF(LEFT(Q331,1)="S", Calculs!$C$52,0),0)</f>
        <v>0</v>
      </c>
      <c r="BG331" s="45">
        <f>IF(R331&lt;&gt;"",IF(LEFT(R331,1)="S", Calculs!$C$51,0),0)</f>
        <v>0</v>
      </c>
      <c r="BH331" s="252" t="str">
        <f t="shared" si="87"/>
        <v/>
      </c>
      <c r="BI331" s="242">
        <f>IF(B331="",0, IF(BS331="S",COUNTIF($BH$17:BH331,BH331),0))</f>
        <v>0</v>
      </c>
      <c r="BJ331" s="45">
        <f xml:space="preserve"> IF(S331&lt;&gt;"",IF(S331&lt;&gt;"Sense monitor",VLOOKUP(LEFT(S331,2),Calculs!$B$41:$C$46,2,FALSE),0),0)</f>
        <v>0</v>
      </c>
      <c r="BK331" s="45">
        <f>IF(T331&lt;&gt;"",IF(LEFT(T331,1)="S", Calculs!$C$48,0),0)</f>
        <v>0</v>
      </c>
      <c r="BL331" s="45">
        <f>IF(W331&lt;&gt;"",IF(LEFT(W331,3)="ETT", Calculs!$C$37,0),0)</f>
        <v>0</v>
      </c>
      <c r="BM331" s="45">
        <f>IF(X331&lt;&gt;"",IF(LEFT(X331,1)="S", Calculs!$C$51,0),0)</f>
        <v>0</v>
      </c>
      <c r="BN331" s="45">
        <f>IF(Y331&lt;&gt;"",IF(LEFT(Y331,1)="S", Calculs!$C$52,0),0)</f>
        <v>0</v>
      </c>
      <c r="BO331" s="46" t="str">
        <f t="shared" si="99"/>
        <v/>
      </c>
      <c r="BP331" s="45">
        <f>SUMIF(Calculs!$B$32:$B$36,TRIM(BO331),Calculs!$C$32:$C$36)</f>
        <v>0</v>
      </c>
      <c r="BQ331" s="45">
        <f>IF(V331&lt;&gt;"",IF(LEFT(V331,1)="S", SUMIF(Calculs!$B$57:$B$61, TRIM(BO331), Calculs!$C$57:$C$61),0),0)</f>
        <v>0</v>
      </c>
      <c r="BR331" s="43" t="str">
        <f t="shared" si="88"/>
        <v>N</v>
      </c>
      <c r="BS331" s="241" t="str">
        <f t="shared" si="89"/>
        <v>N</v>
      </c>
      <c r="BT331" s="45">
        <f t="shared" si="90"/>
        <v>0</v>
      </c>
      <c r="BU331" s="45"/>
      <c r="BV331" s="45"/>
      <c r="BW331" s="45">
        <f>IF(C331="",0,IF(AND(BR331="S",AW331=1), VLOOKUP(C331,Calculs!$B$85:$D$90,3), 0) + IF(AND(BS331="S",BI331=1), VLOOKUP(C331,Calculs!$B$85:$F$90,5), 0))</f>
        <v>0</v>
      </c>
      <c r="BX331" s="43" t="str">
        <f t="shared" si="91"/>
        <v/>
      </c>
      <c r="BY331" s="241" t="str">
        <f t="shared" si="92"/>
        <v/>
      </c>
      <c r="BZ331" s="301" t="str">
        <f t="shared" si="93"/>
        <v/>
      </c>
      <c r="CA331" s="301" t="str">
        <f t="shared" si="94"/>
        <v/>
      </c>
    </row>
    <row r="332" spans="1:79" ht="12.75" customHeight="1">
      <c r="A332" s="273"/>
      <c r="B332" s="239" t="str">
        <f>IF(' Peticions ET'!B331="", "",' Peticions ET'!B331)</f>
        <v/>
      </c>
      <c r="C332" s="186" t="str">
        <f>IF(' Peticions ET'!C331="", "",' Peticions ET'!C331)</f>
        <v/>
      </c>
      <c r="D332" s="186" t="str">
        <f>IF(' Peticions ET'!D331="", "",' Peticions ET'!D331)</f>
        <v/>
      </c>
      <c r="E332" s="186" t="str">
        <f>IF(' Peticions ET'!E331="", "",' Peticions ET'!E331)</f>
        <v/>
      </c>
      <c r="F332" s="186" t="str">
        <f>IF(' Peticions ET'!F331="", "",' Peticions ET'!F331)</f>
        <v/>
      </c>
      <c r="G332" s="186" t="str">
        <f>IF(' Peticions ET'!G331="", "",' Peticions ET'!G331)</f>
        <v/>
      </c>
      <c r="H332" s="185" t="str">
        <f>IF(' Peticions ET'!H331="", "",' Peticions ET'!H331)</f>
        <v/>
      </c>
      <c r="I332" s="185" t="str">
        <f>IF(' Peticions ET'!I331="", "",' Peticions ET'!I331)</f>
        <v/>
      </c>
      <c r="J332" s="33" t="str">
        <f>IF(' Peticions ET'!J331="", "",' Peticions ET'!J331)</f>
        <v/>
      </c>
      <c r="K332" s="33" t="str">
        <f>IF(' Peticions ET'!K331="", "",' Peticions ET'!K331)</f>
        <v/>
      </c>
      <c r="L332" s="33" t="str">
        <f>IF(' Peticions ET'!L331="", "",' Peticions ET'!L331)</f>
        <v/>
      </c>
      <c r="M332" s="33" t="str">
        <f>IF(' Peticions ET'!M331="", "",' Peticions ET'!M331)</f>
        <v/>
      </c>
      <c r="N332" s="33" t="str">
        <f>IF(' Peticions ET'!N331="", "",' Peticions ET'!N331)</f>
        <v/>
      </c>
      <c r="O332" s="33" t="str">
        <f>IF(' Peticions ET'!O331="", "",' Peticions ET'!O331)</f>
        <v/>
      </c>
      <c r="P332" s="33" t="str">
        <f>IF(' Peticions ET'!P331="", "",' Peticions ET'!P331)</f>
        <v/>
      </c>
      <c r="Q332" s="33" t="str">
        <f>IF(' Peticions ET'!R331="", "",' Peticions ET'!R331)</f>
        <v/>
      </c>
      <c r="R332" s="1" t="str">
        <f>IF(' Peticions ET'!Q331="", "",' Peticions ET'!Q331)</f>
        <v/>
      </c>
      <c r="S332" s="34" t="str">
        <f>IF(' Peticions ET'!U331="", "",' Peticions ET'!U331)</f>
        <v/>
      </c>
      <c r="T332" s="34" t="str">
        <f>IF(' Peticions ET'!V331="", "",' Peticions ET'!V331)</f>
        <v/>
      </c>
      <c r="U332" t="str">
        <f>IF(' Peticions ET'!S331="", "",' Peticions ET'!S331)</f>
        <v/>
      </c>
      <c r="V332" t="str">
        <f>IF(' Peticions ET'!T331="", "",' Peticions ET'!T331)</f>
        <v/>
      </c>
      <c r="W332" s="33" t="str">
        <f>IF(' Peticions ET'!W331="", "",' Peticions ET'!W331)</f>
        <v/>
      </c>
      <c r="X332" s="33" t="str">
        <f>IF(' Peticions ET'!X331="", "",' Peticions ET'!X331)</f>
        <v/>
      </c>
      <c r="Y332" s="33" t="str">
        <f>IF(' Peticions ET'!Y331="", "",' Peticions ET'!Y331)</f>
        <v/>
      </c>
      <c r="Z332" s="1"/>
      <c r="AA332" s="1"/>
      <c r="AB332" s="3"/>
      <c r="AC332" s="34"/>
      <c r="AD332" s="34"/>
      <c r="AE332" s="34"/>
      <c r="AF332" s="35"/>
      <c r="AG332" s="36"/>
      <c r="AH332" s="36"/>
      <c r="AI332" s="36"/>
      <c r="AJ332" s="36"/>
      <c r="AK332" s="37"/>
      <c r="AL332" s="37"/>
      <c r="AM332" s="37"/>
      <c r="AN332" s="37"/>
      <c r="AO332" s="38" t="str">
        <f>IF(' Peticions ET'!AO331="", "",' Peticions ET'!AO331)</f>
        <v/>
      </c>
      <c r="AP332" s="154"/>
      <c r="AQ332" s="39"/>
      <c r="AR332" s="40" t="str">
        <f t="shared" si="101"/>
        <v/>
      </c>
      <c r="AS332" s="41" t="str">
        <f t="shared" si="102"/>
        <v/>
      </c>
      <c r="AT332" s="42" t="str">
        <f t="shared" si="95"/>
        <v/>
      </c>
      <c r="AU332" s="43" t="str">
        <f t="shared" si="96"/>
        <v/>
      </c>
      <c r="AV332" s="252" t="str">
        <f t="shared" si="86"/>
        <v/>
      </c>
      <c r="AW332" s="242">
        <f>IF(B332="",0,IF(BR332="S",COUNTIF($AV$17:AV332,AV332),0))</f>
        <v>0</v>
      </c>
      <c r="AX332" s="44" t="str">
        <f t="shared" si="97"/>
        <v/>
      </c>
      <c r="AY332" s="45">
        <f xml:space="preserve"> IF(AX332&lt;&gt;"",VLOOKUP(AX332,Calculs!$B$2:$C$34,2,FALSE),0)</f>
        <v>0</v>
      </c>
      <c r="AZ332" s="45">
        <f>IF(K332&lt;&gt;"",IF(LEFT(K332,1)="S", Calculs!$C$55,0),0)</f>
        <v>0</v>
      </c>
      <c r="BA332" s="45">
        <f>IF(L332&lt;&gt;"",IF(LEFT(L332,1)="S", Calculs!$C$51,0),0)</f>
        <v>0</v>
      </c>
      <c r="BB332" s="45">
        <f>IF(M332&lt;&gt;"",IF(LEFT(M332,1)="S", Calculs!$C$52,0),0)</f>
        <v>0</v>
      </c>
      <c r="BC332" s="46" t="str">
        <f t="shared" si="98"/>
        <v/>
      </c>
      <c r="BD332" s="46" t="str">
        <f t="shared" si="100"/>
        <v/>
      </c>
      <c r="BE332" s="46">
        <f>SUMIF(Calculs!$B$2:$B$34,BC332,Calculs!$C$2:$C$34)</f>
        <v>0</v>
      </c>
      <c r="BF332" s="45">
        <f>IF(Q332&lt;&gt;"",IF(LEFT(Q332,1)="S", Calculs!$C$52,0),0)</f>
        <v>0</v>
      </c>
      <c r="BG332" s="45">
        <f>IF(R332&lt;&gt;"",IF(LEFT(R332,1)="S", Calculs!$C$51,0),0)</f>
        <v>0</v>
      </c>
      <c r="BH332" s="252" t="str">
        <f t="shared" si="87"/>
        <v/>
      </c>
      <c r="BI332" s="242">
        <f>IF(B332="",0, IF(BS332="S",COUNTIF($BH$17:BH332,BH332),0))</f>
        <v>0</v>
      </c>
      <c r="BJ332" s="45">
        <f xml:space="preserve"> IF(S332&lt;&gt;"",IF(S332&lt;&gt;"Sense monitor",VLOOKUP(LEFT(S332,2),Calculs!$B$41:$C$46,2,FALSE),0),0)</f>
        <v>0</v>
      </c>
      <c r="BK332" s="45">
        <f>IF(T332&lt;&gt;"",IF(LEFT(T332,1)="S", Calculs!$C$48,0),0)</f>
        <v>0</v>
      </c>
      <c r="BL332" s="45">
        <f>IF(W332&lt;&gt;"",IF(LEFT(W332,3)="ETT", Calculs!$C$37,0),0)</f>
        <v>0</v>
      </c>
      <c r="BM332" s="45">
        <f>IF(X332&lt;&gt;"",IF(LEFT(X332,1)="S", Calculs!$C$51,0),0)</f>
        <v>0</v>
      </c>
      <c r="BN332" s="45">
        <f>IF(Y332&lt;&gt;"",IF(LEFT(Y332,1)="S", Calculs!$C$52,0),0)</f>
        <v>0</v>
      </c>
      <c r="BO332" s="46" t="str">
        <f t="shared" si="99"/>
        <v/>
      </c>
      <c r="BP332" s="45">
        <f>SUMIF(Calculs!$B$32:$B$36,TRIM(BO332),Calculs!$C$32:$C$36)</f>
        <v>0</v>
      </c>
      <c r="BQ332" s="45">
        <f>IF(V332&lt;&gt;"",IF(LEFT(V332,1)="S", SUMIF(Calculs!$B$57:$B$61, TRIM(BO332), Calculs!$C$57:$C$61),0),0)</f>
        <v>0</v>
      </c>
      <c r="BR332" s="43" t="str">
        <f t="shared" si="88"/>
        <v>N</v>
      </c>
      <c r="BS332" s="241" t="str">
        <f t="shared" si="89"/>
        <v>N</v>
      </c>
      <c r="BT332" s="45">
        <f t="shared" si="90"/>
        <v>0</v>
      </c>
      <c r="BU332" s="45"/>
      <c r="BV332" s="45"/>
      <c r="BW332" s="45">
        <f>IF(C332="",0,IF(AND(BR332="S",AW332=1), VLOOKUP(C332,Calculs!$B$85:$D$90,3), 0) + IF(AND(BS332="S",BI332=1), VLOOKUP(C332,Calculs!$B$85:$F$90,5), 0))</f>
        <v>0</v>
      </c>
      <c r="BX332" s="43" t="str">
        <f t="shared" si="91"/>
        <v/>
      </c>
      <c r="BY332" s="241" t="str">
        <f t="shared" si="92"/>
        <v/>
      </c>
      <c r="BZ332" s="301" t="str">
        <f t="shared" si="93"/>
        <v/>
      </c>
      <c r="CA332" s="301" t="str">
        <f t="shared" si="94"/>
        <v/>
      </c>
    </row>
    <row r="333" spans="1:79" ht="12.75" customHeight="1">
      <c r="A333" s="273"/>
      <c r="B333" s="239" t="str">
        <f>IF(' Peticions ET'!B332="", "",' Peticions ET'!B332)</f>
        <v/>
      </c>
      <c r="C333" s="186" t="str">
        <f>IF(' Peticions ET'!C332="", "",' Peticions ET'!C332)</f>
        <v/>
      </c>
      <c r="D333" s="186" t="str">
        <f>IF(' Peticions ET'!D332="", "",' Peticions ET'!D332)</f>
        <v/>
      </c>
      <c r="E333" s="186" t="str">
        <f>IF(' Peticions ET'!E332="", "",' Peticions ET'!E332)</f>
        <v/>
      </c>
      <c r="F333" s="186" t="str">
        <f>IF(' Peticions ET'!F332="", "",' Peticions ET'!F332)</f>
        <v/>
      </c>
      <c r="G333" s="186" t="str">
        <f>IF(' Peticions ET'!G332="", "",' Peticions ET'!G332)</f>
        <v/>
      </c>
      <c r="H333" s="185" t="str">
        <f>IF(' Peticions ET'!H332="", "",' Peticions ET'!H332)</f>
        <v/>
      </c>
      <c r="I333" s="185" t="str">
        <f>IF(' Peticions ET'!I332="", "",' Peticions ET'!I332)</f>
        <v/>
      </c>
      <c r="J333" s="33" t="str">
        <f>IF(' Peticions ET'!J332="", "",' Peticions ET'!J332)</f>
        <v/>
      </c>
      <c r="K333" s="33" t="str">
        <f>IF(' Peticions ET'!K332="", "",' Peticions ET'!K332)</f>
        <v/>
      </c>
      <c r="L333" s="33" t="str">
        <f>IF(' Peticions ET'!L332="", "",' Peticions ET'!L332)</f>
        <v/>
      </c>
      <c r="M333" s="33" t="str">
        <f>IF(' Peticions ET'!M332="", "",' Peticions ET'!M332)</f>
        <v/>
      </c>
      <c r="N333" s="33" t="str">
        <f>IF(' Peticions ET'!N332="", "",' Peticions ET'!N332)</f>
        <v/>
      </c>
      <c r="O333" s="33" t="str">
        <f>IF(' Peticions ET'!O332="", "",' Peticions ET'!O332)</f>
        <v/>
      </c>
      <c r="P333" s="33" t="str">
        <f>IF(' Peticions ET'!P332="", "",' Peticions ET'!P332)</f>
        <v/>
      </c>
      <c r="Q333" s="33" t="str">
        <f>IF(' Peticions ET'!R332="", "",' Peticions ET'!R332)</f>
        <v/>
      </c>
      <c r="R333" s="1" t="str">
        <f>IF(' Peticions ET'!Q332="", "",' Peticions ET'!Q332)</f>
        <v/>
      </c>
      <c r="S333" s="34" t="str">
        <f>IF(' Peticions ET'!U332="", "",' Peticions ET'!U332)</f>
        <v/>
      </c>
      <c r="T333" s="34" t="str">
        <f>IF(' Peticions ET'!V332="", "",' Peticions ET'!V332)</f>
        <v/>
      </c>
      <c r="U333" t="str">
        <f>IF(' Peticions ET'!S332="", "",' Peticions ET'!S332)</f>
        <v/>
      </c>
      <c r="V333" t="str">
        <f>IF(' Peticions ET'!T332="", "",' Peticions ET'!T332)</f>
        <v/>
      </c>
      <c r="W333" s="33" t="str">
        <f>IF(' Peticions ET'!W332="", "",' Peticions ET'!W332)</f>
        <v/>
      </c>
      <c r="X333" s="33" t="str">
        <f>IF(' Peticions ET'!X332="", "",' Peticions ET'!X332)</f>
        <v/>
      </c>
      <c r="Y333" s="33" t="str">
        <f>IF(' Peticions ET'!Y332="", "",' Peticions ET'!Y332)</f>
        <v/>
      </c>
      <c r="Z333" s="1"/>
      <c r="AA333" s="1"/>
      <c r="AB333" s="3"/>
      <c r="AC333" s="34"/>
      <c r="AD333" s="34"/>
      <c r="AE333" s="34"/>
      <c r="AF333" s="35"/>
      <c r="AG333" s="36"/>
      <c r="AH333" s="36"/>
      <c r="AI333" s="36"/>
      <c r="AJ333" s="36"/>
      <c r="AK333" s="37"/>
      <c r="AL333" s="37"/>
      <c r="AM333" s="37"/>
      <c r="AN333" s="37"/>
      <c r="AO333" s="38" t="str">
        <f>IF(' Peticions ET'!AO332="", "",' Peticions ET'!AO332)</f>
        <v/>
      </c>
      <c r="AP333" s="154"/>
      <c r="AQ333" s="39"/>
      <c r="AR333" s="40" t="str">
        <f t="shared" si="101"/>
        <v/>
      </c>
      <c r="AS333" s="41" t="str">
        <f t="shared" si="102"/>
        <v/>
      </c>
      <c r="AT333" s="42" t="str">
        <f t="shared" si="95"/>
        <v/>
      </c>
      <c r="AU333" s="43" t="str">
        <f t="shared" si="96"/>
        <v/>
      </c>
      <c r="AV333" s="252" t="str">
        <f t="shared" si="86"/>
        <v/>
      </c>
      <c r="AW333" s="242">
        <f>IF(B333="",0,IF(BR333="S",COUNTIF($AV$17:AV333,AV333),0))</f>
        <v>0</v>
      </c>
      <c r="AX333" s="44" t="str">
        <f t="shared" si="97"/>
        <v/>
      </c>
      <c r="AY333" s="45">
        <f xml:space="preserve"> IF(AX333&lt;&gt;"",VLOOKUP(AX333,Calculs!$B$2:$C$34,2,FALSE),0)</f>
        <v>0</v>
      </c>
      <c r="AZ333" s="45">
        <f>IF(K333&lt;&gt;"",IF(LEFT(K333,1)="S", Calculs!$C$55,0),0)</f>
        <v>0</v>
      </c>
      <c r="BA333" s="45">
        <f>IF(L333&lt;&gt;"",IF(LEFT(L333,1)="S", Calculs!$C$51,0),0)</f>
        <v>0</v>
      </c>
      <c r="BB333" s="45">
        <f>IF(M333&lt;&gt;"",IF(LEFT(M333,1)="S", Calculs!$C$52,0),0)</f>
        <v>0</v>
      </c>
      <c r="BC333" s="46" t="str">
        <f t="shared" si="98"/>
        <v/>
      </c>
      <c r="BD333" s="46" t="str">
        <f t="shared" si="100"/>
        <v/>
      </c>
      <c r="BE333" s="46">
        <f>SUMIF(Calculs!$B$2:$B$34,BC333,Calculs!$C$2:$C$34)</f>
        <v>0</v>
      </c>
      <c r="BF333" s="45">
        <f>IF(Q333&lt;&gt;"",IF(LEFT(Q333,1)="S", Calculs!$C$52,0),0)</f>
        <v>0</v>
      </c>
      <c r="BG333" s="45">
        <f>IF(R333&lt;&gt;"",IF(LEFT(R333,1)="S", Calculs!$C$51,0),0)</f>
        <v>0</v>
      </c>
      <c r="BH333" s="252" t="str">
        <f t="shared" si="87"/>
        <v/>
      </c>
      <c r="BI333" s="242">
        <f>IF(B333="",0, IF(BS333="S",COUNTIF($BH$17:BH333,BH333),0))</f>
        <v>0</v>
      </c>
      <c r="BJ333" s="45">
        <f xml:space="preserve"> IF(S333&lt;&gt;"",IF(S333&lt;&gt;"Sense monitor",VLOOKUP(LEFT(S333,2),Calculs!$B$41:$C$46,2,FALSE),0),0)</f>
        <v>0</v>
      </c>
      <c r="BK333" s="45">
        <f>IF(T333&lt;&gt;"",IF(LEFT(T333,1)="S", Calculs!$C$48,0),0)</f>
        <v>0</v>
      </c>
      <c r="BL333" s="45">
        <f>IF(W333&lt;&gt;"",IF(LEFT(W333,3)="ETT", Calculs!$C$37,0),0)</f>
        <v>0</v>
      </c>
      <c r="BM333" s="45">
        <f>IF(X333&lt;&gt;"",IF(LEFT(X333,1)="S", Calculs!$C$51,0),0)</f>
        <v>0</v>
      </c>
      <c r="BN333" s="45">
        <f>IF(Y333&lt;&gt;"",IF(LEFT(Y333,1)="S", Calculs!$C$52,0),0)</f>
        <v>0</v>
      </c>
      <c r="BO333" s="46" t="str">
        <f t="shared" si="99"/>
        <v/>
      </c>
      <c r="BP333" s="45">
        <f>SUMIF(Calculs!$B$32:$B$36,TRIM(BO333),Calculs!$C$32:$C$36)</f>
        <v>0</v>
      </c>
      <c r="BQ333" s="45">
        <f>IF(V333&lt;&gt;"",IF(LEFT(V333,1)="S", SUMIF(Calculs!$B$57:$B$61, TRIM(BO333), Calculs!$C$57:$C$61),0),0)</f>
        <v>0</v>
      </c>
      <c r="BR333" s="43" t="str">
        <f t="shared" si="88"/>
        <v>N</v>
      </c>
      <c r="BS333" s="241" t="str">
        <f t="shared" si="89"/>
        <v>N</v>
      </c>
      <c r="BT333" s="45">
        <f t="shared" si="90"/>
        <v>0</v>
      </c>
      <c r="BU333" s="45"/>
      <c r="BV333" s="45"/>
      <c r="BW333" s="45">
        <f>IF(C333="",0,IF(AND(BR333="S",AW333=1), VLOOKUP(C333,Calculs!$B$85:$D$90,3), 0) + IF(AND(BS333="S",BI333=1), VLOOKUP(C333,Calculs!$B$85:$F$90,5), 0))</f>
        <v>0</v>
      </c>
      <c r="BX333" s="43" t="str">
        <f t="shared" si="91"/>
        <v/>
      </c>
      <c r="BY333" s="241" t="str">
        <f t="shared" si="92"/>
        <v/>
      </c>
      <c r="BZ333" s="301" t="str">
        <f t="shared" si="93"/>
        <v/>
      </c>
      <c r="CA333" s="301" t="str">
        <f t="shared" si="94"/>
        <v/>
      </c>
    </row>
    <row r="334" spans="1:79" ht="12.75" customHeight="1">
      <c r="A334" s="273"/>
      <c r="B334" s="239" t="str">
        <f>IF(' Peticions ET'!B333="", "",' Peticions ET'!B333)</f>
        <v/>
      </c>
      <c r="C334" s="186" t="str">
        <f>IF(' Peticions ET'!C333="", "",' Peticions ET'!C333)</f>
        <v/>
      </c>
      <c r="D334" s="186" t="str">
        <f>IF(' Peticions ET'!D333="", "",' Peticions ET'!D333)</f>
        <v/>
      </c>
      <c r="E334" s="186" t="str">
        <f>IF(' Peticions ET'!E333="", "",' Peticions ET'!E333)</f>
        <v/>
      </c>
      <c r="F334" s="186" t="str">
        <f>IF(' Peticions ET'!F333="", "",' Peticions ET'!F333)</f>
        <v/>
      </c>
      <c r="G334" s="186" t="str">
        <f>IF(' Peticions ET'!G333="", "",' Peticions ET'!G333)</f>
        <v/>
      </c>
      <c r="H334" s="185" t="str">
        <f>IF(' Peticions ET'!H333="", "",' Peticions ET'!H333)</f>
        <v/>
      </c>
      <c r="I334" s="185" t="str">
        <f>IF(' Peticions ET'!I333="", "",' Peticions ET'!I333)</f>
        <v/>
      </c>
      <c r="J334" s="33" t="str">
        <f>IF(' Peticions ET'!J333="", "",' Peticions ET'!J333)</f>
        <v/>
      </c>
      <c r="K334" s="33" t="str">
        <f>IF(' Peticions ET'!K333="", "",' Peticions ET'!K333)</f>
        <v/>
      </c>
      <c r="L334" s="33" t="str">
        <f>IF(' Peticions ET'!L333="", "",' Peticions ET'!L333)</f>
        <v/>
      </c>
      <c r="M334" s="33" t="str">
        <f>IF(' Peticions ET'!M333="", "",' Peticions ET'!M333)</f>
        <v/>
      </c>
      <c r="N334" s="33" t="str">
        <f>IF(' Peticions ET'!N333="", "",' Peticions ET'!N333)</f>
        <v/>
      </c>
      <c r="O334" s="33" t="str">
        <f>IF(' Peticions ET'!O333="", "",' Peticions ET'!O333)</f>
        <v/>
      </c>
      <c r="P334" s="33" t="str">
        <f>IF(' Peticions ET'!P333="", "",' Peticions ET'!P333)</f>
        <v/>
      </c>
      <c r="Q334" s="33" t="str">
        <f>IF(' Peticions ET'!R333="", "",' Peticions ET'!R333)</f>
        <v/>
      </c>
      <c r="R334" s="1" t="str">
        <f>IF(' Peticions ET'!Q333="", "",' Peticions ET'!Q333)</f>
        <v/>
      </c>
      <c r="S334" s="34" t="str">
        <f>IF(' Peticions ET'!U333="", "",' Peticions ET'!U333)</f>
        <v/>
      </c>
      <c r="T334" s="34" t="str">
        <f>IF(' Peticions ET'!V333="", "",' Peticions ET'!V333)</f>
        <v/>
      </c>
      <c r="U334" t="str">
        <f>IF(' Peticions ET'!S333="", "",' Peticions ET'!S333)</f>
        <v/>
      </c>
      <c r="V334" t="str">
        <f>IF(' Peticions ET'!T333="", "",' Peticions ET'!T333)</f>
        <v/>
      </c>
      <c r="W334" s="33" t="str">
        <f>IF(' Peticions ET'!W333="", "",' Peticions ET'!W333)</f>
        <v/>
      </c>
      <c r="X334" s="33" t="str">
        <f>IF(' Peticions ET'!X333="", "",' Peticions ET'!X333)</f>
        <v/>
      </c>
      <c r="Y334" s="33" t="str">
        <f>IF(' Peticions ET'!Y333="", "",' Peticions ET'!Y333)</f>
        <v/>
      </c>
      <c r="Z334" s="1"/>
      <c r="AA334" s="1"/>
      <c r="AB334" s="3"/>
      <c r="AC334" s="34"/>
      <c r="AD334" s="34"/>
      <c r="AE334" s="34"/>
      <c r="AF334" s="35"/>
      <c r="AG334" s="36"/>
      <c r="AH334" s="36"/>
      <c r="AI334" s="36"/>
      <c r="AJ334" s="36"/>
      <c r="AK334" s="37"/>
      <c r="AL334" s="37"/>
      <c r="AM334" s="37"/>
      <c r="AN334" s="37"/>
      <c r="AO334" s="38" t="str">
        <f>IF(' Peticions ET'!AO333="", "",' Peticions ET'!AO333)</f>
        <v/>
      </c>
      <c r="AP334" s="154"/>
      <c r="AQ334" s="39"/>
      <c r="AR334" s="40" t="str">
        <f t="shared" si="101"/>
        <v/>
      </c>
      <c r="AS334" s="41" t="str">
        <f t="shared" si="102"/>
        <v/>
      </c>
      <c r="AT334" s="42" t="str">
        <f t="shared" si="95"/>
        <v/>
      </c>
      <c r="AU334" s="43" t="str">
        <f t="shared" si="96"/>
        <v/>
      </c>
      <c r="AV334" s="252" t="str">
        <f t="shared" si="86"/>
        <v/>
      </c>
      <c r="AW334" s="242">
        <f>IF(B334="",0,IF(BR334="S",COUNTIF($AV$17:AV334,AV334),0))</f>
        <v>0</v>
      </c>
      <c r="AX334" s="44" t="str">
        <f t="shared" si="97"/>
        <v/>
      </c>
      <c r="AY334" s="45">
        <f xml:space="preserve"> IF(AX334&lt;&gt;"",VLOOKUP(AX334,Calculs!$B$2:$C$34,2,FALSE),0)</f>
        <v>0</v>
      </c>
      <c r="AZ334" s="45">
        <f>IF(K334&lt;&gt;"",IF(LEFT(K334,1)="S", Calculs!$C$55,0),0)</f>
        <v>0</v>
      </c>
      <c r="BA334" s="45">
        <f>IF(L334&lt;&gt;"",IF(LEFT(L334,1)="S", Calculs!$C$51,0),0)</f>
        <v>0</v>
      </c>
      <c r="BB334" s="45">
        <f>IF(M334&lt;&gt;"",IF(LEFT(M334,1)="S", Calculs!$C$52,0),0)</f>
        <v>0</v>
      </c>
      <c r="BC334" s="46" t="str">
        <f t="shared" si="98"/>
        <v/>
      </c>
      <c r="BD334" s="46" t="str">
        <f t="shared" si="100"/>
        <v/>
      </c>
      <c r="BE334" s="46">
        <f>SUMIF(Calculs!$B$2:$B$34,BC334,Calculs!$C$2:$C$34)</f>
        <v>0</v>
      </c>
      <c r="BF334" s="45">
        <f>IF(Q334&lt;&gt;"",IF(LEFT(Q334,1)="S", Calculs!$C$52,0),0)</f>
        <v>0</v>
      </c>
      <c r="BG334" s="45">
        <f>IF(R334&lt;&gt;"",IF(LEFT(R334,1)="S", Calculs!$C$51,0),0)</f>
        <v>0</v>
      </c>
      <c r="BH334" s="252" t="str">
        <f t="shared" si="87"/>
        <v/>
      </c>
      <c r="BI334" s="242">
        <f>IF(B334="",0, IF(BS334="S",COUNTIF($BH$17:BH334,BH334),0))</f>
        <v>0</v>
      </c>
      <c r="BJ334" s="45">
        <f xml:space="preserve"> IF(S334&lt;&gt;"",IF(S334&lt;&gt;"Sense monitor",VLOOKUP(LEFT(S334,2),Calculs!$B$41:$C$46,2,FALSE),0),0)</f>
        <v>0</v>
      </c>
      <c r="BK334" s="45">
        <f>IF(T334&lt;&gt;"",IF(LEFT(T334,1)="S", Calculs!$C$48,0),0)</f>
        <v>0</v>
      </c>
      <c r="BL334" s="45">
        <f>IF(W334&lt;&gt;"",IF(LEFT(W334,3)="ETT", Calculs!$C$37,0),0)</f>
        <v>0</v>
      </c>
      <c r="BM334" s="45">
        <f>IF(X334&lt;&gt;"",IF(LEFT(X334,1)="S", Calculs!$C$51,0),0)</f>
        <v>0</v>
      </c>
      <c r="BN334" s="45">
        <f>IF(Y334&lt;&gt;"",IF(LEFT(Y334,1)="S", Calculs!$C$52,0),0)</f>
        <v>0</v>
      </c>
      <c r="BO334" s="46" t="str">
        <f t="shared" si="99"/>
        <v/>
      </c>
      <c r="BP334" s="45">
        <f>SUMIF(Calculs!$B$32:$B$36,TRIM(BO334),Calculs!$C$32:$C$36)</f>
        <v>0</v>
      </c>
      <c r="BQ334" s="45">
        <f>IF(V334&lt;&gt;"",IF(LEFT(V334,1)="S", SUMIF(Calculs!$B$57:$B$61, TRIM(BO334), Calculs!$C$57:$C$61),0),0)</f>
        <v>0</v>
      </c>
      <c r="BR334" s="43" t="str">
        <f t="shared" si="88"/>
        <v>N</v>
      </c>
      <c r="BS334" s="241" t="str">
        <f t="shared" si="89"/>
        <v>N</v>
      </c>
      <c r="BT334" s="45">
        <f t="shared" si="90"/>
        <v>0</v>
      </c>
      <c r="BU334" s="45"/>
      <c r="BV334" s="45"/>
      <c r="BW334" s="45">
        <f>IF(C334="",0,IF(AND(BR334="S",AW334=1), VLOOKUP(C334,Calculs!$B$85:$D$90,3), 0) + IF(AND(BS334="S",BI334=1), VLOOKUP(C334,Calculs!$B$85:$F$90,5), 0))</f>
        <v>0</v>
      </c>
      <c r="BX334" s="43" t="str">
        <f t="shared" si="91"/>
        <v/>
      </c>
      <c r="BY334" s="241" t="str">
        <f t="shared" si="92"/>
        <v/>
      </c>
      <c r="BZ334" s="301" t="str">
        <f t="shared" si="93"/>
        <v/>
      </c>
      <c r="CA334" s="301" t="str">
        <f t="shared" si="94"/>
        <v/>
      </c>
    </row>
    <row r="335" spans="1:79" ht="12.75" customHeight="1">
      <c r="A335" s="273"/>
      <c r="B335" s="239" t="str">
        <f>IF(' Peticions ET'!B334="", "",' Peticions ET'!B334)</f>
        <v/>
      </c>
      <c r="C335" s="186" t="str">
        <f>IF(' Peticions ET'!C334="", "",' Peticions ET'!C334)</f>
        <v/>
      </c>
      <c r="D335" s="186" t="str">
        <f>IF(' Peticions ET'!D334="", "",' Peticions ET'!D334)</f>
        <v/>
      </c>
      <c r="E335" s="186" t="str">
        <f>IF(' Peticions ET'!E334="", "",' Peticions ET'!E334)</f>
        <v/>
      </c>
      <c r="F335" s="186" t="str">
        <f>IF(' Peticions ET'!F334="", "",' Peticions ET'!F334)</f>
        <v/>
      </c>
      <c r="G335" s="186" t="str">
        <f>IF(' Peticions ET'!G334="", "",' Peticions ET'!G334)</f>
        <v/>
      </c>
      <c r="H335" s="185" t="str">
        <f>IF(' Peticions ET'!H334="", "",' Peticions ET'!H334)</f>
        <v/>
      </c>
      <c r="I335" s="185" t="str">
        <f>IF(' Peticions ET'!I334="", "",' Peticions ET'!I334)</f>
        <v/>
      </c>
      <c r="J335" s="33" t="str">
        <f>IF(' Peticions ET'!J334="", "",' Peticions ET'!J334)</f>
        <v/>
      </c>
      <c r="K335" s="33" t="str">
        <f>IF(' Peticions ET'!K334="", "",' Peticions ET'!K334)</f>
        <v/>
      </c>
      <c r="L335" s="33" t="str">
        <f>IF(' Peticions ET'!L334="", "",' Peticions ET'!L334)</f>
        <v/>
      </c>
      <c r="M335" s="33" t="str">
        <f>IF(' Peticions ET'!M334="", "",' Peticions ET'!M334)</f>
        <v/>
      </c>
      <c r="N335" s="33" t="str">
        <f>IF(' Peticions ET'!N334="", "",' Peticions ET'!N334)</f>
        <v/>
      </c>
      <c r="O335" s="33" t="str">
        <f>IF(' Peticions ET'!O334="", "",' Peticions ET'!O334)</f>
        <v/>
      </c>
      <c r="P335" s="33" t="str">
        <f>IF(' Peticions ET'!P334="", "",' Peticions ET'!P334)</f>
        <v/>
      </c>
      <c r="Q335" s="33" t="str">
        <f>IF(' Peticions ET'!R334="", "",' Peticions ET'!R334)</f>
        <v/>
      </c>
      <c r="R335" s="1" t="str">
        <f>IF(' Peticions ET'!Q334="", "",' Peticions ET'!Q334)</f>
        <v/>
      </c>
      <c r="S335" s="34" t="str">
        <f>IF(' Peticions ET'!U334="", "",' Peticions ET'!U334)</f>
        <v/>
      </c>
      <c r="T335" s="34" t="str">
        <f>IF(' Peticions ET'!V334="", "",' Peticions ET'!V334)</f>
        <v/>
      </c>
      <c r="U335" t="str">
        <f>IF(' Peticions ET'!S334="", "",' Peticions ET'!S334)</f>
        <v/>
      </c>
      <c r="V335" t="str">
        <f>IF(' Peticions ET'!T334="", "",' Peticions ET'!T334)</f>
        <v/>
      </c>
      <c r="W335" s="33" t="str">
        <f>IF(' Peticions ET'!W334="", "",' Peticions ET'!W334)</f>
        <v/>
      </c>
      <c r="X335" s="33" t="str">
        <f>IF(' Peticions ET'!X334="", "",' Peticions ET'!X334)</f>
        <v/>
      </c>
      <c r="Y335" s="33" t="str">
        <f>IF(' Peticions ET'!Y334="", "",' Peticions ET'!Y334)</f>
        <v/>
      </c>
      <c r="Z335" s="1"/>
      <c r="AA335" s="1"/>
      <c r="AB335" s="3"/>
      <c r="AC335" s="34"/>
      <c r="AD335" s="34"/>
      <c r="AE335" s="34"/>
      <c r="AF335" s="35"/>
      <c r="AG335" s="36"/>
      <c r="AH335" s="36"/>
      <c r="AI335" s="36"/>
      <c r="AJ335" s="36"/>
      <c r="AK335" s="37"/>
      <c r="AL335" s="37"/>
      <c r="AM335" s="37"/>
      <c r="AN335" s="37"/>
      <c r="AO335" s="38" t="str">
        <f>IF(' Peticions ET'!AO334="", "",' Peticions ET'!AO334)</f>
        <v/>
      </c>
      <c r="AP335" s="154"/>
      <c r="AQ335" s="39"/>
      <c r="AR335" s="40" t="str">
        <f t="shared" si="101"/>
        <v/>
      </c>
      <c r="AS335" s="41" t="str">
        <f t="shared" si="102"/>
        <v/>
      </c>
      <c r="AT335" s="42" t="str">
        <f t="shared" si="95"/>
        <v/>
      </c>
      <c r="AU335" s="43" t="str">
        <f t="shared" si="96"/>
        <v/>
      </c>
      <c r="AV335" s="252" t="str">
        <f t="shared" si="86"/>
        <v/>
      </c>
      <c r="AW335" s="242">
        <f>IF(B335="",0,IF(BR335="S",COUNTIF($AV$17:AV335,AV335),0))</f>
        <v>0</v>
      </c>
      <c r="AX335" s="44" t="str">
        <f t="shared" si="97"/>
        <v/>
      </c>
      <c r="AY335" s="45">
        <f xml:space="preserve"> IF(AX335&lt;&gt;"",VLOOKUP(AX335,Calculs!$B$2:$C$34,2,FALSE),0)</f>
        <v>0</v>
      </c>
      <c r="AZ335" s="45">
        <f>IF(K335&lt;&gt;"",IF(LEFT(K335,1)="S", Calculs!$C$55,0),0)</f>
        <v>0</v>
      </c>
      <c r="BA335" s="45">
        <f>IF(L335&lt;&gt;"",IF(LEFT(L335,1)="S", Calculs!$C$51,0),0)</f>
        <v>0</v>
      </c>
      <c r="BB335" s="45">
        <f>IF(M335&lt;&gt;"",IF(LEFT(M335,1)="S", Calculs!$C$52,0),0)</f>
        <v>0</v>
      </c>
      <c r="BC335" s="46" t="str">
        <f t="shared" si="98"/>
        <v/>
      </c>
      <c r="BD335" s="46" t="str">
        <f t="shared" si="100"/>
        <v/>
      </c>
      <c r="BE335" s="46">
        <f>SUMIF(Calculs!$B$2:$B$34,BC335,Calculs!$C$2:$C$34)</f>
        <v>0</v>
      </c>
      <c r="BF335" s="45">
        <f>IF(Q335&lt;&gt;"",IF(LEFT(Q335,1)="S", Calculs!$C$52,0),0)</f>
        <v>0</v>
      </c>
      <c r="BG335" s="45">
        <f>IF(R335&lt;&gt;"",IF(LEFT(R335,1)="S", Calculs!$C$51,0),0)</f>
        <v>0</v>
      </c>
      <c r="BH335" s="252" t="str">
        <f t="shared" si="87"/>
        <v/>
      </c>
      <c r="BI335" s="242">
        <f>IF(B335="",0, IF(BS335="S",COUNTIF($BH$17:BH335,BH335),0))</f>
        <v>0</v>
      </c>
      <c r="BJ335" s="45">
        <f xml:space="preserve"> IF(S335&lt;&gt;"",IF(S335&lt;&gt;"Sense monitor",VLOOKUP(LEFT(S335,2),Calculs!$B$41:$C$46,2,FALSE),0),0)</f>
        <v>0</v>
      </c>
      <c r="BK335" s="45">
        <f>IF(T335&lt;&gt;"",IF(LEFT(T335,1)="S", Calculs!$C$48,0),0)</f>
        <v>0</v>
      </c>
      <c r="BL335" s="45">
        <f>IF(W335&lt;&gt;"",IF(LEFT(W335,3)="ETT", Calculs!$C$37,0),0)</f>
        <v>0</v>
      </c>
      <c r="BM335" s="45">
        <f>IF(X335&lt;&gt;"",IF(LEFT(X335,1)="S", Calculs!$C$51,0),0)</f>
        <v>0</v>
      </c>
      <c r="BN335" s="45">
        <f>IF(Y335&lt;&gt;"",IF(LEFT(Y335,1)="S", Calculs!$C$52,0),0)</f>
        <v>0</v>
      </c>
      <c r="BO335" s="46" t="str">
        <f t="shared" si="99"/>
        <v/>
      </c>
      <c r="BP335" s="45">
        <f>SUMIF(Calculs!$B$32:$B$36,TRIM(BO335),Calculs!$C$32:$C$36)</f>
        <v>0</v>
      </c>
      <c r="BQ335" s="45">
        <f>IF(V335&lt;&gt;"",IF(LEFT(V335,1)="S", SUMIF(Calculs!$B$57:$B$61, TRIM(BO335), Calculs!$C$57:$C$61),0),0)</f>
        <v>0</v>
      </c>
      <c r="BR335" s="43" t="str">
        <f t="shared" si="88"/>
        <v>N</v>
      </c>
      <c r="BS335" s="241" t="str">
        <f t="shared" si="89"/>
        <v>N</v>
      </c>
      <c r="BT335" s="45">
        <f t="shared" si="90"/>
        <v>0</v>
      </c>
      <c r="BU335" s="45"/>
      <c r="BV335" s="45"/>
      <c r="BW335" s="45">
        <f>IF(C335="",0,IF(AND(BR335="S",AW335=1), VLOOKUP(C335,Calculs!$B$85:$D$90,3), 0) + IF(AND(BS335="S",BI335=1), VLOOKUP(C335,Calculs!$B$85:$F$90,5), 0))</f>
        <v>0</v>
      </c>
      <c r="BX335" s="43" t="str">
        <f t="shared" si="91"/>
        <v/>
      </c>
      <c r="BY335" s="241" t="str">
        <f t="shared" si="92"/>
        <v/>
      </c>
      <c r="BZ335" s="301" t="str">
        <f t="shared" si="93"/>
        <v/>
      </c>
      <c r="CA335" s="301" t="str">
        <f t="shared" si="94"/>
        <v/>
      </c>
    </row>
    <row r="336" spans="1:79" ht="12.75" customHeight="1">
      <c r="A336" s="273"/>
      <c r="B336" s="239" t="str">
        <f>IF(' Peticions ET'!B335="", "",' Peticions ET'!B335)</f>
        <v/>
      </c>
      <c r="C336" s="186" t="str">
        <f>IF(' Peticions ET'!C335="", "",' Peticions ET'!C335)</f>
        <v/>
      </c>
      <c r="D336" s="186" t="str">
        <f>IF(' Peticions ET'!D335="", "",' Peticions ET'!D335)</f>
        <v/>
      </c>
      <c r="E336" s="186" t="str">
        <f>IF(' Peticions ET'!E335="", "",' Peticions ET'!E335)</f>
        <v/>
      </c>
      <c r="F336" s="186" t="str">
        <f>IF(' Peticions ET'!F335="", "",' Peticions ET'!F335)</f>
        <v/>
      </c>
      <c r="G336" s="186" t="str">
        <f>IF(' Peticions ET'!G335="", "",' Peticions ET'!G335)</f>
        <v/>
      </c>
      <c r="H336" s="185" t="str">
        <f>IF(' Peticions ET'!H335="", "",' Peticions ET'!H335)</f>
        <v/>
      </c>
      <c r="I336" s="185" t="str">
        <f>IF(' Peticions ET'!I335="", "",' Peticions ET'!I335)</f>
        <v/>
      </c>
      <c r="J336" s="33" t="str">
        <f>IF(' Peticions ET'!J335="", "",' Peticions ET'!J335)</f>
        <v/>
      </c>
      <c r="K336" s="33" t="str">
        <f>IF(' Peticions ET'!K335="", "",' Peticions ET'!K335)</f>
        <v/>
      </c>
      <c r="L336" s="33" t="str">
        <f>IF(' Peticions ET'!L335="", "",' Peticions ET'!L335)</f>
        <v/>
      </c>
      <c r="M336" s="33" t="str">
        <f>IF(' Peticions ET'!M335="", "",' Peticions ET'!M335)</f>
        <v/>
      </c>
      <c r="N336" s="33" t="str">
        <f>IF(' Peticions ET'!N335="", "",' Peticions ET'!N335)</f>
        <v/>
      </c>
      <c r="O336" s="33" t="str">
        <f>IF(' Peticions ET'!O335="", "",' Peticions ET'!O335)</f>
        <v/>
      </c>
      <c r="P336" s="33" t="str">
        <f>IF(' Peticions ET'!P335="", "",' Peticions ET'!P335)</f>
        <v/>
      </c>
      <c r="Q336" s="33" t="str">
        <f>IF(' Peticions ET'!R335="", "",' Peticions ET'!R335)</f>
        <v/>
      </c>
      <c r="R336" s="1" t="str">
        <f>IF(' Peticions ET'!Q335="", "",' Peticions ET'!Q335)</f>
        <v/>
      </c>
      <c r="S336" s="34" t="str">
        <f>IF(' Peticions ET'!U335="", "",' Peticions ET'!U335)</f>
        <v/>
      </c>
      <c r="T336" s="34" t="str">
        <f>IF(' Peticions ET'!V335="", "",' Peticions ET'!V335)</f>
        <v/>
      </c>
      <c r="U336" t="str">
        <f>IF(' Peticions ET'!S335="", "",' Peticions ET'!S335)</f>
        <v/>
      </c>
      <c r="V336" t="str">
        <f>IF(' Peticions ET'!T335="", "",' Peticions ET'!T335)</f>
        <v/>
      </c>
      <c r="W336" s="33" t="str">
        <f>IF(' Peticions ET'!W335="", "",' Peticions ET'!W335)</f>
        <v/>
      </c>
      <c r="X336" s="33" t="str">
        <f>IF(' Peticions ET'!X335="", "",' Peticions ET'!X335)</f>
        <v/>
      </c>
      <c r="Y336" s="33" t="str">
        <f>IF(' Peticions ET'!Y335="", "",' Peticions ET'!Y335)</f>
        <v/>
      </c>
      <c r="Z336" s="1"/>
      <c r="AA336" s="1"/>
      <c r="AB336" s="3"/>
      <c r="AC336" s="34"/>
      <c r="AD336" s="34"/>
      <c r="AE336" s="34"/>
      <c r="AF336" s="35"/>
      <c r="AG336" s="36"/>
      <c r="AH336" s="36"/>
      <c r="AI336" s="36"/>
      <c r="AJ336" s="36"/>
      <c r="AK336" s="37"/>
      <c r="AL336" s="37"/>
      <c r="AM336" s="37"/>
      <c r="AN336" s="37"/>
      <c r="AO336" s="38" t="str">
        <f>IF(' Peticions ET'!AO335="", "",' Peticions ET'!AO335)</f>
        <v/>
      </c>
      <c r="AP336" s="154"/>
      <c r="AQ336" s="39"/>
      <c r="AR336" s="40" t="str">
        <f t="shared" si="101"/>
        <v/>
      </c>
      <c r="AS336" s="41" t="str">
        <f t="shared" si="102"/>
        <v/>
      </c>
      <c r="AT336" s="42" t="str">
        <f t="shared" si="95"/>
        <v/>
      </c>
      <c r="AU336" s="43" t="str">
        <f t="shared" si="96"/>
        <v/>
      </c>
      <c r="AV336" s="252" t="str">
        <f t="shared" si="86"/>
        <v/>
      </c>
      <c r="AW336" s="242">
        <f>IF(B336="",0,IF(BR336="S",COUNTIF($AV$17:AV336,AV336),0))</f>
        <v>0</v>
      </c>
      <c r="AX336" s="44" t="str">
        <f t="shared" si="97"/>
        <v/>
      </c>
      <c r="AY336" s="45">
        <f xml:space="preserve"> IF(AX336&lt;&gt;"",VLOOKUP(AX336,Calculs!$B$2:$C$34,2,FALSE),0)</f>
        <v>0</v>
      </c>
      <c r="AZ336" s="45">
        <f>IF(K336&lt;&gt;"",IF(LEFT(K336,1)="S", Calculs!$C$55,0),0)</f>
        <v>0</v>
      </c>
      <c r="BA336" s="45">
        <f>IF(L336&lt;&gt;"",IF(LEFT(L336,1)="S", Calculs!$C$51,0),0)</f>
        <v>0</v>
      </c>
      <c r="BB336" s="45">
        <f>IF(M336&lt;&gt;"",IF(LEFT(M336,1)="S", Calculs!$C$52,0),0)</f>
        <v>0</v>
      </c>
      <c r="BC336" s="46" t="str">
        <f t="shared" si="98"/>
        <v/>
      </c>
      <c r="BD336" s="46" t="str">
        <f t="shared" si="100"/>
        <v/>
      </c>
      <c r="BE336" s="46">
        <f>SUMIF(Calculs!$B$2:$B$34,BC336,Calculs!$C$2:$C$34)</f>
        <v>0</v>
      </c>
      <c r="BF336" s="45">
        <f>IF(Q336&lt;&gt;"",IF(LEFT(Q336,1)="S", Calculs!$C$52,0),0)</f>
        <v>0</v>
      </c>
      <c r="BG336" s="45">
        <f>IF(R336&lt;&gt;"",IF(LEFT(R336,1)="S", Calculs!$C$51,0),0)</f>
        <v>0</v>
      </c>
      <c r="BH336" s="252" t="str">
        <f t="shared" si="87"/>
        <v/>
      </c>
      <c r="BI336" s="242">
        <f>IF(B336="",0, IF(BS336="S",COUNTIF($BH$17:BH336,BH336),0))</f>
        <v>0</v>
      </c>
      <c r="BJ336" s="45">
        <f xml:space="preserve"> IF(S336&lt;&gt;"",IF(S336&lt;&gt;"Sense monitor",VLOOKUP(LEFT(S336,2),Calculs!$B$41:$C$46,2,FALSE),0),0)</f>
        <v>0</v>
      </c>
      <c r="BK336" s="45">
        <f>IF(T336&lt;&gt;"",IF(LEFT(T336,1)="S", Calculs!$C$48,0),0)</f>
        <v>0</v>
      </c>
      <c r="BL336" s="45">
        <f>IF(W336&lt;&gt;"",IF(LEFT(W336,3)="ETT", Calculs!$C$37,0),0)</f>
        <v>0</v>
      </c>
      <c r="BM336" s="45">
        <f>IF(X336&lt;&gt;"",IF(LEFT(X336,1)="S", Calculs!$C$51,0),0)</f>
        <v>0</v>
      </c>
      <c r="BN336" s="45">
        <f>IF(Y336&lt;&gt;"",IF(LEFT(Y336,1)="S", Calculs!$C$52,0),0)</f>
        <v>0</v>
      </c>
      <c r="BO336" s="46" t="str">
        <f t="shared" si="99"/>
        <v/>
      </c>
      <c r="BP336" s="45">
        <f>SUMIF(Calculs!$B$32:$B$36,TRIM(BO336),Calculs!$C$32:$C$36)</f>
        <v>0</v>
      </c>
      <c r="BQ336" s="45">
        <f>IF(V336&lt;&gt;"",IF(LEFT(V336,1)="S", SUMIF(Calculs!$B$57:$B$61, TRIM(BO336), Calculs!$C$57:$C$61),0),0)</f>
        <v>0</v>
      </c>
      <c r="BR336" s="43" t="str">
        <f t="shared" si="88"/>
        <v>N</v>
      </c>
      <c r="BS336" s="241" t="str">
        <f t="shared" si="89"/>
        <v>N</v>
      </c>
      <c r="BT336" s="45">
        <f t="shared" si="90"/>
        <v>0</v>
      </c>
      <c r="BU336" s="45"/>
      <c r="BV336" s="45"/>
      <c r="BW336" s="45">
        <f>IF(C336="",0,IF(AND(BR336="S",AW336=1), VLOOKUP(C336,Calculs!$B$85:$D$90,3), 0) + IF(AND(BS336="S",BI336=1), VLOOKUP(C336,Calculs!$B$85:$F$90,5), 0))</f>
        <v>0</v>
      </c>
      <c r="BX336" s="43" t="str">
        <f t="shared" si="91"/>
        <v/>
      </c>
      <c r="BY336" s="241" t="str">
        <f t="shared" si="92"/>
        <v/>
      </c>
      <c r="BZ336" s="301" t="str">
        <f t="shared" si="93"/>
        <v/>
      </c>
      <c r="CA336" s="301" t="str">
        <f t="shared" si="94"/>
        <v/>
      </c>
    </row>
    <row r="337" spans="1:79" ht="12.75" customHeight="1">
      <c r="A337" s="273"/>
      <c r="B337" s="239" t="str">
        <f>IF(' Peticions ET'!B336="", "",' Peticions ET'!B336)</f>
        <v/>
      </c>
      <c r="C337" s="186" t="str">
        <f>IF(' Peticions ET'!C336="", "",' Peticions ET'!C336)</f>
        <v/>
      </c>
      <c r="D337" s="186" t="str">
        <f>IF(' Peticions ET'!D336="", "",' Peticions ET'!D336)</f>
        <v/>
      </c>
      <c r="E337" s="186" t="str">
        <f>IF(' Peticions ET'!E336="", "",' Peticions ET'!E336)</f>
        <v/>
      </c>
      <c r="F337" s="186" t="str">
        <f>IF(' Peticions ET'!F336="", "",' Peticions ET'!F336)</f>
        <v/>
      </c>
      <c r="G337" s="186" t="str">
        <f>IF(' Peticions ET'!G336="", "",' Peticions ET'!G336)</f>
        <v/>
      </c>
      <c r="H337" s="185" t="str">
        <f>IF(' Peticions ET'!H336="", "",' Peticions ET'!H336)</f>
        <v/>
      </c>
      <c r="I337" s="185" t="str">
        <f>IF(' Peticions ET'!I336="", "",' Peticions ET'!I336)</f>
        <v/>
      </c>
      <c r="J337" s="33" t="str">
        <f>IF(' Peticions ET'!J336="", "",' Peticions ET'!J336)</f>
        <v/>
      </c>
      <c r="K337" s="33" t="str">
        <f>IF(' Peticions ET'!K336="", "",' Peticions ET'!K336)</f>
        <v/>
      </c>
      <c r="L337" s="33" t="str">
        <f>IF(' Peticions ET'!L336="", "",' Peticions ET'!L336)</f>
        <v/>
      </c>
      <c r="M337" s="33" t="str">
        <f>IF(' Peticions ET'!M336="", "",' Peticions ET'!M336)</f>
        <v/>
      </c>
      <c r="N337" s="33" t="str">
        <f>IF(' Peticions ET'!N336="", "",' Peticions ET'!N336)</f>
        <v/>
      </c>
      <c r="O337" s="33" t="str">
        <f>IF(' Peticions ET'!O336="", "",' Peticions ET'!O336)</f>
        <v/>
      </c>
      <c r="P337" s="33" t="str">
        <f>IF(' Peticions ET'!P336="", "",' Peticions ET'!P336)</f>
        <v/>
      </c>
      <c r="Q337" s="33" t="str">
        <f>IF(' Peticions ET'!R336="", "",' Peticions ET'!R336)</f>
        <v/>
      </c>
      <c r="R337" s="1" t="str">
        <f>IF(' Peticions ET'!Q336="", "",' Peticions ET'!Q336)</f>
        <v/>
      </c>
      <c r="S337" s="34" t="str">
        <f>IF(' Peticions ET'!U336="", "",' Peticions ET'!U336)</f>
        <v/>
      </c>
      <c r="T337" s="34" t="str">
        <f>IF(' Peticions ET'!V336="", "",' Peticions ET'!V336)</f>
        <v/>
      </c>
      <c r="U337" t="str">
        <f>IF(' Peticions ET'!S336="", "",' Peticions ET'!S336)</f>
        <v/>
      </c>
      <c r="V337" t="str">
        <f>IF(' Peticions ET'!T336="", "",' Peticions ET'!T336)</f>
        <v/>
      </c>
      <c r="W337" s="33" t="str">
        <f>IF(' Peticions ET'!W336="", "",' Peticions ET'!W336)</f>
        <v/>
      </c>
      <c r="X337" s="33" t="str">
        <f>IF(' Peticions ET'!X336="", "",' Peticions ET'!X336)</f>
        <v/>
      </c>
      <c r="Y337" s="33" t="str">
        <f>IF(' Peticions ET'!Y336="", "",' Peticions ET'!Y336)</f>
        <v/>
      </c>
      <c r="Z337" s="1"/>
      <c r="AA337" s="1"/>
      <c r="AB337" s="3"/>
      <c r="AC337" s="34"/>
      <c r="AD337" s="34"/>
      <c r="AE337" s="34"/>
      <c r="AF337" s="35"/>
      <c r="AG337" s="36"/>
      <c r="AH337" s="36"/>
      <c r="AI337" s="36"/>
      <c r="AJ337" s="36"/>
      <c r="AK337" s="37"/>
      <c r="AL337" s="37"/>
      <c r="AM337" s="37"/>
      <c r="AN337" s="37"/>
      <c r="AO337" s="38" t="str">
        <f>IF(' Peticions ET'!AO336="", "",' Peticions ET'!AO336)</f>
        <v/>
      </c>
      <c r="AP337" s="154"/>
      <c r="AQ337" s="39"/>
      <c r="AR337" s="40" t="str">
        <f t="shared" si="101"/>
        <v/>
      </c>
      <c r="AS337" s="41" t="str">
        <f t="shared" si="102"/>
        <v/>
      </c>
      <c r="AT337" s="42" t="str">
        <f t="shared" si="95"/>
        <v/>
      </c>
      <c r="AU337" s="43" t="str">
        <f t="shared" si="96"/>
        <v/>
      </c>
      <c r="AV337" s="252" t="str">
        <f t="shared" ref="AV337:AV400" si="103">IF(BR337="S",CONCATENATE(B337,".",AU337,".",BR337),"")</f>
        <v/>
      </c>
      <c r="AW337" s="242">
        <f>IF(B337="",0,IF(BR337="S",COUNTIF($AV$17:AV337,AV337),0))</f>
        <v>0</v>
      </c>
      <c r="AX337" s="44" t="str">
        <f t="shared" si="97"/>
        <v/>
      </c>
      <c r="AY337" s="45">
        <f xml:space="preserve"> IF(AX337&lt;&gt;"",VLOOKUP(AX337,Calculs!$B$2:$C$34,2,FALSE),0)</f>
        <v>0</v>
      </c>
      <c r="AZ337" s="45">
        <f>IF(K337&lt;&gt;"",IF(LEFT(K337,1)="S", Calculs!$C$55,0),0)</f>
        <v>0</v>
      </c>
      <c r="BA337" s="45">
        <f>IF(L337&lt;&gt;"",IF(LEFT(L337,1)="S", Calculs!$C$51,0),0)</f>
        <v>0</v>
      </c>
      <c r="BB337" s="45">
        <f>IF(M337&lt;&gt;"",IF(LEFT(M337,1)="S", Calculs!$C$52,0),0)</f>
        <v>0</v>
      </c>
      <c r="BC337" s="46" t="str">
        <f t="shared" si="98"/>
        <v/>
      </c>
      <c r="BD337" s="46" t="str">
        <f t="shared" si="100"/>
        <v/>
      </c>
      <c r="BE337" s="46">
        <f>SUMIF(Calculs!$B$2:$B$34,BC337,Calculs!$C$2:$C$34)</f>
        <v>0</v>
      </c>
      <c r="BF337" s="45">
        <f>IF(Q337&lt;&gt;"",IF(LEFT(Q337,1)="S", Calculs!$C$52,0),0)</f>
        <v>0</v>
      </c>
      <c r="BG337" s="45">
        <f>IF(R337&lt;&gt;"",IF(LEFT(R337,1)="S", Calculs!$C$51,0),0)</f>
        <v>0</v>
      </c>
      <c r="BH337" s="252" t="str">
        <f t="shared" ref="BH337:BH400" si="104">IF(BS337="S",CONCATENATE(B337,".",AU337,".",BS337),"")</f>
        <v/>
      </c>
      <c r="BI337" s="242">
        <f>IF(B337="",0, IF(BS337="S",COUNTIF($BH$17:BH337,BH337),0))</f>
        <v>0</v>
      </c>
      <c r="BJ337" s="45">
        <f xml:space="preserve"> IF(S337&lt;&gt;"",IF(S337&lt;&gt;"Sense monitor",VLOOKUP(LEFT(S337,2),Calculs!$B$41:$C$46,2,FALSE),0),0)</f>
        <v>0</v>
      </c>
      <c r="BK337" s="45">
        <f>IF(T337&lt;&gt;"",IF(LEFT(T337,1)="S", Calculs!$C$48,0),0)</f>
        <v>0</v>
      </c>
      <c r="BL337" s="45">
        <f>IF(W337&lt;&gt;"",IF(LEFT(W337,3)="ETT", Calculs!$C$37,0),0)</f>
        <v>0</v>
      </c>
      <c r="BM337" s="45">
        <f>IF(X337&lt;&gt;"",IF(LEFT(X337,1)="S", Calculs!$C$51,0),0)</f>
        <v>0</v>
      </c>
      <c r="BN337" s="45">
        <f>IF(Y337&lt;&gt;"",IF(LEFT(Y337,1)="S", Calculs!$C$52,0),0)</f>
        <v>0</v>
      </c>
      <c r="BO337" s="46" t="str">
        <f t="shared" si="99"/>
        <v/>
      </c>
      <c r="BP337" s="45">
        <f>SUMIF(Calculs!$B$32:$B$36,TRIM(BO337),Calculs!$C$32:$C$36)</f>
        <v>0</v>
      </c>
      <c r="BQ337" s="45">
        <f>IF(V337&lt;&gt;"",IF(LEFT(V337,1)="S", SUMIF(Calculs!$B$57:$B$61, TRIM(BO337), Calculs!$C$57:$C$61),0),0)</f>
        <v>0</v>
      </c>
      <c r="BR337" s="43" t="str">
        <f t="shared" ref="BR337:BR400" si="105">IF(IF(AX337&lt;&gt;"",1,0) + IF(BC337&lt;&gt;"",1,0)+IF(BL337&lt;&gt;0,1,0)+IF(BO337&lt;&gt;"",1,0)&gt;0,"S","N")</f>
        <v>N</v>
      </c>
      <c r="BS337" s="241" t="str">
        <f t="shared" ref="BS337:BS400" si="106">IF(S337&lt;&gt;"",IF(LEFT(S337,1)="M","S","N"),"N")</f>
        <v>N</v>
      </c>
      <c r="BT337" s="45">
        <f t="shared" ref="BT337:BT400" si="107">AY337+AZ337+BA337+BB337+BE337+BF337+BG337+BK337+BL337+BM337+BN337+BQ337+BJ337+BP337</f>
        <v>0</v>
      </c>
      <c r="BU337" s="45"/>
      <c r="BV337" s="45"/>
      <c r="BW337" s="45">
        <f>IF(C337="",0,IF(AND(BR337="S",AW337=1), VLOOKUP(C337,Calculs!$B$85:$D$90,3), 0) + IF(AND(BS337="S",BI337=1), VLOOKUP(C337,Calculs!$B$85:$F$90,5), 0))</f>
        <v>0</v>
      </c>
      <c r="BX337" s="43" t="str">
        <f t="shared" ref="BX337:BX400" si="108">IF(AND(BR337="S",AW337=1 ),AU337,"")</f>
        <v/>
      </c>
      <c r="BY337" s="241" t="str">
        <f t="shared" ref="BY337:BY400" si="109">IF(AND(BS337="S",BI337=1),AU337,"")</f>
        <v/>
      </c>
      <c r="BZ337" s="301" t="str">
        <f t="shared" ref="BZ337:BZ400" si="110">IF(BR337="S",AU337,"")</f>
        <v/>
      </c>
      <c r="CA337" s="301" t="str">
        <f t="shared" ref="CA337:CA400" si="111">IF(BS337="S",AU337,"")</f>
        <v/>
      </c>
    </row>
    <row r="338" spans="1:79" ht="12.75" customHeight="1">
      <c r="A338" s="273"/>
      <c r="B338" s="239" t="str">
        <f>IF(' Peticions ET'!B337="", "",' Peticions ET'!B337)</f>
        <v/>
      </c>
      <c r="C338" s="186" t="str">
        <f>IF(' Peticions ET'!C337="", "",' Peticions ET'!C337)</f>
        <v/>
      </c>
      <c r="D338" s="186" t="str">
        <f>IF(' Peticions ET'!D337="", "",' Peticions ET'!D337)</f>
        <v/>
      </c>
      <c r="E338" s="186" t="str">
        <f>IF(' Peticions ET'!E337="", "",' Peticions ET'!E337)</f>
        <v/>
      </c>
      <c r="F338" s="186" t="str">
        <f>IF(' Peticions ET'!F337="", "",' Peticions ET'!F337)</f>
        <v/>
      </c>
      <c r="G338" s="186" t="str">
        <f>IF(' Peticions ET'!G337="", "",' Peticions ET'!G337)</f>
        <v/>
      </c>
      <c r="H338" s="185" t="str">
        <f>IF(' Peticions ET'!H337="", "",' Peticions ET'!H337)</f>
        <v/>
      </c>
      <c r="I338" s="185" t="str">
        <f>IF(' Peticions ET'!I337="", "",' Peticions ET'!I337)</f>
        <v/>
      </c>
      <c r="J338" s="33" t="str">
        <f>IF(' Peticions ET'!J337="", "",' Peticions ET'!J337)</f>
        <v/>
      </c>
      <c r="K338" s="33" t="str">
        <f>IF(' Peticions ET'!K337="", "",' Peticions ET'!K337)</f>
        <v/>
      </c>
      <c r="L338" s="33" t="str">
        <f>IF(' Peticions ET'!L337="", "",' Peticions ET'!L337)</f>
        <v/>
      </c>
      <c r="M338" s="33" t="str">
        <f>IF(' Peticions ET'!M337="", "",' Peticions ET'!M337)</f>
        <v/>
      </c>
      <c r="N338" s="33" t="str">
        <f>IF(' Peticions ET'!N337="", "",' Peticions ET'!N337)</f>
        <v/>
      </c>
      <c r="O338" s="33" t="str">
        <f>IF(' Peticions ET'!O337="", "",' Peticions ET'!O337)</f>
        <v/>
      </c>
      <c r="P338" s="33" t="str">
        <f>IF(' Peticions ET'!P337="", "",' Peticions ET'!P337)</f>
        <v/>
      </c>
      <c r="Q338" s="33" t="str">
        <f>IF(' Peticions ET'!R337="", "",' Peticions ET'!R337)</f>
        <v/>
      </c>
      <c r="R338" s="1" t="str">
        <f>IF(' Peticions ET'!Q337="", "",' Peticions ET'!Q337)</f>
        <v/>
      </c>
      <c r="S338" s="34" t="str">
        <f>IF(' Peticions ET'!U337="", "",' Peticions ET'!U337)</f>
        <v/>
      </c>
      <c r="T338" s="34" t="str">
        <f>IF(' Peticions ET'!V337="", "",' Peticions ET'!V337)</f>
        <v/>
      </c>
      <c r="U338" t="str">
        <f>IF(' Peticions ET'!S337="", "",' Peticions ET'!S337)</f>
        <v/>
      </c>
      <c r="V338" t="str">
        <f>IF(' Peticions ET'!T337="", "",' Peticions ET'!T337)</f>
        <v/>
      </c>
      <c r="W338" s="33" t="str">
        <f>IF(' Peticions ET'!W337="", "",' Peticions ET'!W337)</f>
        <v/>
      </c>
      <c r="X338" s="33" t="str">
        <f>IF(' Peticions ET'!X337="", "",' Peticions ET'!X337)</f>
        <v/>
      </c>
      <c r="Y338" s="33" t="str">
        <f>IF(' Peticions ET'!Y337="", "",' Peticions ET'!Y337)</f>
        <v/>
      </c>
      <c r="Z338" s="1"/>
      <c r="AA338" s="1"/>
      <c r="AB338" s="3"/>
      <c r="AC338" s="34"/>
      <c r="AD338" s="34"/>
      <c r="AE338" s="34"/>
      <c r="AF338" s="35"/>
      <c r="AG338" s="36"/>
      <c r="AH338" s="36"/>
      <c r="AI338" s="36"/>
      <c r="AJ338" s="36"/>
      <c r="AK338" s="37"/>
      <c r="AL338" s="37"/>
      <c r="AM338" s="37"/>
      <c r="AN338" s="37"/>
      <c r="AO338" s="38" t="str">
        <f>IF(' Peticions ET'!AO337="", "",' Peticions ET'!AO337)</f>
        <v/>
      </c>
      <c r="AP338" s="154"/>
      <c r="AQ338" s="39"/>
      <c r="AR338" s="40" t="str">
        <f t="shared" si="101"/>
        <v/>
      </c>
      <c r="AS338" s="41" t="str">
        <f t="shared" si="102"/>
        <v/>
      </c>
      <c r="AT338" s="42" t="str">
        <f t="shared" ref="AT338:AT401" si="112">IF(LEFT(C338,3)="Dir", "Sí","")</f>
        <v/>
      </c>
      <c r="AU338" s="43" t="str">
        <f t="shared" ref="AU338:AU401" si="113">IF(LEFT(C338,3)="Dir", "DIR"&amp;AS338, IF(LEFT(C338,3)="PDI", C338, IF(LEFT(C338,5)="PAS t", "PAST",C338)))</f>
        <v/>
      </c>
      <c r="AV338" s="252" t="str">
        <f t="shared" si="103"/>
        <v/>
      </c>
      <c r="AW338" s="242">
        <f>IF(B338="",0,IF(BR338="S",COUNTIF($AV$17:AV338,AV338),0))</f>
        <v>0</v>
      </c>
      <c r="AX338" s="44" t="str">
        <f t="shared" ref="AX338:AX401" si="114">IF(I338&lt;&gt;"",CONCATENATE(LEFT(I338,5),IF(J338="Linux",".L",".W")),"")</f>
        <v/>
      </c>
      <c r="AY338" s="45">
        <f xml:space="preserve"> IF(AX338&lt;&gt;"",VLOOKUP(AX338,Calculs!$B$2:$C$34,2,FALSE),0)</f>
        <v>0</v>
      </c>
      <c r="AZ338" s="45">
        <f>IF(K338&lt;&gt;"",IF(LEFT(K338,1)="S", Calculs!$C$55,0),0)</f>
        <v>0</v>
      </c>
      <c r="BA338" s="45">
        <f>IF(L338&lt;&gt;"",IF(LEFT(L338,1)="S", Calculs!$C$51,0),0)</f>
        <v>0</v>
      </c>
      <c r="BB338" s="45">
        <f>IF(M338&lt;&gt;"",IF(LEFT(M338,1)="S", Calculs!$C$52,0),0)</f>
        <v>0</v>
      </c>
      <c r="BC338" s="46" t="str">
        <f t="shared" ref="BC338:BC401" si="115">IF(N338&lt;&gt;"",CONCATENATE(LEFT(N338,3),IF(O338="Linux",".L",".W")),"")</f>
        <v/>
      </c>
      <c r="BD338" s="46" t="str">
        <f t="shared" si="100"/>
        <v/>
      </c>
      <c r="BE338" s="46">
        <f>SUMIF(Calculs!$B$2:$B$34,BC338,Calculs!$C$2:$C$34)</f>
        <v>0</v>
      </c>
      <c r="BF338" s="45">
        <f>IF(Q338&lt;&gt;"",IF(LEFT(Q338,1)="S", Calculs!$C$52,0),0)</f>
        <v>0</v>
      </c>
      <c r="BG338" s="45">
        <f>IF(R338&lt;&gt;"",IF(LEFT(R338,1)="S", Calculs!$C$51,0),0)</f>
        <v>0</v>
      </c>
      <c r="BH338" s="252" t="str">
        <f t="shared" si="104"/>
        <v/>
      </c>
      <c r="BI338" s="242">
        <f>IF(B338="",0, IF(BS338="S",COUNTIF($BH$17:BH338,BH338),0))</f>
        <v>0</v>
      </c>
      <c r="BJ338" s="45">
        <f xml:space="preserve"> IF(S338&lt;&gt;"",IF(S338&lt;&gt;"Sense monitor",VLOOKUP(LEFT(S338,2),Calculs!$B$41:$C$46,2,FALSE),0),0)</f>
        <v>0</v>
      </c>
      <c r="BK338" s="45">
        <f>IF(T338&lt;&gt;"",IF(LEFT(T338,1)="S", Calculs!$C$48,0),0)</f>
        <v>0</v>
      </c>
      <c r="BL338" s="45">
        <f>IF(W338&lt;&gt;"",IF(LEFT(W338,3)="ETT", Calculs!$C$37,0),0)</f>
        <v>0</v>
      </c>
      <c r="BM338" s="45">
        <f>IF(X338&lt;&gt;"",IF(LEFT(X338,1)="S", Calculs!$C$51,0),0)</f>
        <v>0</v>
      </c>
      <c r="BN338" s="45">
        <f>IF(Y338&lt;&gt;"",IF(LEFT(Y338,1)="S", Calculs!$C$52,0),0)</f>
        <v>0</v>
      </c>
      <c r="BO338" s="46" t="str">
        <f t="shared" ref="BO338:BO401" si="116">IF(U338&lt;&gt;"",IF(LEFT(U338,1)="A","Air",IF(LEFT(U338,1)="i","iMac", IF(LEFT(U338,1)="M","Mini", IF(LEFT(U338,5)="Pro13","Pro13", IF(LEFT(U338,5)="Pro14","Pro14"))))),"")</f>
        <v/>
      </c>
      <c r="BP338" s="45">
        <f>SUMIF(Calculs!$B$32:$B$36,TRIM(BO338),Calculs!$C$32:$C$36)</f>
        <v>0</v>
      </c>
      <c r="BQ338" s="45">
        <f>IF(V338&lt;&gt;"",IF(LEFT(V338,1)="S", SUMIF(Calculs!$B$57:$B$61, TRIM(BO338), Calculs!$C$57:$C$61),0),0)</f>
        <v>0</v>
      </c>
      <c r="BR338" s="43" t="str">
        <f t="shared" si="105"/>
        <v>N</v>
      </c>
      <c r="BS338" s="241" t="str">
        <f t="shared" si="106"/>
        <v>N</v>
      </c>
      <c r="BT338" s="45">
        <f t="shared" si="107"/>
        <v>0</v>
      </c>
      <c r="BU338" s="45"/>
      <c r="BV338" s="45"/>
      <c r="BW338" s="45">
        <f>IF(C338="",0,IF(AND(BR338="S",AW338=1), VLOOKUP(C338,Calculs!$B$85:$D$90,3), 0) + IF(AND(BS338="S",BI338=1), VLOOKUP(C338,Calculs!$B$85:$F$90,5), 0))</f>
        <v>0</v>
      </c>
      <c r="BX338" s="43" t="str">
        <f t="shared" si="108"/>
        <v/>
      </c>
      <c r="BY338" s="241" t="str">
        <f t="shared" si="109"/>
        <v/>
      </c>
      <c r="BZ338" s="301" t="str">
        <f t="shared" si="110"/>
        <v/>
      </c>
      <c r="CA338" s="301" t="str">
        <f t="shared" si="111"/>
        <v/>
      </c>
    </row>
    <row r="339" spans="1:79" ht="12.75" customHeight="1">
      <c r="A339" s="273"/>
      <c r="B339" s="239" t="str">
        <f>IF(' Peticions ET'!B338="", "",' Peticions ET'!B338)</f>
        <v/>
      </c>
      <c r="C339" s="186" t="str">
        <f>IF(' Peticions ET'!C338="", "",' Peticions ET'!C338)</f>
        <v/>
      </c>
      <c r="D339" s="186" t="str">
        <f>IF(' Peticions ET'!D338="", "",' Peticions ET'!D338)</f>
        <v/>
      </c>
      <c r="E339" s="186" t="str">
        <f>IF(' Peticions ET'!E338="", "",' Peticions ET'!E338)</f>
        <v/>
      </c>
      <c r="F339" s="186" t="str">
        <f>IF(' Peticions ET'!F338="", "",' Peticions ET'!F338)</f>
        <v/>
      </c>
      <c r="G339" s="186" t="str">
        <f>IF(' Peticions ET'!G338="", "",' Peticions ET'!G338)</f>
        <v/>
      </c>
      <c r="H339" s="185" t="str">
        <f>IF(' Peticions ET'!H338="", "",' Peticions ET'!H338)</f>
        <v/>
      </c>
      <c r="I339" s="185" t="str">
        <f>IF(' Peticions ET'!I338="", "",' Peticions ET'!I338)</f>
        <v/>
      </c>
      <c r="J339" s="33" t="str">
        <f>IF(' Peticions ET'!J338="", "",' Peticions ET'!J338)</f>
        <v/>
      </c>
      <c r="K339" s="33" t="str">
        <f>IF(' Peticions ET'!K338="", "",' Peticions ET'!K338)</f>
        <v/>
      </c>
      <c r="L339" s="33" t="str">
        <f>IF(' Peticions ET'!L338="", "",' Peticions ET'!L338)</f>
        <v/>
      </c>
      <c r="M339" s="33" t="str">
        <f>IF(' Peticions ET'!M338="", "",' Peticions ET'!M338)</f>
        <v/>
      </c>
      <c r="N339" s="33" t="str">
        <f>IF(' Peticions ET'!N338="", "",' Peticions ET'!N338)</f>
        <v/>
      </c>
      <c r="O339" s="33" t="str">
        <f>IF(' Peticions ET'!O338="", "",' Peticions ET'!O338)</f>
        <v/>
      </c>
      <c r="P339" s="33" t="str">
        <f>IF(' Peticions ET'!P338="", "",' Peticions ET'!P338)</f>
        <v/>
      </c>
      <c r="Q339" s="33" t="str">
        <f>IF(' Peticions ET'!R338="", "",' Peticions ET'!R338)</f>
        <v/>
      </c>
      <c r="R339" s="1" t="str">
        <f>IF(' Peticions ET'!Q338="", "",' Peticions ET'!Q338)</f>
        <v/>
      </c>
      <c r="S339" s="34" t="str">
        <f>IF(' Peticions ET'!U338="", "",' Peticions ET'!U338)</f>
        <v/>
      </c>
      <c r="T339" s="34" t="str">
        <f>IF(' Peticions ET'!V338="", "",' Peticions ET'!V338)</f>
        <v/>
      </c>
      <c r="U339" t="str">
        <f>IF(' Peticions ET'!S338="", "",' Peticions ET'!S338)</f>
        <v/>
      </c>
      <c r="V339" t="str">
        <f>IF(' Peticions ET'!T338="", "",' Peticions ET'!T338)</f>
        <v/>
      </c>
      <c r="W339" s="33" t="str">
        <f>IF(' Peticions ET'!W338="", "",' Peticions ET'!W338)</f>
        <v/>
      </c>
      <c r="X339" s="33" t="str">
        <f>IF(' Peticions ET'!X338="", "",' Peticions ET'!X338)</f>
        <v/>
      </c>
      <c r="Y339" s="33" t="str">
        <f>IF(' Peticions ET'!Y338="", "",' Peticions ET'!Y338)</f>
        <v/>
      </c>
      <c r="Z339" s="1"/>
      <c r="AA339" s="1"/>
      <c r="AB339" s="3"/>
      <c r="AC339" s="34"/>
      <c r="AD339" s="34"/>
      <c r="AE339" s="34"/>
      <c r="AF339" s="35"/>
      <c r="AG339" s="36"/>
      <c r="AH339" s="36"/>
      <c r="AI339" s="36"/>
      <c r="AJ339" s="36"/>
      <c r="AK339" s="37"/>
      <c r="AL339" s="37"/>
      <c r="AM339" s="37"/>
      <c r="AN339" s="37"/>
      <c r="AO339" s="38" t="str">
        <f>IF(' Peticions ET'!AO338="", "",' Peticions ET'!AO338)</f>
        <v/>
      </c>
      <c r="AP339" s="154"/>
      <c r="AQ339" s="39"/>
      <c r="AR339" s="40" t="str">
        <f t="shared" si="101"/>
        <v/>
      </c>
      <c r="AS339" s="41" t="str">
        <f t="shared" si="102"/>
        <v/>
      </c>
      <c r="AT339" s="42" t="str">
        <f t="shared" si="112"/>
        <v/>
      </c>
      <c r="AU339" s="43" t="str">
        <f t="shared" si="113"/>
        <v/>
      </c>
      <c r="AV339" s="252" t="str">
        <f t="shared" si="103"/>
        <v/>
      </c>
      <c r="AW339" s="242">
        <f>IF(B339="",0,IF(BR339="S",COUNTIF($AV$17:AV339,AV339),0))</f>
        <v>0</v>
      </c>
      <c r="AX339" s="44" t="str">
        <f t="shared" si="114"/>
        <v/>
      </c>
      <c r="AY339" s="45">
        <f xml:space="preserve"> IF(AX339&lt;&gt;"",VLOOKUP(AX339,Calculs!$B$2:$C$34,2,FALSE),0)</f>
        <v>0</v>
      </c>
      <c r="AZ339" s="45">
        <f>IF(K339&lt;&gt;"",IF(LEFT(K339,1)="S", Calculs!$C$55,0),0)</f>
        <v>0</v>
      </c>
      <c r="BA339" s="45">
        <f>IF(L339&lt;&gt;"",IF(LEFT(L339,1)="S", Calculs!$C$51,0),0)</f>
        <v>0</v>
      </c>
      <c r="BB339" s="45">
        <f>IF(M339&lt;&gt;"",IF(LEFT(M339,1)="S", Calculs!$C$52,0),0)</f>
        <v>0</v>
      </c>
      <c r="BC339" s="46" t="str">
        <f t="shared" si="115"/>
        <v/>
      </c>
      <c r="BD339" s="46" t="str">
        <f t="shared" si="100"/>
        <v/>
      </c>
      <c r="BE339" s="46">
        <f>SUMIF(Calculs!$B$2:$B$34,BC339,Calculs!$C$2:$C$34)</f>
        <v>0</v>
      </c>
      <c r="BF339" s="45">
        <f>IF(Q339&lt;&gt;"",IF(LEFT(Q339,1)="S", Calculs!$C$52,0),0)</f>
        <v>0</v>
      </c>
      <c r="BG339" s="45">
        <f>IF(R339&lt;&gt;"",IF(LEFT(R339,1)="S", Calculs!$C$51,0),0)</f>
        <v>0</v>
      </c>
      <c r="BH339" s="252" t="str">
        <f t="shared" si="104"/>
        <v/>
      </c>
      <c r="BI339" s="242">
        <f>IF(B339="",0, IF(BS339="S",COUNTIF($BH$17:BH339,BH339),0))</f>
        <v>0</v>
      </c>
      <c r="BJ339" s="45">
        <f xml:space="preserve"> IF(S339&lt;&gt;"",IF(S339&lt;&gt;"Sense monitor",VLOOKUP(LEFT(S339,2),Calculs!$B$41:$C$46,2,FALSE),0),0)</f>
        <v>0</v>
      </c>
      <c r="BK339" s="45">
        <f>IF(T339&lt;&gt;"",IF(LEFT(T339,1)="S", Calculs!$C$48,0),0)</f>
        <v>0</v>
      </c>
      <c r="BL339" s="45">
        <f>IF(W339&lt;&gt;"",IF(LEFT(W339,3)="ETT", Calculs!$C$37,0),0)</f>
        <v>0</v>
      </c>
      <c r="BM339" s="45">
        <f>IF(X339&lt;&gt;"",IF(LEFT(X339,1)="S", Calculs!$C$51,0),0)</f>
        <v>0</v>
      </c>
      <c r="BN339" s="45">
        <f>IF(Y339&lt;&gt;"",IF(LEFT(Y339,1)="S", Calculs!$C$52,0),0)</f>
        <v>0</v>
      </c>
      <c r="BO339" s="46" t="str">
        <f t="shared" si="116"/>
        <v/>
      </c>
      <c r="BP339" s="45">
        <f>SUMIF(Calculs!$B$32:$B$36,TRIM(BO339),Calculs!$C$32:$C$36)</f>
        <v>0</v>
      </c>
      <c r="BQ339" s="45">
        <f>IF(V339&lt;&gt;"",IF(LEFT(V339,1)="S", SUMIF(Calculs!$B$57:$B$61, TRIM(BO339), Calculs!$C$57:$C$61),0),0)</f>
        <v>0</v>
      </c>
      <c r="BR339" s="43" t="str">
        <f t="shared" si="105"/>
        <v>N</v>
      </c>
      <c r="BS339" s="241" t="str">
        <f t="shared" si="106"/>
        <v>N</v>
      </c>
      <c r="BT339" s="45">
        <f t="shared" si="107"/>
        <v>0</v>
      </c>
      <c r="BU339" s="45"/>
      <c r="BV339" s="45"/>
      <c r="BW339" s="45">
        <f>IF(C339="",0,IF(AND(BR339="S",AW339=1), VLOOKUP(C339,Calculs!$B$85:$D$90,3), 0) + IF(AND(BS339="S",BI339=1), VLOOKUP(C339,Calculs!$B$85:$F$90,5), 0))</f>
        <v>0</v>
      </c>
      <c r="BX339" s="43" t="str">
        <f t="shared" si="108"/>
        <v/>
      </c>
      <c r="BY339" s="241" t="str">
        <f t="shared" si="109"/>
        <v/>
      </c>
      <c r="BZ339" s="301" t="str">
        <f t="shared" si="110"/>
        <v/>
      </c>
      <c r="CA339" s="301" t="str">
        <f t="shared" si="111"/>
        <v/>
      </c>
    </row>
    <row r="340" spans="1:79" ht="12.75" customHeight="1">
      <c r="A340" s="273"/>
      <c r="B340" s="239" t="str">
        <f>IF(' Peticions ET'!B339="", "",' Peticions ET'!B339)</f>
        <v/>
      </c>
      <c r="C340" s="186" t="str">
        <f>IF(' Peticions ET'!C339="", "",' Peticions ET'!C339)</f>
        <v/>
      </c>
      <c r="D340" s="186" t="str">
        <f>IF(' Peticions ET'!D339="", "",' Peticions ET'!D339)</f>
        <v/>
      </c>
      <c r="E340" s="186" t="str">
        <f>IF(' Peticions ET'!E339="", "",' Peticions ET'!E339)</f>
        <v/>
      </c>
      <c r="F340" s="186" t="str">
        <f>IF(' Peticions ET'!F339="", "",' Peticions ET'!F339)</f>
        <v/>
      </c>
      <c r="G340" s="186" t="str">
        <f>IF(' Peticions ET'!G339="", "",' Peticions ET'!G339)</f>
        <v/>
      </c>
      <c r="H340" s="185" t="str">
        <f>IF(' Peticions ET'!H339="", "",' Peticions ET'!H339)</f>
        <v/>
      </c>
      <c r="I340" s="185" t="str">
        <f>IF(' Peticions ET'!I339="", "",' Peticions ET'!I339)</f>
        <v/>
      </c>
      <c r="J340" s="33" t="str">
        <f>IF(' Peticions ET'!J339="", "",' Peticions ET'!J339)</f>
        <v/>
      </c>
      <c r="K340" s="33" t="str">
        <f>IF(' Peticions ET'!K339="", "",' Peticions ET'!K339)</f>
        <v/>
      </c>
      <c r="L340" s="33" t="str">
        <f>IF(' Peticions ET'!L339="", "",' Peticions ET'!L339)</f>
        <v/>
      </c>
      <c r="M340" s="33" t="str">
        <f>IF(' Peticions ET'!M339="", "",' Peticions ET'!M339)</f>
        <v/>
      </c>
      <c r="N340" s="33" t="str">
        <f>IF(' Peticions ET'!N339="", "",' Peticions ET'!N339)</f>
        <v/>
      </c>
      <c r="O340" s="33" t="str">
        <f>IF(' Peticions ET'!O339="", "",' Peticions ET'!O339)</f>
        <v/>
      </c>
      <c r="P340" s="33" t="str">
        <f>IF(' Peticions ET'!P339="", "",' Peticions ET'!P339)</f>
        <v/>
      </c>
      <c r="Q340" s="33" t="str">
        <f>IF(' Peticions ET'!R339="", "",' Peticions ET'!R339)</f>
        <v/>
      </c>
      <c r="R340" s="1" t="str">
        <f>IF(' Peticions ET'!Q339="", "",' Peticions ET'!Q339)</f>
        <v/>
      </c>
      <c r="S340" s="34" t="str">
        <f>IF(' Peticions ET'!U339="", "",' Peticions ET'!U339)</f>
        <v/>
      </c>
      <c r="T340" s="34" t="str">
        <f>IF(' Peticions ET'!V339="", "",' Peticions ET'!V339)</f>
        <v/>
      </c>
      <c r="U340" t="str">
        <f>IF(' Peticions ET'!S339="", "",' Peticions ET'!S339)</f>
        <v/>
      </c>
      <c r="V340" t="str">
        <f>IF(' Peticions ET'!T339="", "",' Peticions ET'!T339)</f>
        <v/>
      </c>
      <c r="W340" s="33" t="str">
        <f>IF(' Peticions ET'!W339="", "",' Peticions ET'!W339)</f>
        <v/>
      </c>
      <c r="X340" s="33" t="str">
        <f>IF(' Peticions ET'!X339="", "",' Peticions ET'!X339)</f>
        <v/>
      </c>
      <c r="Y340" s="33" t="str">
        <f>IF(' Peticions ET'!Y339="", "",' Peticions ET'!Y339)</f>
        <v/>
      </c>
      <c r="Z340" s="1"/>
      <c r="AA340" s="1"/>
      <c r="AB340" s="3"/>
      <c r="AC340" s="34"/>
      <c r="AD340" s="34"/>
      <c r="AE340" s="34"/>
      <c r="AF340" s="35"/>
      <c r="AG340" s="36"/>
      <c r="AH340" s="36"/>
      <c r="AI340" s="36"/>
      <c r="AJ340" s="36"/>
      <c r="AK340" s="37"/>
      <c r="AL340" s="37"/>
      <c r="AM340" s="37"/>
      <c r="AN340" s="37"/>
      <c r="AO340" s="38" t="str">
        <f>IF(' Peticions ET'!AO339="", "",' Peticions ET'!AO339)</f>
        <v/>
      </c>
      <c r="AP340" s="154"/>
      <c r="AQ340" s="39"/>
      <c r="AR340" s="40" t="str">
        <f t="shared" si="101"/>
        <v/>
      </c>
      <c r="AS340" s="41" t="str">
        <f t="shared" si="102"/>
        <v/>
      </c>
      <c r="AT340" s="42" t="str">
        <f t="shared" si="112"/>
        <v/>
      </c>
      <c r="AU340" s="43" t="str">
        <f t="shared" si="113"/>
        <v/>
      </c>
      <c r="AV340" s="252" t="str">
        <f t="shared" si="103"/>
        <v/>
      </c>
      <c r="AW340" s="242">
        <f>IF(B340="",0,IF(BR340="S",COUNTIF($AV$17:AV340,AV340),0))</f>
        <v>0</v>
      </c>
      <c r="AX340" s="44" t="str">
        <f t="shared" si="114"/>
        <v/>
      </c>
      <c r="AY340" s="45">
        <f xml:space="preserve"> IF(AX340&lt;&gt;"",VLOOKUP(AX340,Calculs!$B$2:$C$34,2,FALSE),0)</f>
        <v>0</v>
      </c>
      <c r="AZ340" s="45">
        <f>IF(K340&lt;&gt;"",IF(LEFT(K340,1)="S", Calculs!$C$55,0),0)</f>
        <v>0</v>
      </c>
      <c r="BA340" s="45">
        <f>IF(L340&lt;&gt;"",IF(LEFT(L340,1)="S", Calculs!$C$51,0),0)</f>
        <v>0</v>
      </c>
      <c r="BB340" s="45">
        <f>IF(M340&lt;&gt;"",IF(LEFT(M340,1)="S", Calculs!$C$52,0),0)</f>
        <v>0</v>
      </c>
      <c r="BC340" s="46" t="str">
        <f t="shared" si="115"/>
        <v/>
      </c>
      <c r="BD340" s="46" t="str">
        <f t="shared" si="100"/>
        <v/>
      </c>
      <c r="BE340" s="46">
        <f>SUMIF(Calculs!$B$2:$B$34,BC340,Calculs!$C$2:$C$34)</f>
        <v>0</v>
      </c>
      <c r="BF340" s="45">
        <f>IF(Q340&lt;&gt;"",IF(LEFT(Q340,1)="S", Calculs!$C$52,0),0)</f>
        <v>0</v>
      </c>
      <c r="BG340" s="45">
        <f>IF(R340&lt;&gt;"",IF(LEFT(R340,1)="S", Calculs!$C$51,0),0)</f>
        <v>0</v>
      </c>
      <c r="BH340" s="252" t="str">
        <f t="shared" si="104"/>
        <v/>
      </c>
      <c r="BI340" s="242">
        <f>IF(B340="",0, IF(BS340="S",COUNTIF($BH$17:BH340,BH340),0))</f>
        <v>0</v>
      </c>
      <c r="BJ340" s="45">
        <f xml:space="preserve"> IF(S340&lt;&gt;"",IF(S340&lt;&gt;"Sense monitor",VLOOKUP(LEFT(S340,2),Calculs!$B$41:$C$46,2,FALSE),0),0)</f>
        <v>0</v>
      </c>
      <c r="BK340" s="45">
        <f>IF(T340&lt;&gt;"",IF(LEFT(T340,1)="S", Calculs!$C$48,0),0)</f>
        <v>0</v>
      </c>
      <c r="BL340" s="45">
        <f>IF(W340&lt;&gt;"",IF(LEFT(W340,3)="ETT", Calculs!$C$37,0),0)</f>
        <v>0</v>
      </c>
      <c r="BM340" s="45">
        <f>IF(X340&lt;&gt;"",IF(LEFT(X340,1)="S", Calculs!$C$51,0),0)</f>
        <v>0</v>
      </c>
      <c r="BN340" s="45">
        <f>IF(Y340&lt;&gt;"",IF(LEFT(Y340,1)="S", Calculs!$C$52,0),0)</f>
        <v>0</v>
      </c>
      <c r="BO340" s="46" t="str">
        <f t="shared" si="116"/>
        <v/>
      </c>
      <c r="BP340" s="45">
        <f>SUMIF(Calculs!$B$32:$B$36,TRIM(BO340),Calculs!$C$32:$C$36)</f>
        <v>0</v>
      </c>
      <c r="BQ340" s="45">
        <f>IF(V340&lt;&gt;"",IF(LEFT(V340,1)="S", SUMIF(Calculs!$B$57:$B$61, TRIM(BO340), Calculs!$C$57:$C$61),0),0)</f>
        <v>0</v>
      </c>
      <c r="BR340" s="43" t="str">
        <f t="shared" si="105"/>
        <v>N</v>
      </c>
      <c r="BS340" s="241" t="str">
        <f t="shared" si="106"/>
        <v>N</v>
      </c>
      <c r="BT340" s="45">
        <f t="shared" si="107"/>
        <v>0</v>
      </c>
      <c r="BU340" s="45"/>
      <c r="BV340" s="45"/>
      <c r="BW340" s="45">
        <f>IF(C340="",0,IF(AND(BR340="S",AW340=1), VLOOKUP(C340,Calculs!$B$85:$D$90,3), 0) + IF(AND(BS340="S",BI340=1), VLOOKUP(C340,Calculs!$B$85:$F$90,5), 0))</f>
        <v>0</v>
      </c>
      <c r="BX340" s="43" t="str">
        <f t="shared" si="108"/>
        <v/>
      </c>
      <c r="BY340" s="241" t="str">
        <f t="shared" si="109"/>
        <v/>
      </c>
      <c r="BZ340" s="301" t="str">
        <f t="shared" si="110"/>
        <v/>
      </c>
      <c r="CA340" s="301" t="str">
        <f t="shared" si="111"/>
        <v/>
      </c>
    </row>
    <row r="341" spans="1:79" ht="12.75" customHeight="1">
      <c r="A341" s="273"/>
      <c r="B341" s="239" t="str">
        <f>IF(' Peticions ET'!B340="", "",' Peticions ET'!B340)</f>
        <v/>
      </c>
      <c r="C341" s="186" t="str">
        <f>IF(' Peticions ET'!C340="", "",' Peticions ET'!C340)</f>
        <v/>
      </c>
      <c r="D341" s="186" t="str">
        <f>IF(' Peticions ET'!D340="", "",' Peticions ET'!D340)</f>
        <v/>
      </c>
      <c r="E341" s="186" t="str">
        <f>IF(' Peticions ET'!E340="", "",' Peticions ET'!E340)</f>
        <v/>
      </c>
      <c r="F341" s="186" t="str">
        <f>IF(' Peticions ET'!F340="", "",' Peticions ET'!F340)</f>
        <v/>
      </c>
      <c r="G341" s="186" t="str">
        <f>IF(' Peticions ET'!G340="", "",' Peticions ET'!G340)</f>
        <v/>
      </c>
      <c r="H341" s="185" t="str">
        <f>IF(' Peticions ET'!H340="", "",' Peticions ET'!H340)</f>
        <v/>
      </c>
      <c r="I341" s="185" t="str">
        <f>IF(' Peticions ET'!I340="", "",' Peticions ET'!I340)</f>
        <v/>
      </c>
      <c r="J341" s="33" t="str">
        <f>IF(' Peticions ET'!J340="", "",' Peticions ET'!J340)</f>
        <v/>
      </c>
      <c r="K341" s="33" t="str">
        <f>IF(' Peticions ET'!K340="", "",' Peticions ET'!K340)</f>
        <v/>
      </c>
      <c r="L341" s="33" t="str">
        <f>IF(' Peticions ET'!L340="", "",' Peticions ET'!L340)</f>
        <v/>
      </c>
      <c r="M341" s="33" t="str">
        <f>IF(' Peticions ET'!M340="", "",' Peticions ET'!M340)</f>
        <v/>
      </c>
      <c r="N341" s="33" t="str">
        <f>IF(' Peticions ET'!N340="", "",' Peticions ET'!N340)</f>
        <v/>
      </c>
      <c r="O341" s="33" t="str">
        <f>IF(' Peticions ET'!O340="", "",' Peticions ET'!O340)</f>
        <v/>
      </c>
      <c r="P341" s="33" t="str">
        <f>IF(' Peticions ET'!P340="", "",' Peticions ET'!P340)</f>
        <v/>
      </c>
      <c r="Q341" s="33" t="str">
        <f>IF(' Peticions ET'!R340="", "",' Peticions ET'!R340)</f>
        <v/>
      </c>
      <c r="R341" s="1" t="str">
        <f>IF(' Peticions ET'!Q340="", "",' Peticions ET'!Q340)</f>
        <v/>
      </c>
      <c r="S341" s="34" t="str">
        <f>IF(' Peticions ET'!U340="", "",' Peticions ET'!U340)</f>
        <v/>
      </c>
      <c r="T341" s="34" t="str">
        <f>IF(' Peticions ET'!V340="", "",' Peticions ET'!V340)</f>
        <v/>
      </c>
      <c r="U341" t="str">
        <f>IF(' Peticions ET'!S340="", "",' Peticions ET'!S340)</f>
        <v/>
      </c>
      <c r="V341" t="str">
        <f>IF(' Peticions ET'!T340="", "",' Peticions ET'!T340)</f>
        <v/>
      </c>
      <c r="W341" s="33" t="str">
        <f>IF(' Peticions ET'!W340="", "",' Peticions ET'!W340)</f>
        <v/>
      </c>
      <c r="X341" s="33" t="str">
        <f>IF(' Peticions ET'!X340="", "",' Peticions ET'!X340)</f>
        <v/>
      </c>
      <c r="Y341" s="33" t="str">
        <f>IF(' Peticions ET'!Y340="", "",' Peticions ET'!Y340)</f>
        <v/>
      </c>
      <c r="Z341" s="1"/>
      <c r="AA341" s="1"/>
      <c r="AB341" s="3"/>
      <c r="AC341" s="34"/>
      <c r="AD341" s="34"/>
      <c r="AE341" s="34"/>
      <c r="AF341" s="35"/>
      <c r="AG341" s="36"/>
      <c r="AH341" s="36"/>
      <c r="AI341" s="36"/>
      <c r="AJ341" s="36"/>
      <c r="AK341" s="37"/>
      <c r="AL341" s="37"/>
      <c r="AM341" s="37"/>
      <c r="AN341" s="37"/>
      <c r="AO341" s="38" t="str">
        <f>IF(' Peticions ET'!AO340="", "",' Peticions ET'!AO340)</f>
        <v/>
      </c>
      <c r="AP341" s="154"/>
      <c r="AQ341" s="39"/>
      <c r="AR341" s="40" t="str">
        <f t="shared" si="101"/>
        <v/>
      </c>
      <c r="AS341" s="41" t="str">
        <f t="shared" si="102"/>
        <v/>
      </c>
      <c r="AT341" s="42" t="str">
        <f t="shared" si="112"/>
        <v/>
      </c>
      <c r="AU341" s="43" t="str">
        <f t="shared" si="113"/>
        <v/>
      </c>
      <c r="AV341" s="252" t="str">
        <f t="shared" si="103"/>
        <v/>
      </c>
      <c r="AW341" s="242">
        <f>IF(B341="",0,IF(BR341="S",COUNTIF($AV$17:AV341,AV341),0))</f>
        <v>0</v>
      </c>
      <c r="AX341" s="44" t="str">
        <f t="shared" si="114"/>
        <v/>
      </c>
      <c r="AY341" s="45">
        <f xml:space="preserve"> IF(AX341&lt;&gt;"",VLOOKUP(AX341,Calculs!$B$2:$C$34,2,FALSE),0)</f>
        <v>0</v>
      </c>
      <c r="AZ341" s="45">
        <f>IF(K341&lt;&gt;"",IF(LEFT(K341,1)="S", Calculs!$C$55,0),0)</f>
        <v>0</v>
      </c>
      <c r="BA341" s="45">
        <f>IF(L341&lt;&gt;"",IF(LEFT(L341,1)="S", Calculs!$C$51,0),0)</f>
        <v>0</v>
      </c>
      <c r="BB341" s="45">
        <f>IF(M341&lt;&gt;"",IF(LEFT(M341,1)="S", Calculs!$C$52,0),0)</f>
        <v>0</v>
      </c>
      <c r="BC341" s="46" t="str">
        <f t="shared" si="115"/>
        <v/>
      </c>
      <c r="BD341" s="46" t="str">
        <f t="shared" si="100"/>
        <v/>
      </c>
      <c r="BE341" s="46">
        <f>SUMIF(Calculs!$B$2:$B$34,BC341,Calculs!$C$2:$C$34)</f>
        <v>0</v>
      </c>
      <c r="BF341" s="45">
        <f>IF(Q341&lt;&gt;"",IF(LEFT(Q341,1)="S", Calculs!$C$52,0),0)</f>
        <v>0</v>
      </c>
      <c r="BG341" s="45">
        <f>IF(R341&lt;&gt;"",IF(LEFT(R341,1)="S", Calculs!$C$51,0),0)</f>
        <v>0</v>
      </c>
      <c r="BH341" s="252" t="str">
        <f t="shared" si="104"/>
        <v/>
      </c>
      <c r="BI341" s="242">
        <f>IF(B341="",0, IF(BS341="S",COUNTIF($BH$17:BH341,BH341),0))</f>
        <v>0</v>
      </c>
      <c r="BJ341" s="45">
        <f xml:space="preserve"> IF(S341&lt;&gt;"",IF(S341&lt;&gt;"Sense monitor",VLOOKUP(LEFT(S341,2),Calculs!$B$41:$C$46,2,FALSE),0),0)</f>
        <v>0</v>
      </c>
      <c r="BK341" s="45">
        <f>IF(T341&lt;&gt;"",IF(LEFT(T341,1)="S", Calculs!$C$48,0),0)</f>
        <v>0</v>
      </c>
      <c r="BL341" s="45">
        <f>IF(W341&lt;&gt;"",IF(LEFT(W341,3)="ETT", Calculs!$C$37,0),0)</f>
        <v>0</v>
      </c>
      <c r="BM341" s="45">
        <f>IF(X341&lt;&gt;"",IF(LEFT(X341,1)="S", Calculs!$C$51,0),0)</f>
        <v>0</v>
      </c>
      <c r="BN341" s="45">
        <f>IF(Y341&lt;&gt;"",IF(LEFT(Y341,1)="S", Calculs!$C$52,0),0)</f>
        <v>0</v>
      </c>
      <c r="BO341" s="46" t="str">
        <f t="shared" si="116"/>
        <v/>
      </c>
      <c r="BP341" s="45">
        <f>SUMIF(Calculs!$B$32:$B$36,TRIM(BO341),Calculs!$C$32:$C$36)</f>
        <v>0</v>
      </c>
      <c r="BQ341" s="45">
        <f>IF(V341&lt;&gt;"",IF(LEFT(V341,1)="S", SUMIF(Calculs!$B$57:$B$61, TRIM(BO341), Calculs!$C$57:$C$61),0),0)</f>
        <v>0</v>
      </c>
      <c r="BR341" s="43" t="str">
        <f t="shared" si="105"/>
        <v>N</v>
      </c>
      <c r="BS341" s="241" t="str">
        <f t="shared" si="106"/>
        <v>N</v>
      </c>
      <c r="BT341" s="45">
        <f t="shared" si="107"/>
        <v>0</v>
      </c>
      <c r="BU341" s="45"/>
      <c r="BV341" s="45"/>
      <c r="BW341" s="45">
        <f>IF(C341="",0,IF(AND(BR341="S",AW341=1), VLOOKUP(C341,Calculs!$B$85:$D$90,3), 0) + IF(AND(BS341="S",BI341=1), VLOOKUP(C341,Calculs!$B$85:$F$90,5), 0))</f>
        <v>0</v>
      </c>
      <c r="BX341" s="43" t="str">
        <f t="shared" si="108"/>
        <v/>
      </c>
      <c r="BY341" s="241" t="str">
        <f t="shared" si="109"/>
        <v/>
      </c>
      <c r="BZ341" s="301" t="str">
        <f t="shared" si="110"/>
        <v/>
      </c>
      <c r="CA341" s="301" t="str">
        <f t="shared" si="111"/>
        <v/>
      </c>
    </row>
    <row r="342" spans="1:79" ht="12.75" customHeight="1">
      <c r="A342" s="273"/>
      <c r="B342" s="239" t="str">
        <f>IF(' Peticions ET'!B341="", "",' Peticions ET'!B341)</f>
        <v/>
      </c>
      <c r="C342" s="186" t="str">
        <f>IF(' Peticions ET'!C341="", "",' Peticions ET'!C341)</f>
        <v/>
      </c>
      <c r="D342" s="186" t="str">
        <f>IF(' Peticions ET'!D341="", "",' Peticions ET'!D341)</f>
        <v/>
      </c>
      <c r="E342" s="186" t="str">
        <f>IF(' Peticions ET'!E341="", "",' Peticions ET'!E341)</f>
        <v/>
      </c>
      <c r="F342" s="186" t="str">
        <f>IF(' Peticions ET'!F341="", "",' Peticions ET'!F341)</f>
        <v/>
      </c>
      <c r="G342" s="186" t="str">
        <f>IF(' Peticions ET'!G341="", "",' Peticions ET'!G341)</f>
        <v/>
      </c>
      <c r="H342" s="185" t="str">
        <f>IF(' Peticions ET'!H341="", "",' Peticions ET'!H341)</f>
        <v/>
      </c>
      <c r="I342" s="185" t="str">
        <f>IF(' Peticions ET'!I341="", "",' Peticions ET'!I341)</f>
        <v/>
      </c>
      <c r="J342" s="33" t="str">
        <f>IF(' Peticions ET'!J341="", "",' Peticions ET'!J341)</f>
        <v/>
      </c>
      <c r="K342" s="33" t="str">
        <f>IF(' Peticions ET'!K341="", "",' Peticions ET'!K341)</f>
        <v/>
      </c>
      <c r="L342" s="33" t="str">
        <f>IF(' Peticions ET'!L341="", "",' Peticions ET'!L341)</f>
        <v/>
      </c>
      <c r="M342" s="33" t="str">
        <f>IF(' Peticions ET'!M341="", "",' Peticions ET'!M341)</f>
        <v/>
      </c>
      <c r="N342" s="33" t="str">
        <f>IF(' Peticions ET'!N341="", "",' Peticions ET'!N341)</f>
        <v/>
      </c>
      <c r="O342" s="33" t="str">
        <f>IF(' Peticions ET'!O341="", "",' Peticions ET'!O341)</f>
        <v/>
      </c>
      <c r="P342" s="33" t="str">
        <f>IF(' Peticions ET'!P341="", "",' Peticions ET'!P341)</f>
        <v/>
      </c>
      <c r="Q342" s="33" t="str">
        <f>IF(' Peticions ET'!R341="", "",' Peticions ET'!R341)</f>
        <v/>
      </c>
      <c r="R342" s="1" t="str">
        <f>IF(' Peticions ET'!Q341="", "",' Peticions ET'!Q341)</f>
        <v/>
      </c>
      <c r="S342" s="34" t="str">
        <f>IF(' Peticions ET'!U341="", "",' Peticions ET'!U341)</f>
        <v/>
      </c>
      <c r="T342" s="34" t="str">
        <f>IF(' Peticions ET'!V341="", "",' Peticions ET'!V341)</f>
        <v/>
      </c>
      <c r="U342" t="str">
        <f>IF(' Peticions ET'!S341="", "",' Peticions ET'!S341)</f>
        <v/>
      </c>
      <c r="V342" t="str">
        <f>IF(' Peticions ET'!T341="", "",' Peticions ET'!T341)</f>
        <v/>
      </c>
      <c r="W342" s="33" t="str">
        <f>IF(' Peticions ET'!W341="", "",' Peticions ET'!W341)</f>
        <v/>
      </c>
      <c r="X342" s="33" t="str">
        <f>IF(' Peticions ET'!X341="", "",' Peticions ET'!X341)</f>
        <v/>
      </c>
      <c r="Y342" s="33" t="str">
        <f>IF(' Peticions ET'!Y341="", "",' Peticions ET'!Y341)</f>
        <v/>
      </c>
      <c r="Z342" s="1"/>
      <c r="AA342" s="1"/>
      <c r="AB342" s="3"/>
      <c r="AC342" s="34"/>
      <c r="AD342" s="34"/>
      <c r="AE342" s="34"/>
      <c r="AF342" s="35"/>
      <c r="AG342" s="36"/>
      <c r="AH342" s="36"/>
      <c r="AI342" s="36"/>
      <c r="AJ342" s="36"/>
      <c r="AK342" s="37"/>
      <c r="AL342" s="37"/>
      <c r="AM342" s="37"/>
      <c r="AN342" s="37"/>
      <c r="AO342" s="38" t="str">
        <f>IF(' Peticions ET'!AO341="", "",' Peticions ET'!AO341)</f>
        <v/>
      </c>
      <c r="AP342" s="154"/>
      <c r="AQ342" s="39"/>
      <c r="AR342" s="40" t="str">
        <f t="shared" si="101"/>
        <v/>
      </c>
      <c r="AS342" s="41" t="str">
        <f t="shared" si="102"/>
        <v/>
      </c>
      <c r="AT342" s="42" t="str">
        <f t="shared" si="112"/>
        <v/>
      </c>
      <c r="AU342" s="43" t="str">
        <f t="shared" si="113"/>
        <v/>
      </c>
      <c r="AV342" s="252" t="str">
        <f t="shared" si="103"/>
        <v/>
      </c>
      <c r="AW342" s="242">
        <f>IF(B342="",0,IF(BR342="S",COUNTIF($AV$17:AV342,AV342),0))</f>
        <v>0</v>
      </c>
      <c r="AX342" s="44" t="str">
        <f t="shared" si="114"/>
        <v/>
      </c>
      <c r="AY342" s="45">
        <f xml:space="preserve"> IF(AX342&lt;&gt;"",VLOOKUP(AX342,Calculs!$B$2:$C$34,2,FALSE),0)</f>
        <v>0</v>
      </c>
      <c r="AZ342" s="45">
        <f>IF(K342&lt;&gt;"",IF(LEFT(K342,1)="S", Calculs!$C$55,0),0)</f>
        <v>0</v>
      </c>
      <c r="BA342" s="45">
        <f>IF(L342&lt;&gt;"",IF(LEFT(L342,1)="S", Calculs!$C$51,0),0)</f>
        <v>0</v>
      </c>
      <c r="BB342" s="45">
        <f>IF(M342&lt;&gt;"",IF(LEFT(M342,1)="S", Calculs!$C$52,0),0)</f>
        <v>0</v>
      </c>
      <c r="BC342" s="46" t="str">
        <f t="shared" si="115"/>
        <v/>
      </c>
      <c r="BD342" s="46" t="str">
        <f t="shared" si="100"/>
        <v/>
      </c>
      <c r="BE342" s="46">
        <f>SUMIF(Calculs!$B$2:$B$34,BC342,Calculs!$C$2:$C$34)</f>
        <v>0</v>
      </c>
      <c r="BF342" s="45">
        <f>IF(Q342&lt;&gt;"",IF(LEFT(Q342,1)="S", Calculs!$C$52,0),0)</f>
        <v>0</v>
      </c>
      <c r="BG342" s="45">
        <f>IF(R342&lt;&gt;"",IF(LEFT(R342,1)="S", Calculs!$C$51,0),0)</f>
        <v>0</v>
      </c>
      <c r="BH342" s="252" t="str">
        <f t="shared" si="104"/>
        <v/>
      </c>
      <c r="BI342" s="242">
        <f>IF(B342="",0, IF(BS342="S",COUNTIF($BH$17:BH342,BH342),0))</f>
        <v>0</v>
      </c>
      <c r="BJ342" s="45">
        <f xml:space="preserve"> IF(S342&lt;&gt;"",IF(S342&lt;&gt;"Sense monitor",VLOOKUP(LEFT(S342,2),Calculs!$B$41:$C$46,2,FALSE),0),0)</f>
        <v>0</v>
      </c>
      <c r="BK342" s="45">
        <f>IF(T342&lt;&gt;"",IF(LEFT(T342,1)="S", Calculs!$C$48,0),0)</f>
        <v>0</v>
      </c>
      <c r="BL342" s="45">
        <f>IF(W342&lt;&gt;"",IF(LEFT(W342,3)="ETT", Calculs!$C$37,0),0)</f>
        <v>0</v>
      </c>
      <c r="BM342" s="45">
        <f>IF(X342&lt;&gt;"",IF(LEFT(X342,1)="S", Calculs!$C$51,0),0)</f>
        <v>0</v>
      </c>
      <c r="BN342" s="45">
        <f>IF(Y342&lt;&gt;"",IF(LEFT(Y342,1)="S", Calculs!$C$52,0),0)</f>
        <v>0</v>
      </c>
      <c r="BO342" s="46" t="str">
        <f t="shared" si="116"/>
        <v/>
      </c>
      <c r="BP342" s="45">
        <f>SUMIF(Calculs!$B$32:$B$36,TRIM(BO342),Calculs!$C$32:$C$36)</f>
        <v>0</v>
      </c>
      <c r="BQ342" s="45">
        <f>IF(V342&lt;&gt;"",IF(LEFT(V342,1)="S", SUMIF(Calculs!$B$57:$B$61, TRIM(BO342), Calculs!$C$57:$C$61),0),0)</f>
        <v>0</v>
      </c>
      <c r="BR342" s="43" t="str">
        <f t="shared" si="105"/>
        <v>N</v>
      </c>
      <c r="BS342" s="241" t="str">
        <f t="shared" si="106"/>
        <v>N</v>
      </c>
      <c r="BT342" s="45">
        <f t="shared" si="107"/>
        <v>0</v>
      </c>
      <c r="BU342" s="45"/>
      <c r="BV342" s="45"/>
      <c r="BW342" s="45">
        <f>IF(C342="",0,IF(AND(BR342="S",AW342=1), VLOOKUP(C342,Calculs!$B$85:$D$90,3), 0) + IF(AND(BS342="S",BI342=1), VLOOKUP(C342,Calculs!$B$85:$F$90,5), 0))</f>
        <v>0</v>
      </c>
      <c r="BX342" s="43" t="str">
        <f t="shared" si="108"/>
        <v/>
      </c>
      <c r="BY342" s="241" t="str">
        <f t="shared" si="109"/>
        <v/>
      </c>
      <c r="BZ342" s="301" t="str">
        <f t="shared" si="110"/>
        <v/>
      </c>
      <c r="CA342" s="301" t="str">
        <f t="shared" si="111"/>
        <v/>
      </c>
    </row>
    <row r="343" spans="1:79" ht="12.75" customHeight="1">
      <c r="A343" s="273"/>
      <c r="B343" s="239" t="str">
        <f>IF(' Peticions ET'!B342="", "",' Peticions ET'!B342)</f>
        <v/>
      </c>
      <c r="C343" s="186" t="str">
        <f>IF(' Peticions ET'!C342="", "",' Peticions ET'!C342)</f>
        <v/>
      </c>
      <c r="D343" s="186" t="str">
        <f>IF(' Peticions ET'!D342="", "",' Peticions ET'!D342)</f>
        <v/>
      </c>
      <c r="E343" s="186" t="str">
        <f>IF(' Peticions ET'!E342="", "",' Peticions ET'!E342)</f>
        <v/>
      </c>
      <c r="F343" s="186" t="str">
        <f>IF(' Peticions ET'!F342="", "",' Peticions ET'!F342)</f>
        <v/>
      </c>
      <c r="G343" s="186" t="str">
        <f>IF(' Peticions ET'!G342="", "",' Peticions ET'!G342)</f>
        <v/>
      </c>
      <c r="H343" s="185" t="str">
        <f>IF(' Peticions ET'!H342="", "",' Peticions ET'!H342)</f>
        <v/>
      </c>
      <c r="I343" s="185" t="str">
        <f>IF(' Peticions ET'!I342="", "",' Peticions ET'!I342)</f>
        <v/>
      </c>
      <c r="J343" s="33" t="str">
        <f>IF(' Peticions ET'!J342="", "",' Peticions ET'!J342)</f>
        <v/>
      </c>
      <c r="K343" s="33" t="str">
        <f>IF(' Peticions ET'!K342="", "",' Peticions ET'!K342)</f>
        <v/>
      </c>
      <c r="L343" s="33" t="str">
        <f>IF(' Peticions ET'!L342="", "",' Peticions ET'!L342)</f>
        <v/>
      </c>
      <c r="M343" s="33" t="str">
        <f>IF(' Peticions ET'!M342="", "",' Peticions ET'!M342)</f>
        <v/>
      </c>
      <c r="N343" s="33" t="str">
        <f>IF(' Peticions ET'!N342="", "",' Peticions ET'!N342)</f>
        <v/>
      </c>
      <c r="O343" s="33" t="str">
        <f>IF(' Peticions ET'!O342="", "",' Peticions ET'!O342)</f>
        <v/>
      </c>
      <c r="P343" s="33" t="str">
        <f>IF(' Peticions ET'!P342="", "",' Peticions ET'!P342)</f>
        <v/>
      </c>
      <c r="Q343" s="33" t="str">
        <f>IF(' Peticions ET'!R342="", "",' Peticions ET'!R342)</f>
        <v/>
      </c>
      <c r="R343" s="1" t="str">
        <f>IF(' Peticions ET'!Q342="", "",' Peticions ET'!Q342)</f>
        <v/>
      </c>
      <c r="S343" s="34" t="str">
        <f>IF(' Peticions ET'!U342="", "",' Peticions ET'!U342)</f>
        <v/>
      </c>
      <c r="T343" s="34" t="str">
        <f>IF(' Peticions ET'!V342="", "",' Peticions ET'!V342)</f>
        <v/>
      </c>
      <c r="U343" t="str">
        <f>IF(' Peticions ET'!S342="", "",' Peticions ET'!S342)</f>
        <v/>
      </c>
      <c r="V343" t="str">
        <f>IF(' Peticions ET'!T342="", "",' Peticions ET'!T342)</f>
        <v/>
      </c>
      <c r="W343" s="33" t="str">
        <f>IF(' Peticions ET'!W342="", "",' Peticions ET'!W342)</f>
        <v/>
      </c>
      <c r="X343" s="33" t="str">
        <f>IF(' Peticions ET'!X342="", "",' Peticions ET'!X342)</f>
        <v/>
      </c>
      <c r="Y343" s="33" t="str">
        <f>IF(' Peticions ET'!Y342="", "",' Peticions ET'!Y342)</f>
        <v/>
      </c>
      <c r="Z343" s="1"/>
      <c r="AA343" s="1"/>
      <c r="AB343" s="3"/>
      <c r="AC343" s="34"/>
      <c r="AD343" s="34"/>
      <c r="AE343" s="34"/>
      <c r="AF343" s="35"/>
      <c r="AG343" s="36"/>
      <c r="AH343" s="36"/>
      <c r="AI343" s="36"/>
      <c r="AJ343" s="36"/>
      <c r="AK343" s="37"/>
      <c r="AL343" s="37"/>
      <c r="AM343" s="37"/>
      <c r="AN343" s="37"/>
      <c r="AO343" s="38" t="str">
        <f>IF(' Peticions ET'!AO342="", "",' Peticions ET'!AO342)</f>
        <v/>
      </c>
      <c r="AP343" s="154"/>
      <c r="AQ343" s="39"/>
      <c r="AR343" s="40" t="str">
        <f t="shared" si="101"/>
        <v/>
      </c>
      <c r="AS343" s="41" t="str">
        <f t="shared" si="102"/>
        <v/>
      </c>
      <c r="AT343" s="42" t="str">
        <f t="shared" si="112"/>
        <v/>
      </c>
      <c r="AU343" s="43" t="str">
        <f t="shared" si="113"/>
        <v/>
      </c>
      <c r="AV343" s="252" t="str">
        <f t="shared" si="103"/>
        <v/>
      </c>
      <c r="AW343" s="242">
        <f>IF(B343="",0,IF(BR343="S",COUNTIF($AV$17:AV343,AV343),0))</f>
        <v>0</v>
      </c>
      <c r="AX343" s="44" t="str">
        <f t="shared" si="114"/>
        <v/>
      </c>
      <c r="AY343" s="45">
        <f xml:space="preserve"> IF(AX343&lt;&gt;"",VLOOKUP(AX343,Calculs!$B$2:$C$34,2,FALSE),0)</f>
        <v>0</v>
      </c>
      <c r="AZ343" s="45">
        <f>IF(K343&lt;&gt;"",IF(LEFT(K343,1)="S", Calculs!$C$55,0),0)</f>
        <v>0</v>
      </c>
      <c r="BA343" s="45">
        <f>IF(L343&lt;&gt;"",IF(LEFT(L343,1)="S", Calculs!$C$51,0),0)</f>
        <v>0</v>
      </c>
      <c r="BB343" s="45">
        <f>IF(M343&lt;&gt;"",IF(LEFT(M343,1)="S", Calculs!$C$52,0),0)</f>
        <v>0</v>
      </c>
      <c r="BC343" s="46" t="str">
        <f t="shared" si="115"/>
        <v/>
      </c>
      <c r="BD343" s="46" t="str">
        <f t="shared" si="100"/>
        <v/>
      </c>
      <c r="BE343" s="46">
        <f>SUMIF(Calculs!$B$2:$B$34,BC343,Calculs!$C$2:$C$34)</f>
        <v>0</v>
      </c>
      <c r="BF343" s="45">
        <f>IF(Q343&lt;&gt;"",IF(LEFT(Q343,1)="S", Calculs!$C$52,0),0)</f>
        <v>0</v>
      </c>
      <c r="BG343" s="45">
        <f>IF(R343&lt;&gt;"",IF(LEFT(R343,1)="S", Calculs!$C$51,0),0)</f>
        <v>0</v>
      </c>
      <c r="BH343" s="252" t="str">
        <f t="shared" si="104"/>
        <v/>
      </c>
      <c r="BI343" s="242">
        <f>IF(B343="",0, IF(BS343="S",COUNTIF($BH$17:BH343,BH343),0))</f>
        <v>0</v>
      </c>
      <c r="BJ343" s="45">
        <f xml:space="preserve"> IF(S343&lt;&gt;"",IF(S343&lt;&gt;"Sense monitor",VLOOKUP(LEFT(S343,2),Calculs!$B$41:$C$46,2,FALSE),0),0)</f>
        <v>0</v>
      </c>
      <c r="BK343" s="45">
        <f>IF(T343&lt;&gt;"",IF(LEFT(T343,1)="S", Calculs!$C$48,0),0)</f>
        <v>0</v>
      </c>
      <c r="BL343" s="45">
        <f>IF(W343&lt;&gt;"",IF(LEFT(W343,3)="ETT", Calculs!$C$37,0),0)</f>
        <v>0</v>
      </c>
      <c r="BM343" s="45">
        <f>IF(X343&lt;&gt;"",IF(LEFT(X343,1)="S", Calculs!$C$51,0),0)</f>
        <v>0</v>
      </c>
      <c r="BN343" s="45">
        <f>IF(Y343&lt;&gt;"",IF(LEFT(Y343,1)="S", Calculs!$C$52,0),0)</f>
        <v>0</v>
      </c>
      <c r="BO343" s="46" t="str">
        <f t="shared" si="116"/>
        <v/>
      </c>
      <c r="BP343" s="45">
        <f>SUMIF(Calculs!$B$32:$B$36,TRIM(BO343),Calculs!$C$32:$C$36)</f>
        <v>0</v>
      </c>
      <c r="BQ343" s="45">
        <f>IF(V343&lt;&gt;"",IF(LEFT(V343,1)="S", SUMIF(Calculs!$B$57:$B$61, TRIM(BO343), Calculs!$C$57:$C$61),0),0)</f>
        <v>0</v>
      </c>
      <c r="BR343" s="43" t="str">
        <f t="shared" si="105"/>
        <v>N</v>
      </c>
      <c r="BS343" s="241" t="str">
        <f t="shared" si="106"/>
        <v>N</v>
      </c>
      <c r="BT343" s="45">
        <f t="shared" si="107"/>
        <v>0</v>
      </c>
      <c r="BU343" s="45"/>
      <c r="BV343" s="45"/>
      <c r="BW343" s="45">
        <f>IF(C343="",0,IF(AND(BR343="S",AW343=1), VLOOKUP(C343,Calculs!$B$85:$D$90,3), 0) + IF(AND(BS343="S",BI343=1), VLOOKUP(C343,Calculs!$B$85:$F$90,5), 0))</f>
        <v>0</v>
      </c>
      <c r="BX343" s="43" t="str">
        <f t="shared" si="108"/>
        <v/>
      </c>
      <c r="BY343" s="241" t="str">
        <f t="shared" si="109"/>
        <v/>
      </c>
      <c r="BZ343" s="301" t="str">
        <f t="shared" si="110"/>
        <v/>
      </c>
      <c r="CA343" s="301" t="str">
        <f t="shared" si="111"/>
        <v/>
      </c>
    </row>
    <row r="344" spans="1:79" ht="12.75" customHeight="1">
      <c r="A344" s="273"/>
      <c r="B344" s="239" t="str">
        <f>IF(' Peticions ET'!B343="", "",' Peticions ET'!B343)</f>
        <v/>
      </c>
      <c r="C344" s="186" t="str">
        <f>IF(' Peticions ET'!C343="", "",' Peticions ET'!C343)</f>
        <v/>
      </c>
      <c r="D344" s="186" t="str">
        <f>IF(' Peticions ET'!D343="", "",' Peticions ET'!D343)</f>
        <v/>
      </c>
      <c r="E344" s="186" t="str">
        <f>IF(' Peticions ET'!E343="", "",' Peticions ET'!E343)</f>
        <v/>
      </c>
      <c r="F344" s="186" t="str">
        <f>IF(' Peticions ET'!F343="", "",' Peticions ET'!F343)</f>
        <v/>
      </c>
      <c r="G344" s="186" t="str">
        <f>IF(' Peticions ET'!G343="", "",' Peticions ET'!G343)</f>
        <v/>
      </c>
      <c r="H344" s="185" t="str">
        <f>IF(' Peticions ET'!H343="", "",' Peticions ET'!H343)</f>
        <v/>
      </c>
      <c r="I344" s="185" t="str">
        <f>IF(' Peticions ET'!I343="", "",' Peticions ET'!I343)</f>
        <v/>
      </c>
      <c r="J344" s="33" t="str">
        <f>IF(' Peticions ET'!J343="", "",' Peticions ET'!J343)</f>
        <v/>
      </c>
      <c r="K344" s="33" t="str">
        <f>IF(' Peticions ET'!K343="", "",' Peticions ET'!K343)</f>
        <v/>
      </c>
      <c r="L344" s="33" t="str">
        <f>IF(' Peticions ET'!L343="", "",' Peticions ET'!L343)</f>
        <v/>
      </c>
      <c r="M344" s="33" t="str">
        <f>IF(' Peticions ET'!M343="", "",' Peticions ET'!M343)</f>
        <v/>
      </c>
      <c r="N344" s="33" t="str">
        <f>IF(' Peticions ET'!N343="", "",' Peticions ET'!N343)</f>
        <v/>
      </c>
      <c r="O344" s="33" t="str">
        <f>IF(' Peticions ET'!O343="", "",' Peticions ET'!O343)</f>
        <v/>
      </c>
      <c r="P344" s="33" t="str">
        <f>IF(' Peticions ET'!P343="", "",' Peticions ET'!P343)</f>
        <v/>
      </c>
      <c r="Q344" s="33" t="str">
        <f>IF(' Peticions ET'!R343="", "",' Peticions ET'!R343)</f>
        <v/>
      </c>
      <c r="R344" s="1" t="str">
        <f>IF(' Peticions ET'!Q343="", "",' Peticions ET'!Q343)</f>
        <v/>
      </c>
      <c r="S344" s="34" t="str">
        <f>IF(' Peticions ET'!U343="", "",' Peticions ET'!U343)</f>
        <v/>
      </c>
      <c r="T344" s="34" t="str">
        <f>IF(' Peticions ET'!V343="", "",' Peticions ET'!V343)</f>
        <v/>
      </c>
      <c r="U344" t="str">
        <f>IF(' Peticions ET'!S343="", "",' Peticions ET'!S343)</f>
        <v/>
      </c>
      <c r="V344" t="str">
        <f>IF(' Peticions ET'!T343="", "",' Peticions ET'!T343)</f>
        <v/>
      </c>
      <c r="W344" s="33" t="str">
        <f>IF(' Peticions ET'!W343="", "",' Peticions ET'!W343)</f>
        <v/>
      </c>
      <c r="X344" s="33" t="str">
        <f>IF(' Peticions ET'!X343="", "",' Peticions ET'!X343)</f>
        <v/>
      </c>
      <c r="Y344" s="33" t="str">
        <f>IF(' Peticions ET'!Y343="", "",' Peticions ET'!Y343)</f>
        <v/>
      </c>
      <c r="Z344" s="1"/>
      <c r="AA344" s="1"/>
      <c r="AB344" s="3"/>
      <c r="AC344" s="34"/>
      <c r="AD344" s="34"/>
      <c r="AE344" s="34"/>
      <c r="AF344" s="35"/>
      <c r="AG344" s="36"/>
      <c r="AH344" s="36"/>
      <c r="AI344" s="36"/>
      <c r="AJ344" s="36"/>
      <c r="AK344" s="37"/>
      <c r="AL344" s="37"/>
      <c r="AM344" s="37"/>
      <c r="AN344" s="37"/>
      <c r="AO344" s="38" t="str">
        <f>IF(' Peticions ET'!AO343="", "",' Peticions ET'!AO343)</f>
        <v/>
      </c>
      <c r="AP344" s="154"/>
      <c r="AQ344" s="39"/>
      <c r="AR344" s="40" t="str">
        <f t="shared" si="101"/>
        <v/>
      </c>
      <c r="AS344" s="41" t="str">
        <f t="shared" si="102"/>
        <v/>
      </c>
      <c r="AT344" s="42" t="str">
        <f t="shared" si="112"/>
        <v/>
      </c>
      <c r="AU344" s="43" t="str">
        <f t="shared" si="113"/>
        <v/>
      </c>
      <c r="AV344" s="252" t="str">
        <f t="shared" si="103"/>
        <v/>
      </c>
      <c r="AW344" s="242">
        <f>IF(B344="",0,IF(BR344="S",COUNTIF($AV$17:AV344,AV344),0))</f>
        <v>0</v>
      </c>
      <c r="AX344" s="44" t="str">
        <f t="shared" si="114"/>
        <v/>
      </c>
      <c r="AY344" s="45">
        <f xml:space="preserve"> IF(AX344&lt;&gt;"",VLOOKUP(AX344,Calculs!$B$2:$C$34,2,FALSE),0)</f>
        <v>0</v>
      </c>
      <c r="AZ344" s="45">
        <f>IF(K344&lt;&gt;"",IF(LEFT(K344,1)="S", Calculs!$C$55,0),0)</f>
        <v>0</v>
      </c>
      <c r="BA344" s="45">
        <f>IF(L344&lt;&gt;"",IF(LEFT(L344,1)="S", Calculs!$C$51,0),0)</f>
        <v>0</v>
      </c>
      <c r="BB344" s="45">
        <f>IF(M344&lt;&gt;"",IF(LEFT(M344,1)="S", Calculs!$C$52,0),0)</f>
        <v>0</v>
      </c>
      <c r="BC344" s="46" t="str">
        <f t="shared" si="115"/>
        <v/>
      </c>
      <c r="BD344" s="46" t="str">
        <f t="shared" ref="BD344:BD407" si="117">IF(BC344&lt;&gt;"",IF(LEFT(P344,3)="Com","Compacte",IF(LEFT(P344,3)="Min","Minitorre","?")),"")</f>
        <v/>
      </c>
      <c r="BE344" s="46">
        <f>SUMIF(Calculs!$B$2:$B$34,BC344,Calculs!$C$2:$C$34)</f>
        <v>0</v>
      </c>
      <c r="BF344" s="45">
        <f>IF(Q344&lt;&gt;"",IF(LEFT(Q344,1)="S", Calculs!$C$52,0),0)</f>
        <v>0</v>
      </c>
      <c r="BG344" s="45">
        <f>IF(R344&lt;&gt;"",IF(LEFT(R344,1)="S", Calculs!$C$51,0),0)</f>
        <v>0</v>
      </c>
      <c r="BH344" s="252" t="str">
        <f t="shared" si="104"/>
        <v/>
      </c>
      <c r="BI344" s="242">
        <f>IF(B344="",0, IF(BS344="S",COUNTIF($BH$17:BH344,BH344),0))</f>
        <v>0</v>
      </c>
      <c r="BJ344" s="45">
        <f xml:space="preserve"> IF(S344&lt;&gt;"",IF(S344&lt;&gt;"Sense monitor",VLOOKUP(LEFT(S344,2),Calculs!$B$41:$C$46,2,FALSE),0),0)</f>
        <v>0</v>
      </c>
      <c r="BK344" s="45">
        <f>IF(T344&lt;&gt;"",IF(LEFT(T344,1)="S", Calculs!$C$48,0),0)</f>
        <v>0</v>
      </c>
      <c r="BL344" s="45">
        <f>IF(W344&lt;&gt;"",IF(LEFT(W344,3)="ETT", Calculs!$C$37,0),0)</f>
        <v>0</v>
      </c>
      <c r="BM344" s="45">
        <f>IF(X344&lt;&gt;"",IF(LEFT(X344,1)="S", Calculs!$C$51,0),0)</f>
        <v>0</v>
      </c>
      <c r="BN344" s="45">
        <f>IF(Y344&lt;&gt;"",IF(LEFT(Y344,1)="S", Calculs!$C$52,0),0)</f>
        <v>0</v>
      </c>
      <c r="BO344" s="46" t="str">
        <f t="shared" si="116"/>
        <v/>
      </c>
      <c r="BP344" s="45">
        <f>SUMIF(Calculs!$B$32:$B$36,TRIM(BO344),Calculs!$C$32:$C$36)</f>
        <v>0</v>
      </c>
      <c r="BQ344" s="45">
        <f>IF(V344&lt;&gt;"",IF(LEFT(V344,1)="S", SUMIF(Calculs!$B$57:$B$61, TRIM(BO344), Calculs!$C$57:$C$61),0),0)</f>
        <v>0</v>
      </c>
      <c r="BR344" s="43" t="str">
        <f t="shared" si="105"/>
        <v>N</v>
      </c>
      <c r="BS344" s="241" t="str">
        <f t="shared" si="106"/>
        <v>N</v>
      </c>
      <c r="BT344" s="45">
        <f t="shared" si="107"/>
        <v>0</v>
      </c>
      <c r="BU344" s="45"/>
      <c r="BV344" s="45"/>
      <c r="BW344" s="45">
        <f>IF(C344="",0,IF(AND(BR344="S",AW344=1), VLOOKUP(C344,Calculs!$B$85:$D$90,3), 0) + IF(AND(BS344="S",BI344=1), VLOOKUP(C344,Calculs!$B$85:$F$90,5), 0))</f>
        <v>0</v>
      </c>
      <c r="BX344" s="43" t="str">
        <f t="shared" si="108"/>
        <v/>
      </c>
      <c r="BY344" s="241" t="str">
        <f t="shared" si="109"/>
        <v/>
      </c>
      <c r="BZ344" s="301" t="str">
        <f t="shared" si="110"/>
        <v/>
      </c>
      <c r="CA344" s="301" t="str">
        <f t="shared" si="111"/>
        <v/>
      </c>
    </row>
    <row r="345" spans="1:79" ht="12.75" customHeight="1">
      <c r="A345" s="273"/>
      <c r="B345" s="239" t="str">
        <f>IF(' Peticions ET'!B344="", "",' Peticions ET'!B344)</f>
        <v/>
      </c>
      <c r="C345" s="186" t="str">
        <f>IF(' Peticions ET'!C344="", "",' Peticions ET'!C344)</f>
        <v/>
      </c>
      <c r="D345" s="186" t="str">
        <f>IF(' Peticions ET'!D344="", "",' Peticions ET'!D344)</f>
        <v/>
      </c>
      <c r="E345" s="186" t="str">
        <f>IF(' Peticions ET'!E344="", "",' Peticions ET'!E344)</f>
        <v/>
      </c>
      <c r="F345" s="186" t="str">
        <f>IF(' Peticions ET'!F344="", "",' Peticions ET'!F344)</f>
        <v/>
      </c>
      <c r="G345" s="186" t="str">
        <f>IF(' Peticions ET'!G344="", "",' Peticions ET'!G344)</f>
        <v/>
      </c>
      <c r="H345" s="185" t="str">
        <f>IF(' Peticions ET'!H344="", "",' Peticions ET'!H344)</f>
        <v/>
      </c>
      <c r="I345" s="185" t="str">
        <f>IF(' Peticions ET'!I344="", "",' Peticions ET'!I344)</f>
        <v/>
      </c>
      <c r="J345" s="33" t="str">
        <f>IF(' Peticions ET'!J344="", "",' Peticions ET'!J344)</f>
        <v/>
      </c>
      <c r="K345" s="33" t="str">
        <f>IF(' Peticions ET'!K344="", "",' Peticions ET'!K344)</f>
        <v/>
      </c>
      <c r="L345" s="33" t="str">
        <f>IF(' Peticions ET'!L344="", "",' Peticions ET'!L344)</f>
        <v/>
      </c>
      <c r="M345" s="33" t="str">
        <f>IF(' Peticions ET'!M344="", "",' Peticions ET'!M344)</f>
        <v/>
      </c>
      <c r="N345" s="33" t="str">
        <f>IF(' Peticions ET'!N344="", "",' Peticions ET'!N344)</f>
        <v/>
      </c>
      <c r="O345" s="33" t="str">
        <f>IF(' Peticions ET'!O344="", "",' Peticions ET'!O344)</f>
        <v/>
      </c>
      <c r="P345" s="33" t="str">
        <f>IF(' Peticions ET'!P344="", "",' Peticions ET'!P344)</f>
        <v/>
      </c>
      <c r="Q345" s="33" t="str">
        <f>IF(' Peticions ET'!R344="", "",' Peticions ET'!R344)</f>
        <v/>
      </c>
      <c r="R345" s="1" t="str">
        <f>IF(' Peticions ET'!Q344="", "",' Peticions ET'!Q344)</f>
        <v/>
      </c>
      <c r="S345" s="34" t="str">
        <f>IF(' Peticions ET'!U344="", "",' Peticions ET'!U344)</f>
        <v/>
      </c>
      <c r="T345" s="34" t="str">
        <f>IF(' Peticions ET'!V344="", "",' Peticions ET'!V344)</f>
        <v/>
      </c>
      <c r="U345" t="str">
        <f>IF(' Peticions ET'!S344="", "",' Peticions ET'!S344)</f>
        <v/>
      </c>
      <c r="V345" t="str">
        <f>IF(' Peticions ET'!T344="", "",' Peticions ET'!T344)</f>
        <v/>
      </c>
      <c r="W345" s="33" t="str">
        <f>IF(' Peticions ET'!W344="", "",' Peticions ET'!W344)</f>
        <v/>
      </c>
      <c r="X345" s="33" t="str">
        <f>IF(' Peticions ET'!X344="", "",' Peticions ET'!X344)</f>
        <v/>
      </c>
      <c r="Y345" s="33" t="str">
        <f>IF(' Peticions ET'!Y344="", "",' Peticions ET'!Y344)</f>
        <v/>
      </c>
      <c r="Z345" s="1"/>
      <c r="AA345" s="1"/>
      <c r="AB345" s="3"/>
      <c r="AC345" s="34"/>
      <c r="AD345" s="34"/>
      <c r="AE345" s="34"/>
      <c r="AF345" s="35"/>
      <c r="AG345" s="36"/>
      <c r="AH345" s="36"/>
      <c r="AI345" s="36"/>
      <c r="AJ345" s="36"/>
      <c r="AK345" s="37"/>
      <c r="AL345" s="37"/>
      <c r="AM345" s="37"/>
      <c r="AN345" s="37"/>
      <c r="AO345" s="38" t="str">
        <f>IF(' Peticions ET'!AO344="", "",' Peticions ET'!AO344)</f>
        <v/>
      </c>
      <c r="AP345" s="154"/>
      <c r="AQ345" s="39"/>
      <c r="AR345" s="40" t="str">
        <f t="shared" si="101"/>
        <v/>
      </c>
      <c r="AS345" s="41" t="str">
        <f t="shared" si="102"/>
        <v/>
      </c>
      <c r="AT345" s="42" t="str">
        <f t="shared" si="112"/>
        <v/>
      </c>
      <c r="AU345" s="43" t="str">
        <f t="shared" si="113"/>
        <v/>
      </c>
      <c r="AV345" s="252" t="str">
        <f t="shared" si="103"/>
        <v/>
      </c>
      <c r="AW345" s="242">
        <f>IF(B345="",0,IF(BR345="S",COUNTIF($AV$17:AV345,AV345),0))</f>
        <v>0</v>
      </c>
      <c r="AX345" s="44" t="str">
        <f t="shared" si="114"/>
        <v/>
      </c>
      <c r="AY345" s="45">
        <f xml:space="preserve"> IF(AX345&lt;&gt;"",VLOOKUP(AX345,Calculs!$B$2:$C$34,2,FALSE),0)</f>
        <v>0</v>
      </c>
      <c r="AZ345" s="45">
        <f>IF(K345&lt;&gt;"",IF(LEFT(K345,1)="S", Calculs!$C$55,0),0)</f>
        <v>0</v>
      </c>
      <c r="BA345" s="45">
        <f>IF(L345&lt;&gt;"",IF(LEFT(L345,1)="S", Calculs!$C$51,0),0)</f>
        <v>0</v>
      </c>
      <c r="BB345" s="45">
        <f>IF(M345&lt;&gt;"",IF(LEFT(M345,1)="S", Calculs!$C$52,0),0)</f>
        <v>0</v>
      </c>
      <c r="BC345" s="46" t="str">
        <f t="shared" si="115"/>
        <v/>
      </c>
      <c r="BD345" s="46" t="str">
        <f t="shared" si="117"/>
        <v/>
      </c>
      <c r="BE345" s="46">
        <f>SUMIF(Calculs!$B$2:$B$34,BC345,Calculs!$C$2:$C$34)</f>
        <v>0</v>
      </c>
      <c r="BF345" s="45">
        <f>IF(Q345&lt;&gt;"",IF(LEFT(Q345,1)="S", Calculs!$C$52,0),0)</f>
        <v>0</v>
      </c>
      <c r="BG345" s="45">
        <f>IF(R345&lt;&gt;"",IF(LEFT(R345,1)="S", Calculs!$C$51,0),0)</f>
        <v>0</v>
      </c>
      <c r="BH345" s="252" t="str">
        <f t="shared" si="104"/>
        <v/>
      </c>
      <c r="BI345" s="242">
        <f>IF(B345="",0, IF(BS345="S",COUNTIF($BH$17:BH345,BH345),0))</f>
        <v>0</v>
      </c>
      <c r="BJ345" s="45">
        <f xml:space="preserve"> IF(S345&lt;&gt;"",IF(S345&lt;&gt;"Sense monitor",VLOOKUP(LEFT(S345,2),Calculs!$B$41:$C$46,2,FALSE),0),0)</f>
        <v>0</v>
      </c>
      <c r="BK345" s="45">
        <f>IF(T345&lt;&gt;"",IF(LEFT(T345,1)="S", Calculs!$C$48,0),0)</f>
        <v>0</v>
      </c>
      <c r="BL345" s="45">
        <f>IF(W345&lt;&gt;"",IF(LEFT(W345,3)="ETT", Calculs!$C$37,0),0)</f>
        <v>0</v>
      </c>
      <c r="BM345" s="45">
        <f>IF(X345&lt;&gt;"",IF(LEFT(X345,1)="S", Calculs!$C$51,0),0)</f>
        <v>0</v>
      </c>
      <c r="BN345" s="45">
        <f>IF(Y345&lt;&gt;"",IF(LEFT(Y345,1)="S", Calculs!$C$52,0),0)</f>
        <v>0</v>
      </c>
      <c r="BO345" s="46" t="str">
        <f t="shared" si="116"/>
        <v/>
      </c>
      <c r="BP345" s="45">
        <f>SUMIF(Calculs!$B$32:$B$36,TRIM(BO345),Calculs!$C$32:$C$36)</f>
        <v>0</v>
      </c>
      <c r="BQ345" s="45">
        <f>IF(V345&lt;&gt;"",IF(LEFT(V345,1)="S", SUMIF(Calculs!$B$57:$B$61, TRIM(BO345), Calculs!$C$57:$C$61),0),0)</f>
        <v>0</v>
      </c>
      <c r="BR345" s="43" t="str">
        <f t="shared" si="105"/>
        <v>N</v>
      </c>
      <c r="BS345" s="241" t="str">
        <f t="shared" si="106"/>
        <v>N</v>
      </c>
      <c r="BT345" s="45">
        <f t="shared" si="107"/>
        <v>0</v>
      </c>
      <c r="BU345" s="45"/>
      <c r="BV345" s="45"/>
      <c r="BW345" s="45">
        <f>IF(C345="",0,IF(AND(BR345="S",AW345=1), VLOOKUP(C345,Calculs!$B$85:$D$90,3), 0) + IF(AND(BS345="S",BI345=1), VLOOKUP(C345,Calculs!$B$85:$F$90,5), 0))</f>
        <v>0</v>
      </c>
      <c r="BX345" s="43" t="str">
        <f t="shared" si="108"/>
        <v/>
      </c>
      <c r="BY345" s="241" t="str">
        <f t="shared" si="109"/>
        <v/>
      </c>
      <c r="BZ345" s="301" t="str">
        <f t="shared" si="110"/>
        <v/>
      </c>
      <c r="CA345" s="301" t="str">
        <f t="shared" si="111"/>
        <v/>
      </c>
    </row>
    <row r="346" spans="1:79" ht="12.75" customHeight="1">
      <c r="A346" s="273"/>
      <c r="B346" s="239" t="str">
        <f>IF(' Peticions ET'!B345="", "",' Peticions ET'!B345)</f>
        <v/>
      </c>
      <c r="C346" s="186" t="str">
        <f>IF(' Peticions ET'!C345="", "",' Peticions ET'!C345)</f>
        <v/>
      </c>
      <c r="D346" s="186" t="str">
        <f>IF(' Peticions ET'!D345="", "",' Peticions ET'!D345)</f>
        <v/>
      </c>
      <c r="E346" s="186" t="str">
        <f>IF(' Peticions ET'!E345="", "",' Peticions ET'!E345)</f>
        <v/>
      </c>
      <c r="F346" s="186" t="str">
        <f>IF(' Peticions ET'!F345="", "",' Peticions ET'!F345)</f>
        <v/>
      </c>
      <c r="G346" s="186" t="str">
        <f>IF(' Peticions ET'!G345="", "",' Peticions ET'!G345)</f>
        <v/>
      </c>
      <c r="H346" s="185" t="str">
        <f>IF(' Peticions ET'!H345="", "",' Peticions ET'!H345)</f>
        <v/>
      </c>
      <c r="I346" s="185" t="str">
        <f>IF(' Peticions ET'!I345="", "",' Peticions ET'!I345)</f>
        <v/>
      </c>
      <c r="J346" s="33" t="str">
        <f>IF(' Peticions ET'!J345="", "",' Peticions ET'!J345)</f>
        <v/>
      </c>
      <c r="K346" s="33" t="str">
        <f>IF(' Peticions ET'!K345="", "",' Peticions ET'!K345)</f>
        <v/>
      </c>
      <c r="L346" s="33" t="str">
        <f>IF(' Peticions ET'!L345="", "",' Peticions ET'!L345)</f>
        <v/>
      </c>
      <c r="M346" s="33" t="str">
        <f>IF(' Peticions ET'!M345="", "",' Peticions ET'!M345)</f>
        <v/>
      </c>
      <c r="N346" s="33" t="str">
        <f>IF(' Peticions ET'!N345="", "",' Peticions ET'!N345)</f>
        <v/>
      </c>
      <c r="O346" s="33" t="str">
        <f>IF(' Peticions ET'!O345="", "",' Peticions ET'!O345)</f>
        <v/>
      </c>
      <c r="P346" s="33" t="str">
        <f>IF(' Peticions ET'!P345="", "",' Peticions ET'!P345)</f>
        <v/>
      </c>
      <c r="Q346" s="33" t="str">
        <f>IF(' Peticions ET'!R345="", "",' Peticions ET'!R345)</f>
        <v/>
      </c>
      <c r="R346" s="1" t="str">
        <f>IF(' Peticions ET'!Q345="", "",' Peticions ET'!Q345)</f>
        <v/>
      </c>
      <c r="S346" s="34" t="str">
        <f>IF(' Peticions ET'!U345="", "",' Peticions ET'!U345)</f>
        <v/>
      </c>
      <c r="T346" s="34" t="str">
        <f>IF(' Peticions ET'!V345="", "",' Peticions ET'!V345)</f>
        <v/>
      </c>
      <c r="U346" t="str">
        <f>IF(' Peticions ET'!S345="", "",' Peticions ET'!S345)</f>
        <v/>
      </c>
      <c r="V346" t="str">
        <f>IF(' Peticions ET'!T345="", "",' Peticions ET'!T345)</f>
        <v/>
      </c>
      <c r="W346" s="33" t="str">
        <f>IF(' Peticions ET'!W345="", "",' Peticions ET'!W345)</f>
        <v/>
      </c>
      <c r="X346" s="33" t="str">
        <f>IF(' Peticions ET'!X345="", "",' Peticions ET'!X345)</f>
        <v/>
      </c>
      <c r="Y346" s="33" t="str">
        <f>IF(' Peticions ET'!Y345="", "",' Peticions ET'!Y345)</f>
        <v/>
      </c>
      <c r="Z346" s="1"/>
      <c r="AA346" s="1"/>
      <c r="AB346" s="3"/>
      <c r="AC346" s="34"/>
      <c r="AD346" s="34"/>
      <c r="AE346" s="34"/>
      <c r="AF346" s="35"/>
      <c r="AG346" s="36"/>
      <c r="AH346" s="36"/>
      <c r="AI346" s="36"/>
      <c r="AJ346" s="36"/>
      <c r="AK346" s="37"/>
      <c r="AL346" s="37"/>
      <c r="AM346" s="37"/>
      <c r="AN346" s="37"/>
      <c r="AO346" s="38" t="str">
        <f>IF(' Peticions ET'!AO345="", "",' Peticions ET'!AO345)</f>
        <v/>
      </c>
      <c r="AP346" s="154"/>
      <c r="AQ346" s="39"/>
      <c r="AR346" s="40" t="str">
        <f t="shared" si="101"/>
        <v/>
      </c>
      <c r="AS346" s="41" t="str">
        <f t="shared" si="102"/>
        <v/>
      </c>
      <c r="AT346" s="42" t="str">
        <f t="shared" si="112"/>
        <v/>
      </c>
      <c r="AU346" s="43" t="str">
        <f t="shared" si="113"/>
        <v/>
      </c>
      <c r="AV346" s="252" t="str">
        <f t="shared" si="103"/>
        <v/>
      </c>
      <c r="AW346" s="242">
        <f>IF(B346="",0,IF(BR346="S",COUNTIF($AV$17:AV346,AV346),0))</f>
        <v>0</v>
      </c>
      <c r="AX346" s="44" t="str">
        <f t="shared" si="114"/>
        <v/>
      </c>
      <c r="AY346" s="45">
        <f xml:space="preserve"> IF(AX346&lt;&gt;"",VLOOKUP(AX346,Calculs!$B$2:$C$34,2,FALSE),0)</f>
        <v>0</v>
      </c>
      <c r="AZ346" s="45">
        <f>IF(K346&lt;&gt;"",IF(LEFT(K346,1)="S", Calculs!$C$55,0),0)</f>
        <v>0</v>
      </c>
      <c r="BA346" s="45">
        <f>IF(L346&lt;&gt;"",IF(LEFT(L346,1)="S", Calculs!$C$51,0),0)</f>
        <v>0</v>
      </c>
      <c r="BB346" s="45">
        <f>IF(M346&lt;&gt;"",IF(LEFT(M346,1)="S", Calculs!$C$52,0),0)</f>
        <v>0</v>
      </c>
      <c r="BC346" s="46" t="str">
        <f t="shared" si="115"/>
        <v/>
      </c>
      <c r="BD346" s="46" t="str">
        <f t="shared" si="117"/>
        <v/>
      </c>
      <c r="BE346" s="46">
        <f>SUMIF(Calculs!$B$2:$B$34,BC346,Calculs!$C$2:$C$34)</f>
        <v>0</v>
      </c>
      <c r="BF346" s="45">
        <f>IF(Q346&lt;&gt;"",IF(LEFT(Q346,1)="S", Calculs!$C$52,0),0)</f>
        <v>0</v>
      </c>
      <c r="BG346" s="45">
        <f>IF(R346&lt;&gt;"",IF(LEFT(R346,1)="S", Calculs!$C$51,0),0)</f>
        <v>0</v>
      </c>
      <c r="BH346" s="252" t="str">
        <f t="shared" si="104"/>
        <v/>
      </c>
      <c r="BI346" s="242">
        <f>IF(B346="",0, IF(BS346="S",COUNTIF($BH$17:BH346,BH346),0))</f>
        <v>0</v>
      </c>
      <c r="BJ346" s="45">
        <f xml:space="preserve"> IF(S346&lt;&gt;"",IF(S346&lt;&gt;"Sense monitor",VLOOKUP(LEFT(S346,2),Calculs!$B$41:$C$46,2,FALSE),0),0)</f>
        <v>0</v>
      </c>
      <c r="BK346" s="45">
        <f>IF(T346&lt;&gt;"",IF(LEFT(T346,1)="S", Calculs!$C$48,0),0)</f>
        <v>0</v>
      </c>
      <c r="BL346" s="45">
        <f>IF(W346&lt;&gt;"",IF(LEFT(W346,3)="ETT", Calculs!$C$37,0),0)</f>
        <v>0</v>
      </c>
      <c r="BM346" s="45">
        <f>IF(X346&lt;&gt;"",IF(LEFT(X346,1)="S", Calculs!$C$51,0),0)</f>
        <v>0</v>
      </c>
      <c r="BN346" s="45">
        <f>IF(Y346&lt;&gt;"",IF(LEFT(Y346,1)="S", Calculs!$C$52,0),0)</f>
        <v>0</v>
      </c>
      <c r="BO346" s="46" t="str">
        <f t="shared" si="116"/>
        <v/>
      </c>
      <c r="BP346" s="45">
        <f>SUMIF(Calculs!$B$32:$B$36,TRIM(BO346),Calculs!$C$32:$C$36)</f>
        <v>0</v>
      </c>
      <c r="BQ346" s="45">
        <f>IF(V346&lt;&gt;"",IF(LEFT(V346,1)="S", SUMIF(Calculs!$B$57:$B$61, TRIM(BO346), Calculs!$C$57:$C$61),0),0)</f>
        <v>0</v>
      </c>
      <c r="BR346" s="43" t="str">
        <f t="shared" si="105"/>
        <v>N</v>
      </c>
      <c r="BS346" s="241" t="str">
        <f t="shared" si="106"/>
        <v>N</v>
      </c>
      <c r="BT346" s="45">
        <f t="shared" si="107"/>
        <v>0</v>
      </c>
      <c r="BU346" s="45"/>
      <c r="BV346" s="45"/>
      <c r="BW346" s="45">
        <f>IF(C346="",0,IF(AND(BR346="S",AW346=1), VLOOKUP(C346,Calculs!$B$85:$D$90,3), 0) + IF(AND(BS346="S",BI346=1), VLOOKUP(C346,Calculs!$B$85:$F$90,5), 0))</f>
        <v>0</v>
      </c>
      <c r="BX346" s="43" t="str">
        <f t="shared" si="108"/>
        <v/>
      </c>
      <c r="BY346" s="241" t="str">
        <f t="shared" si="109"/>
        <v/>
      </c>
      <c r="BZ346" s="301" t="str">
        <f t="shared" si="110"/>
        <v/>
      </c>
      <c r="CA346" s="301" t="str">
        <f t="shared" si="111"/>
        <v/>
      </c>
    </row>
    <row r="347" spans="1:79" ht="12.75" customHeight="1">
      <c r="A347" s="273"/>
      <c r="B347" s="239" t="str">
        <f>IF(' Peticions ET'!B346="", "",' Peticions ET'!B346)</f>
        <v/>
      </c>
      <c r="C347" s="186" t="str">
        <f>IF(' Peticions ET'!C346="", "",' Peticions ET'!C346)</f>
        <v/>
      </c>
      <c r="D347" s="186" t="str">
        <f>IF(' Peticions ET'!D346="", "",' Peticions ET'!D346)</f>
        <v/>
      </c>
      <c r="E347" s="186" t="str">
        <f>IF(' Peticions ET'!E346="", "",' Peticions ET'!E346)</f>
        <v/>
      </c>
      <c r="F347" s="186" t="str">
        <f>IF(' Peticions ET'!F346="", "",' Peticions ET'!F346)</f>
        <v/>
      </c>
      <c r="G347" s="186" t="str">
        <f>IF(' Peticions ET'!G346="", "",' Peticions ET'!G346)</f>
        <v/>
      </c>
      <c r="H347" s="185" t="str">
        <f>IF(' Peticions ET'!H346="", "",' Peticions ET'!H346)</f>
        <v/>
      </c>
      <c r="I347" s="185" t="str">
        <f>IF(' Peticions ET'!I346="", "",' Peticions ET'!I346)</f>
        <v/>
      </c>
      <c r="J347" s="33" t="str">
        <f>IF(' Peticions ET'!J346="", "",' Peticions ET'!J346)</f>
        <v/>
      </c>
      <c r="K347" s="33" t="str">
        <f>IF(' Peticions ET'!K346="", "",' Peticions ET'!K346)</f>
        <v/>
      </c>
      <c r="L347" s="33" t="str">
        <f>IF(' Peticions ET'!L346="", "",' Peticions ET'!L346)</f>
        <v/>
      </c>
      <c r="M347" s="33" t="str">
        <f>IF(' Peticions ET'!M346="", "",' Peticions ET'!M346)</f>
        <v/>
      </c>
      <c r="N347" s="33" t="str">
        <f>IF(' Peticions ET'!N346="", "",' Peticions ET'!N346)</f>
        <v/>
      </c>
      <c r="O347" s="33" t="str">
        <f>IF(' Peticions ET'!O346="", "",' Peticions ET'!O346)</f>
        <v/>
      </c>
      <c r="P347" s="33" t="str">
        <f>IF(' Peticions ET'!P346="", "",' Peticions ET'!P346)</f>
        <v/>
      </c>
      <c r="Q347" s="33" t="str">
        <f>IF(' Peticions ET'!R346="", "",' Peticions ET'!R346)</f>
        <v/>
      </c>
      <c r="R347" s="1" t="str">
        <f>IF(' Peticions ET'!Q346="", "",' Peticions ET'!Q346)</f>
        <v/>
      </c>
      <c r="S347" s="34" t="str">
        <f>IF(' Peticions ET'!U346="", "",' Peticions ET'!U346)</f>
        <v/>
      </c>
      <c r="T347" s="34" t="str">
        <f>IF(' Peticions ET'!V346="", "",' Peticions ET'!V346)</f>
        <v/>
      </c>
      <c r="U347" t="str">
        <f>IF(' Peticions ET'!S346="", "",' Peticions ET'!S346)</f>
        <v/>
      </c>
      <c r="V347" t="str">
        <f>IF(' Peticions ET'!T346="", "",' Peticions ET'!T346)</f>
        <v/>
      </c>
      <c r="W347" s="33" t="str">
        <f>IF(' Peticions ET'!W346="", "",' Peticions ET'!W346)</f>
        <v/>
      </c>
      <c r="X347" s="33" t="str">
        <f>IF(' Peticions ET'!X346="", "",' Peticions ET'!X346)</f>
        <v/>
      </c>
      <c r="Y347" s="33" t="str">
        <f>IF(' Peticions ET'!Y346="", "",' Peticions ET'!Y346)</f>
        <v/>
      </c>
      <c r="Z347" s="1"/>
      <c r="AA347" s="1"/>
      <c r="AB347" s="3"/>
      <c r="AC347" s="34"/>
      <c r="AD347" s="34"/>
      <c r="AE347" s="34"/>
      <c r="AF347" s="35"/>
      <c r="AG347" s="36"/>
      <c r="AH347" s="36"/>
      <c r="AI347" s="36"/>
      <c r="AJ347" s="36"/>
      <c r="AK347" s="37"/>
      <c r="AL347" s="37"/>
      <c r="AM347" s="37"/>
      <c r="AN347" s="37"/>
      <c r="AO347" s="38" t="str">
        <f>IF(' Peticions ET'!AO346="", "",' Peticions ET'!AO346)</f>
        <v/>
      </c>
      <c r="AP347" s="154"/>
      <c r="AQ347" s="39"/>
      <c r="AR347" s="40" t="str">
        <f t="shared" si="101"/>
        <v/>
      </c>
      <c r="AS347" s="41" t="str">
        <f t="shared" si="102"/>
        <v/>
      </c>
      <c r="AT347" s="42" t="str">
        <f t="shared" si="112"/>
        <v/>
      </c>
      <c r="AU347" s="43" t="str">
        <f t="shared" si="113"/>
        <v/>
      </c>
      <c r="AV347" s="252" t="str">
        <f t="shared" si="103"/>
        <v/>
      </c>
      <c r="AW347" s="242">
        <f>IF(B347="",0,IF(BR347="S",COUNTIF($AV$17:AV347,AV347),0))</f>
        <v>0</v>
      </c>
      <c r="AX347" s="44" t="str">
        <f t="shared" si="114"/>
        <v/>
      </c>
      <c r="AY347" s="45">
        <f xml:space="preserve"> IF(AX347&lt;&gt;"",VLOOKUP(AX347,Calculs!$B$2:$C$34,2,FALSE),0)</f>
        <v>0</v>
      </c>
      <c r="AZ347" s="45">
        <f>IF(K347&lt;&gt;"",IF(LEFT(K347,1)="S", Calculs!$C$55,0),0)</f>
        <v>0</v>
      </c>
      <c r="BA347" s="45">
        <f>IF(L347&lt;&gt;"",IF(LEFT(L347,1)="S", Calculs!$C$51,0),0)</f>
        <v>0</v>
      </c>
      <c r="BB347" s="45">
        <f>IF(M347&lt;&gt;"",IF(LEFT(M347,1)="S", Calculs!$C$52,0),0)</f>
        <v>0</v>
      </c>
      <c r="BC347" s="46" t="str">
        <f t="shared" si="115"/>
        <v/>
      </c>
      <c r="BD347" s="46" t="str">
        <f t="shared" si="117"/>
        <v/>
      </c>
      <c r="BE347" s="46">
        <f>SUMIF(Calculs!$B$2:$B$34,BC347,Calculs!$C$2:$C$34)</f>
        <v>0</v>
      </c>
      <c r="BF347" s="45">
        <f>IF(Q347&lt;&gt;"",IF(LEFT(Q347,1)="S", Calculs!$C$52,0),0)</f>
        <v>0</v>
      </c>
      <c r="BG347" s="45">
        <f>IF(R347&lt;&gt;"",IF(LEFT(R347,1)="S", Calculs!$C$51,0),0)</f>
        <v>0</v>
      </c>
      <c r="BH347" s="252" t="str">
        <f t="shared" si="104"/>
        <v/>
      </c>
      <c r="BI347" s="242">
        <f>IF(B347="",0, IF(BS347="S",COUNTIF($BH$17:BH347,BH347),0))</f>
        <v>0</v>
      </c>
      <c r="BJ347" s="45">
        <f xml:space="preserve"> IF(S347&lt;&gt;"",IF(S347&lt;&gt;"Sense monitor",VLOOKUP(LEFT(S347,2),Calculs!$B$41:$C$46,2,FALSE),0),0)</f>
        <v>0</v>
      </c>
      <c r="BK347" s="45">
        <f>IF(T347&lt;&gt;"",IF(LEFT(T347,1)="S", Calculs!$C$48,0),0)</f>
        <v>0</v>
      </c>
      <c r="BL347" s="45">
        <f>IF(W347&lt;&gt;"",IF(LEFT(W347,3)="ETT", Calculs!$C$37,0),0)</f>
        <v>0</v>
      </c>
      <c r="BM347" s="45">
        <f>IF(X347&lt;&gt;"",IF(LEFT(X347,1)="S", Calculs!$C$51,0),0)</f>
        <v>0</v>
      </c>
      <c r="BN347" s="45">
        <f>IF(Y347&lt;&gt;"",IF(LEFT(Y347,1)="S", Calculs!$C$52,0),0)</f>
        <v>0</v>
      </c>
      <c r="BO347" s="46" t="str">
        <f t="shared" si="116"/>
        <v/>
      </c>
      <c r="BP347" s="45">
        <f>SUMIF(Calculs!$B$32:$B$36,TRIM(BO347),Calculs!$C$32:$C$36)</f>
        <v>0</v>
      </c>
      <c r="BQ347" s="45">
        <f>IF(V347&lt;&gt;"",IF(LEFT(V347,1)="S", SUMIF(Calculs!$B$57:$B$61, TRIM(BO347), Calculs!$C$57:$C$61),0),0)</f>
        <v>0</v>
      </c>
      <c r="BR347" s="43" t="str">
        <f t="shared" si="105"/>
        <v>N</v>
      </c>
      <c r="BS347" s="241" t="str">
        <f t="shared" si="106"/>
        <v>N</v>
      </c>
      <c r="BT347" s="45">
        <f t="shared" si="107"/>
        <v>0</v>
      </c>
      <c r="BU347" s="45"/>
      <c r="BV347" s="45"/>
      <c r="BW347" s="45">
        <f>IF(C347="",0,IF(AND(BR347="S",AW347=1), VLOOKUP(C347,Calculs!$B$85:$D$90,3), 0) + IF(AND(BS347="S",BI347=1), VLOOKUP(C347,Calculs!$B$85:$F$90,5), 0))</f>
        <v>0</v>
      </c>
      <c r="BX347" s="43" t="str">
        <f t="shared" si="108"/>
        <v/>
      </c>
      <c r="BY347" s="241" t="str">
        <f t="shared" si="109"/>
        <v/>
      </c>
      <c r="BZ347" s="301" t="str">
        <f t="shared" si="110"/>
        <v/>
      </c>
      <c r="CA347" s="301" t="str">
        <f t="shared" si="111"/>
        <v/>
      </c>
    </row>
    <row r="348" spans="1:79" ht="12.75" customHeight="1">
      <c r="A348" s="273"/>
      <c r="B348" s="239" t="str">
        <f>IF(' Peticions ET'!B347="", "",' Peticions ET'!B347)</f>
        <v/>
      </c>
      <c r="C348" s="186" t="str">
        <f>IF(' Peticions ET'!C347="", "",' Peticions ET'!C347)</f>
        <v/>
      </c>
      <c r="D348" s="186" t="str">
        <f>IF(' Peticions ET'!D347="", "",' Peticions ET'!D347)</f>
        <v/>
      </c>
      <c r="E348" s="186" t="str">
        <f>IF(' Peticions ET'!E347="", "",' Peticions ET'!E347)</f>
        <v/>
      </c>
      <c r="F348" s="186" t="str">
        <f>IF(' Peticions ET'!F347="", "",' Peticions ET'!F347)</f>
        <v/>
      </c>
      <c r="G348" s="186" t="str">
        <f>IF(' Peticions ET'!G347="", "",' Peticions ET'!G347)</f>
        <v/>
      </c>
      <c r="H348" s="185" t="str">
        <f>IF(' Peticions ET'!H347="", "",' Peticions ET'!H347)</f>
        <v/>
      </c>
      <c r="I348" s="185" t="str">
        <f>IF(' Peticions ET'!I347="", "",' Peticions ET'!I347)</f>
        <v/>
      </c>
      <c r="J348" s="33" t="str">
        <f>IF(' Peticions ET'!J347="", "",' Peticions ET'!J347)</f>
        <v/>
      </c>
      <c r="K348" s="33" t="str">
        <f>IF(' Peticions ET'!K347="", "",' Peticions ET'!K347)</f>
        <v/>
      </c>
      <c r="L348" s="33" t="str">
        <f>IF(' Peticions ET'!L347="", "",' Peticions ET'!L347)</f>
        <v/>
      </c>
      <c r="M348" s="33" t="str">
        <f>IF(' Peticions ET'!M347="", "",' Peticions ET'!M347)</f>
        <v/>
      </c>
      <c r="N348" s="33" t="str">
        <f>IF(' Peticions ET'!N347="", "",' Peticions ET'!N347)</f>
        <v/>
      </c>
      <c r="O348" s="33" t="str">
        <f>IF(' Peticions ET'!O347="", "",' Peticions ET'!O347)</f>
        <v/>
      </c>
      <c r="P348" s="33" t="str">
        <f>IF(' Peticions ET'!P347="", "",' Peticions ET'!P347)</f>
        <v/>
      </c>
      <c r="Q348" s="33" t="str">
        <f>IF(' Peticions ET'!R347="", "",' Peticions ET'!R347)</f>
        <v/>
      </c>
      <c r="R348" s="1" t="str">
        <f>IF(' Peticions ET'!Q347="", "",' Peticions ET'!Q347)</f>
        <v/>
      </c>
      <c r="S348" s="34" t="str">
        <f>IF(' Peticions ET'!U347="", "",' Peticions ET'!U347)</f>
        <v/>
      </c>
      <c r="T348" s="34" t="str">
        <f>IF(' Peticions ET'!V347="", "",' Peticions ET'!V347)</f>
        <v/>
      </c>
      <c r="U348" t="str">
        <f>IF(' Peticions ET'!S347="", "",' Peticions ET'!S347)</f>
        <v/>
      </c>
      <c r="V348" t="str">
        <f>IF(' Peticions ET'!T347="", "",' Peticions ET'!T347)</f>
        <v/>
      </c>
      <c r="W348" s="33" t="str">
        <f>IF(' Peticions ET'!W347="", "",' Peticions ET'!W347)</f>
        <v/>
      </c>
      <c r="X348" s="33" t="str">
        <f>IF(' Peticions ET'!X347="", "",' Peticions ET'!X347)</f>
        <v/>
      </c>
      <c r="Y348" s="33" t="str">
        <f>IF(' Peticions ET'!Y347="", "",' Peticions ET'!Y347)</f>
        <v/>
      </c>
      <c r="Z348" s="1"/>
      <c r="AA348" s="1"/>
      <c r="AB348" s="3"/>
      <c r="AC348" s="34"/>
      <c r="AD348" s="34"/>
      <c r="AE348" s="34"/>
      <c r="AF348" s="35"/>
      <c r="AG348" s="36"/>
      <c r="AH348" s="36"/>
      <c r="AI348" s="36"/>
      <c r="AJ348" s="36"/>
      <c r="AK348" s="37"/>
      <c r="AL348" s="37"/>
      <c r="AM348" s="37"/>
      <c r="AN348" s="37"/>
      <c r="AO348" s="38" t="str">
        <f>IF(' Peticions ET'!AO347="", "",' Peticions ET'!AO347)</f>
        <v/>
      </c>
      <c r="AP348" s="154"/>
      <c r="AQ348" s="39"/>
      <c r="AR348" s="40" t="str">
        <f t="shared" si="101"/>
        <v/>
      </c>
      <c r="AS348" s="41" t="str">
        <f t="shared" si="102"/>
        <v/>
      </c>
      <c r="AT348" s="42" t="str">
        <f t="shared" si="112"/>
        <v/>
      </c>
      <c r="AU348" s="43" t="str">
        <f t="shared" si="113"/>
        <v/>
      </c>
      <c r="AV348" s="252" t="str">
        <f t="shared" si="103"/>
        <v/>
      </c>
      <c r="AW348" s="242">
        <f>IF(B348="",0,IF(BR348="S",COUNTIF($AV$17:AV348,AV348),0))</f>
        <v>0</v>
      </c>
      <c r="AX348" s="44" t="str">
        <f t="shared" si="114"/>
        <v/>
      </c>
      <c r="AY348" s="45">
        <f xml:space="preserve"> IF(AX348&lt;&gt;"",VLOOKUP(AX348,Calculs!$B$2:$C$34,2,FALSE),0)</f>
        <v>0</v>
      </c>
      <c r="AZ348" s="45">
        <f>IF(K348&lt;&gt;"",IF(LEFT(K348,1)="S", Calculs!$C$55,0),0)</f>
        <v>0</v>
      </c>
      <c r="BA348" s="45">
        <f>IF(L348&lt;&gt;"",IF(LEFT(L348,1)="S", Calculs!$C$51,0),0)</f>
        <v>0</v>
      </c>
      <c r="BB348" s="45">
        <f>IF(M348&lt;&gt;"",IF(LEFT(M348,1)="S", Calculs!$C$52,0),0)</f>
        <v>0</v>
      </c>
      <c r="BC348" s="46" t="str">
        <f t="shared" si="115"/>
        <v/>
      </c>
      <c r="BD348" s="46" t="str">
        <f t="shared" si="117"/>
        <v/>
      </c>
      <c r="BE348" s="46">
        <f>SUMIF(Calculs!$B$2:$B$34,BC348,Calculs!$C$2:$C$34)</f>
        <v>0</v>
      </c>
      <c r="BF348" s="45">
        <f>IF(Q348&lt;&gt;"",IF(LEFT(Q348,1)="S", Calculs!$C$52,0),0)</f>
        <v>0</v>
      </c>
      <c r="BG348" s="45">
        <f>IF(R348&lt;&gt;"",IF(LEFT(R348,1)="S", Calculs!$C$51,0),0)</f>
        <v>0</v>
      </c>
      <c r="BH348" s="252" t="str">
        <f t="shared" si="104"/>
        <v/>
      </c>
      <c r="BI348" s="242">
        <f>IF(B348="",0, IF(BS348="S",COUNTIF($BH$17:BH348,BH348),0))</f>
        <v>0</v>
      </c>
      <c r="BJ348" s="45">
        <f xml:space="preserve"> IF(S348&lt;&gt;"",IF(S348&lt;&gt;"Sense monitor",VLOOKUP(LEFT(S348,2),Calculs!$B$41:$C$46,2,FALSE),0),0)</f>
        <v>0</v>
      </c>
      <c r="BK348" s="45">
        <f>IF(T348&lt;&gt;"",IF(LEFT(T348,1)="S", Calculs!$C$48,0),0)</f>
        <v>0</v>
      </c>
      <c r="BL348" s="45">
        <f>IF(W348&lt;&gt;"",IF(LEFT(W348,3)="ETT", Calculs!$C$37,0),0)</f>
        <v>0</v>
      </c>
      <c r="BM348" s="45">
        <f>IF(X348&lt;&gt;"",IF(LEFT(X348,1)="S", Calculs!$C$51,0),0)</f>
        <v>0</v>
      </c>
      <c r="BN348" s="45">
        <f>IF(Y348&lt;&gt;"",IF(LEFT(Y348,1)="S", Calculs!$C$52,0),0)</f>
        <v>0</v>
      </c>
      <c r="BO348" s="46" t="str">
        <f t="shared" si="116"/>
        <v/>
      </c>
      <c r="BP348" s="45">
        <f>SUMIF(Calculs!$B$32:$B$36,TRIM(BO348),Calculs!$C$32:$C$36)</f>
        <v>0</v>
      </c>
      <c r="BQ348" s="45">
        <f>IF(V348&lt;&gt;"",IF(LEFT(V348,1)="S", SUMIF(Calculs!$B$57:$B$61, TRIM(BO348), Calculs!$C$57:$C$61),0),0)</f>
        <v>0</v>
      </c>
      <c r="BR348" s="43" t="str">
        <f t="shared" si="105"/>
        <v>N</v>
      </c>
      <c r="BS348" s="241" t="str">
        <f t="shared" si="106"/>
        <v>N</v>
      </c>
      <c r="BT348" s="45">
        <f t="shared" si="107"/>
        <v>0</v>
      </c>
      <c r="BU348" s="45"/>
      <c r="BV348" s="45"/>
      <c r="BW348" s="45">
        <f>IF(C348="",0,IF(AND(BR348="S",AW348=1), VLOOKUP(C348,Calculs!$B$85:$D$90,3), 0) + IF(AND(BS348="S",BI348=1), VLOOKUP(C348,Calculs!$B$85:$F$90,5), 0))</f>
        <v>0</v>
      </c>
      <c r="BX348" s="43" t="str">
        <f t="shared" si="108"/>
        <v/>
      </c>
      <c r="BY348" s="241" t="str">
        <f t="shared" si="109"/>
        <v/>
      </c>
      <c r="BZ348" s="301" t="str">
        <f t="shared" si="110"/>
        <v/>
      </c>
      <c r="CA348" s="301" t="str">
        <f t="shared" si="111"/>
        <v/>
      </c>
    </row>
    <row r="349" spans="1:79" ht="12.75" customHeight="1">
      <c r="A349" s="273"/>
      <c r="B349" s="239" t="str">
        <f>IF(' Peticions ET'!B348="", "",' Peticions ET'!B348)</f>
        <v/>
      </c>
      <c r="C349" s="186" t="str">
        <f>IF(' Peticions ET'!C348="", "",' Peticions ET'!C348)</f>
        <v/>
      </c>
      <c r="D349" s="186" t="str">
        <f>IF(' Peticions ET'!D348="", "",' Peticions ET'!D348)</f>
        <v/>
      </c>
      <c r="E349" s="186" t="str">
        <f>IF(' Peticions ET'!E348="", "",' Peticions ET'!E348)</f>
        <v/>
      </c>
      <c r="F349" s="186" t="str">
        <f>IF(' Peticions ET'!F348="", "",' Peticions ET'!F348)</f>
        <v/>
      </c>
      <c r="G349" s="186" t="str">
        <f>IF(' Peticions ET'!G348="", "",' Peticions ET'!G348)</f>
        <v/>
      </c>
      <c r="H349" s="185" t="str">
        <f>IF(' Peticions ET'!H348="", "",' Peticions ET'!H348)</f>
        <v/>
      </c>
      <c r="I349" s="185" t="str">
        <f>IF(' Peticions ET'!I348="", "",' Peticions ET'!I348)</f>
        <v/>
      </c>
      <c r="J349" s="33" t="str">
        <f>IF(' Peticions ET'!J348="", "",' Peticions ET'!J348)</f>
        <v/>
      </c>
      <c r="K349" s="33" t="str">
        <f>IF(' Peticions ET'!K348="", "",' Peticions ET'!K348)</f>
        <v/>
      </c>
      <c r="L349" s="33" t="str">
        <f>IF(' Peticions ET'!L348="", "",' Peticions ET'!L348)</f>
        <v/>
      </c>
      <c r="M349" s="33" t="str">
        <f>IF(' Peticions ET'!M348="", "",' Peticions ET'!M348)</f>
        <v/>
      </c>
      <c r="N349" s="33" t="str">
        <f>IF(' Peticions ET'!N348="", "",' Peticions ET'!N348)</f>
        <v/>
      </c>
      <c r="O349" s="33" t="str">
        <f>IF(' Peticions ET'!O348="", "",' Peticions ET'!O348)</f>
        <v/>
      </c>
      <c r="P349" s="33" t="str">
        <f>IF(' Peticions ET'!P348="", "",' Peticions ET'!P348)</f>
        <v/>
      </c>
      <c r="Q349" s="33" t="str">
        <f>IF(' Peticions ET'!R348="", "",' Peticions ET'!R348)</f>
        <v/>
      </c>
      <c r="R349" s="1" t="str">
        <f>IF(' Peticions ET'!Q348="", "",' Peticions ET'!Q348)</f>
        <v/>
      </c>
      <c r="S349" s="34" t="str">
        <f>IF(' Peticions ET'!U348="", "",' Peticions ET'!U348)</f>
        <v/>
      </c>
      <c r="T349" s="34" t="str">
        <f>IF(' Peticions ET'!V348="", "",' Peticions ET'!V348)</f>
        <v/>
      </c>
      <c r="U349" t="str">
        <f>IF(' Peticions ET'!S348="", "",' Peticions ET'!S348)</f>
        <v/>
      </c>
      <c r="V349" t="str">
        <f>IF(' Peticions ET'!T348="", "",' Peticions ET'!T348)</f>
        <v/>
      </c>
      <c r="W349" s="33" t="str">
        <f>IF(' Peticions ET'!W348="", "",' Peticions ET'!W348)</f>
        <v/>
      </c>
      <c r="X349" s="33" t="str">
        <f>IF(' Peticions ET'!X348="", "",' Peticions ET'!X348)</f>
        <v/>
      </c>
      <c r="Y349" s="33" t="str">
        <f>IF(' Peticions ET'!Y348="", "",' Peticions ET'!Y348)</f>
        <v/>
      </c>
      <c r="Z349" s="1"/>
      <c r="AA349" s="1"/>
      <c r="AB349" s="3"/>
      <c r="AC349" s="34"/>
      <c r="AD349" s="34"/>
      <c r="AE349" s="34"/>
      <c r="AF349" s="35"/>
      <c r="AG349" s="36"/>
      <c r="AH349" s="36"/>
      <c r="AI349" s="36"/>
      <c r="AJ349" s="36"/>
      <c r="AK349" s="37"/>
      <c r="AL349" s="37"/>
      <c r="AM349" s="37"/>
      <c r="AN349" s="37"/>
      <c r="AO349" s="38" t="str">
        <f>IF(' Peticions ET'!AO348="", "",' Peticions ET'!AO348)</f>
        <v/>
      </c>
      <c r="AP349" s="154"/>
      <c r="AQ349" s="39"/>
      <c r="AR349" s="40" t="str">
        <f t="shared" si="101"/>
        <v/>
      </c>
      <c r="AS349" s="41" t="str">
        <f t="shared" si="102"/>
        <v/>
      </c>
      <c r="AT349" s="42" t="str">
        <f t="shared" si="112"/>
        <v/>
      </c>
      <c r="AU349" s="43" t="str">
        <f t="shared" si="113"/>
        <v/>
      </c>
      <c r="AV349" s="252" t="str">
        <f t="shared" si="103"/>
        <v/>
      </c>
      <c r="AW349" s="242">
        <f>IF(B349="",0,IF(BR349="S",COUNTIF($AV$17:AV349,AV349),0))</f>
        <v>0</v>
      </c>
      <c r="AX349" s="44" t="str">
        <f t="shared" si="114"/>
        <v/>
      </c>
      <c r="AY349" s="45">
        <f xml:space="preserve"> IF(AX349&lt;&gt;"",VLOOKUP(AX349,Calculs!$B$2:$C$34,2,FALSE),0)</f>
        <v>0</v>
      </c>
      <c r="AZ349" s="45">
        <f>IF(K349&lt;&gt;"",IF(LEFT(K349,1)="S", Calculs!$C$55,0),0)</f>
        <v>0</v>
      </c>
      <c r="BA349" s="45">
        <f>IF(L349&lt;&gt;"",IF(LEFT(L349,1)="S", Calculs!$C$51,0),0)</f>
        <v>0</v>
      </c>
      <c r="BB349" s="45">
        <f>IF(M349&lt;&gt;"",IF(LEFT(M349,1)="S", Calculs!$C$52,0),0)</f>
        <v>0</v>
      </c>
      <c r="BC349" s="46" t="str">
        <f t="shared" si="115"/>
        <v/>
      </c>
      <c r="BD349" s="46" t="str">
        <f t="shared" si="117"/>
        <v/>
      </c>
      <c r="BE349" s="46">
        <f>SUMIF(Calculs!$B$2:$B$34,BC349,Calculs!$C$2:$C$34)</f>
        <v>0</v>
      </c>
      <c r="BF349" s="45">
        <f>IF(Q349&lt;&gt;"",IF(LEFT(Q349,1)="S", Calculs!$C$52,0),0)</f>
        <v>0</v>
      </c>
      <c r="BG349" s="45">
        <f>IF(R349&lt;&gt;"",IF(LEFT(R349,1)="S", Calculs!$C$51,0),0)</f>
        <v>0</v>
      </c>
      <c r="BH349" s="252" t="str">
        <f t="shared" si="104"/>
        <v/>
      </c>
      <c r="BI349" s="242">
        <f>IF(B349="",0, IF(BS349="S",COUNTIF($BH$17:BH349,BH349),0))</f>
        <v>0</v>
      </c>
      <c r="BJ349" s="45">
        <f xml:space="preserve"> IF(S349&lt;&gt;"",IF(S349&lt;&gt;"Sense monitor",VLOOKUP(LEFT(S349,2),Calculs!$B$41:$C$46,2,FALSE),0),0)</f>
        <v>0</v>
      </c>
      <c r="BK349" s="45">
        <f>IF(T349&lt;&gt;"",IF(LEFT(T349,1)="S", Calculs!$C$48,0),0)</f>
        <v>0</v>
      </c>
      <c r="BL349" s="45">
        <f>IF(W349&lt;&gt;"",IF(LEFT(W349,3)="ETT", Calculs!$C$37,0),0)</f>
        <v>0</v>
      </c>
      <c r="BM349" s="45">
        <f>IF(X349&lt;&gt;"",IF(LEFT(X349,1)="S", Calculs!$C$51,0),0)</f>
        <v>0</v>
      </c>
      <c r="BN349" s="45">
        <f>IF(Y349&lt;&gt;"",IF(LEFT(Y349,1)="S", Calculs!$C$52,0),0)</f>
        <v>0</v>
      </c>
      <c r="BO349" s="46" t="str">
        <f t="shared" si="116"/>
        <v/>
      </c>
      <c r="BP349" s="45">
        <f>SUMIF(Calculs!$B$32:$B$36,TRIM(BO349),Calculs!$C$32:$C$36)</f>
        <v>0</v>
      </c>
      <c r="BQ349" s="45">
        <f>IF(V349&lt;&gt;"",IF(LEFT(V349,1)="S", SUMIF(Calculs!$B$57:$B$61, TRIM(BO349), Calculs!$C$57:$C$61),0),0)</f>
        <v>0</v>
      </c>
      <c r="BR349" s="43" t="str">
        <f t="shared" si="105"/>
        <v>N</v>
      </c>
      <c r="BS349" s="241" t="str">
        <f t="shared" si="106"/>
        <v>N</v>
      </c>
      <c r="BT349" s="45">
        <f t="shared" si="107"/>
        <v>0</v>
      </c>
      <c r="BU349" s="45"/>
      <c r="BV349" s="45"/>
      <c r="BW349" s="45">
        <f>IF(C349="",0,IF(AND(BR349="S",AW349=1), VLOOKUP(C349,Calculs!$B$85:$D$90,3), 0) + IF(AND(BS349="S",BI349=1), VLOOKUP(C349,Calculs!$B$85:$F$90,5), 0))</f>
        <v>0</v>
      </c>
      <c r="BX349" s="43" t="str">
        <f t="shared" si="108"/>
        <v/>
      </c>
      <c r="BY349" s="241" t="str">
        <f t="shared" si="109"/>
        <v/>
      </c>
      <c r="BZ349" s="301" t="str">
        <f t="shared" si="110"/>
        <v/>
      </c>
      <c r="CA349" s="301" t="str">
        <f t="shared" si="111"/>
        <v/>
      </c>
    </row>
    <row r="350" spans="1:79" ht="12.75" customHeight="1">
      <c r="A350" s="273"/>
      <c r="B350" s="239" t="str">
        <f>IF(' Peticions ET'!B349="", "",' Peticions ET'!B349)</f>
        <v/>
      </c>
      <c r="C350" s="186" t="str">
        <f>IF(' Peticions ET'!C349="", "",' Peticions ET'!C349)</f>
        <v/>
      </c>
      <c r="D350" s="186" t="str">
        <f>IF(' Peticions ET'!D349="", "",' Peticions ET'!D349)</f>
        <v/>
      </c>
      <c r="E350" s="186" t="str">
        <f>IF(' Peticions ET'!E349="", "",' Peticions ET'!E349)</f>
        <v/>
      </c>
      <c r="F350" s="186" t="str">
        <f>IF(' Peticions ET'!F349="", "",' Peticions ET'!F349)</f>
        <v/>
      </c>
      <c r="G350" s="186" t="str">
        <f>IF(' Peticions ET'!G349="", "",' Peticions ET'!G349)</f>
        <v/>
      </c>
      <c r="H350" s="185" t="str">
        <f>IF(' Peticions ET'!H349="", "",' Peticions ET'!H349)</f>
        <v/>
      </c>
      <c r="I350" s="185" t="str">
        <f>IF(' Peticions ET'!I349="", "",' Peticions ET'!I349)</f>
        <v/>
      </c>
      <c r="J350" s="33" t="str">
        <f>IF(' Peticions ET'!J349="", "",' Peticions ET'!J349)</f>
        <v/>
      </c>
      <c r="K350" s="33" t="str">
        <f>IF(' Peticions ET'!K349="", "",' Peticions ET'!K349)</f>
        <v/>
      </c>
      <c r="L350" s="33" t="str">
        <f>IF(' Peticions ET'!L349="", "",' Peticions ET'!L349)</f>
        <v/>
      </c>
      <c r="M350" s="33" t="str">
        <f>IF(' Peticions ET'!M349="", "",' Peticions ET'!M349)</f>
        <v/>
      </c>
      <c r="N350" s="33" t="str">
        <f>IF(' Peticions ET'!N349="", "",' Peticions ET'!N349)</f>
        <v/>
      </c>
      <c r="O350" s="33" t="str">
        <f>IF(' Peticions ET'!O349="", "",' Peticions ET'!O349)</f>
        <v/>
      </c>
      <c r="P350" s="33" t="str">
        <f>IF(' Peticions ET'!P349="", "",' Peticions ET'!P349)</f>
        <v/>
      </c>
      <c r="Q350" s="33" t="str">
        <f>IF(' Peticions ET'!R349="", "",' Peticions ET'!R349)</f>
        <v/>
      </c>
      <c r="R350" s="1" t="str">
        <f>IF(' Peticions ET'!Q349="", "",' Peticions ET'!Q349)</f>
        <v/>
      </c>
      <c r="S350" s="34" t="str">
        <f>IF(' Peticions ET'!U349="", "",' Peticions ET'!U349)</f>
        <v/>
      </c>
      <c r="T350" s="34" t="str">
        <f>IF(' Peticions ET'!V349="", "",' Peticions ET'!V349)</f>
        <v/>
      </c>
      <c r="U350" t="str">
        <f>IF(' Peticions ET'!S349="", "",' Peticions ET'!S349)</f>
        <v/>
      </c>
      <c r="V350" t="str">
        <f>IF(' Peticions ET'!T349="", "",' Peticions ET'!T349)</f>
        <v/>
      </c>
      <c r="W350" s="33" t="str">
        <f>IF(' Peticions ET'!W349="", "",' Peticions ET'!W349)</f>
        <v/>
      </c>
      <c r="X350" s="33" t="str">
        <f>IF(' Peticions ET'!X349="", "",' Peticions ET'!X349)</f>
        <v/>
      </c>
      <c r="Y350" s="33" t="str">
        <f>IF(' Peticions ET'!Y349="", "",' Peticions ET'!Y349)</f>
        <v/>
      </c>
      <c r="Z350" s="1"/>
      <c r="AA350" s="1"/>
      <c r="AB350" s="3"/>
      <c r="AC350" s="34"/>
      <c r="AD350" s="34"/>
      <c r="AE350" s="34"/>
      <c r="AF350" s="35"/>
      <c r="AG350" s="36"/>
      <c r="AH350" s="36"/>
      <c r="AI350" s="36"/>
      <c r="AJ350" s="36"/>
      <c r="AK350" s="37"/>
      <c r="AL350" s="37"/>
      <c r="AM350" s="37"/>
      <c r="AN350" s="37"/>
      <c r="AO350" s="38" t="str">
        <f>IF(' Peticions ET'!AO349="", "",' Peticions ET'!AO349)</f>
        <v/>
      </c>
      <c r="AP350" s="154"/>
      <c r="AQ350" s="39"/>
      <c r="AR350" s="40" t="str">
        <f t="shared" si="101"/>
        <v/>
      </c>
      <c r="AS350" s="41" t="str">
        <f t="shared" si="102"/>
        <v/>
      </c>
      <c r="AT350" s="42" t="str">
        <f t="shared" si="112"/>
        <v/>
      </c>
      <c r="AU350" s="43" t="str">
        <f t="shared" si="113"/>
        <v/>
      </c>
      <c r="AV350" s="252" t="str">
        <f t="shared" si="103"/>
        <v/>
      </c>
      <c r="AW350" s="242">
        <f>IF(B350="",0,IF(BR350="S",COUNTIF($AV$17:AV350,AV350),0))</f>
        <v>0</v>
      </c>
      <c r="AX350" s="44" t="str">
        <f t="shared" si="114"/>
        <v/>
      </c>
      <c r="AY350" s="45">
        <f xml:space="preserve"> IF(AX350&lt;&gt;"",VLOOKUP(AX350,Calculs!$B$2:$C$34,2,FALSE),0)</f>
        <v>0</v>
      </c>
      <c r="AZ350" s="45">
        <f>IF(K350&lt;&gt;"",IF(LEFT(K350,1)="S", Calculs!$C$55,0),0)</f>
        <v>0</v>
      </c>
      <c r="BA350" s="45">
        <f>IF(L350&lt;&gt;"",IF(LEFT(L350,1)="S", Calculs!$C$51,0),0)</f>
        <v>0</v>
      </c>
      <c r="BB350" s="45">
        <f>IF(M350&lt;&gt;"",IF(LEFT(M350,1)="S", Calculs!$C$52,0),0)</f>
        <v>0</v>
      </c>
      <c r="BC350" s="46" t="str">
        <f t="shared" si="115"/>
        <v/>
      </c>
      <c r="BD350" s="46" t="str">
        <f t="shared" si="117"/>
        <v/>
      </c>
      <c r="BE350" s="46">
        <f>SUMIF(Calculs!$B$2:$B$34,BC350,Calculs!$C$2:$C$34)</f>
        <v>0</v>
      </c>
      <c r="BF350" s="45">
        <f>IF(Q350&lt;&gt;"",IF(LEFT(Q350,1)="S", Calculs!$C$52,0),0)</f>
        <v>0</v>
      </c>
      <c r="BG350" s="45">
        <f>IF(R350&lt;&gt;"",IF(LEFT(R350,1)="S", Calculs!$C$51,0),0)</f>
        <v>0</v>
      </c>
      <c r="BH350" s="252" t="str">
        <f t="shared" si="104"/>
        <v/>
      </c>
      <c r="BI350" s="242">
        <f>IF(B350="",0, IF(BS350="S",COUNTIF($BH$17:BH350,BH350),0))</f>
        <v>0</v>
      </c>
      <c r="BJ350" s="45">
        <f xml:space="preserve"> IF(S350&lt;&gt;"",IF(S350&lt;&gt;"Sense monitor",VLOOKUP(LEFT(S350,2),Calculs!$B$41:$C$46,2,FALSE),0),0)</f>
        <v>0</v>
      </c>
      <c r="BK350" s="45">
        <f>IF(T350&lt;&gt;"",IF(LEFT(T350,1)="S", Calculs!$C$48,0),0)</f>
        <v>0</v>
      </c>
      <c r="BL350" s="45">
        <f>IF(W350&lt;&gt;"",IF(LEFT(W350,3)="ETT", Calculs!$C$37,0),0)</f>
        <v>0</v>
      </c>
      <c r="BM350" s="45">
        <f>IF(X350&lt;&gt;"",IF(LEFT(X350,1)="S", Calculs!$C$51,0),0)</f>
        <v>0</v>
      </c>
      <c r="BN350" s="45">
        <f>IF(Y350&lt;&gt;"",IF(LEFT(Y350,1)="S", Calculs!$C$52,0),0)</f>
        <v>0</v>
      </c>
      <c r="BO350" s="46" t="str">
        <f t="shared" si="116"/>
        <v/>
      </c>
      <c r="BP350" s="45">
        <f>SUMIF(Calculs!$B$32:$B$36,TRIM(BO350),Calculs!$C$32:$C$36)</f>
        <v>0</v>
      </c>
      <c r="BQ350" s="45">
        <f>IF(V350&lt;&gt;"",IF(LEFT(V350,1)="S", SUMIF(Calculs!$B$57:$B$61, TRIM(BO350), Calculs!$C$57:$C$61),0),0)</f>
        <v>0</v>
      </c>
      <c r="BR350" s="43" t="str">
        <f t="shared" si="105"/>
        <v>N</v>
      </c>
      <c r="BS350" s="241" t="str">
        <f t="shared" si="106"/>
        <v>N</v>
      </c>
      <c r="BT350" s="45">
        <f t="shared" si="107"/>
        <v>0</v>
      </c>
      <c r="BU350" s="45"/>
      <c r="BV350" s="45"/>
      <c r="BW350" s="45">
        <f>IF(C350="",0,IF(AND(BR350="S",AW350=1), VLOOKUP(C350,Calculs!$B$85:$D$90,3), 0) + IF(AND(BS350="S",BI350=1), VLOOKUP(C350,Calculs!$B$85:$F$90,5), 0))</f>
        <v>0</v>
      </c>
      <c r="BX350" s="43" t="str">
        <f t="shared" si="108"/>
        <v/>
      </c>
      <c r="BY350" s="241" t="str">
        <f t="shared" si="109"/>
        <v/>
      </c>
      <c r="BZ350" s="301" t="str">
        <f t="shared" si="110"/>
        <v/>
      </c>
      <c r="CA350" s="301" t="str">
        <f t="shared" si="111"/>
        <v/>
      </c>
    </row>
    <row r="351" spans="1:79" ht="12.75" customHeight="1">
      <c r="A351" s="273"/>
      <c r="B351" s="239" t="str">
        <f>IF(' Peticions ET'!B350="", "",' Peticions ET'!B350)</f>
        <v/>
      </c>
      <c r="C351" s="186" t="str">
        <f>IF(' Peticions ET'!C350="", "",' Peticions ET'!C350)</f>
        <v/>
      </c>
      <c r="D351" s="186" t="str">
        <f>IF(' Peticions ET'!D350="", "",' Peticions ET'!D350)</f>
        <v/>
      </c>
      <c r="E351" s="186" t="str">
        <f>IF(' Peticions ET'!E350="", "",' Peticions ET'!E350)</f>
        <v/>
      </c>
      <c r="F351" s="186" t="str">
        <f>IF(' Peticions ET'!F350="", "",' Peticions ET'!F350)</f>
        <v/>
      </c>
      <c r="G351" s="186" t="str">
        <f>IF(' Peticions ET'!G350="", "",' Peticions ET'!G350)</f>
        <v/>
      </c>
      <c r="H351" s="185" t="str">
        <f>IF(' Peticions ET'!H350="", "",' Peticions ET'!H350)</f>
        <v/>
      </c>
      <c r="I351" s="185" t="str">
        <f>IF(' Peticions ET'!I350="", "",' Peticions ET'!I350)</f>
        <v/>
      </c>
      <c r="J351" s="33" t="str">
        <f>IF(' Peticions ET'!J350="", "",' Peticions ET'!J350)</f>
        <v/>
      </c>
      <c r="K351" s="33" t="str">
        <f>IF(' Peticions ET'!K350="", "",' Peticions ET'!K350)</f>
        <v/>
      </c>
      <c r="L351" s="33" t="str">
        <f>IF(' Peticions ET'!L350="", "",' Peticions ET'!L350)</f>
        <v/>
      </c>
      <c r="M351" s="33" t="str">
        <f>IF(' Peticions ET'!M350="", "",' Peticions ET'!M350)</f>
        <v/>
      </c>
      <c r="N351" s="33" t="str">
        <f>IF(' Peticions ET'!N350="", "",' Peticions ET'!N350)</f>
        <v/>
      </c>
      <c r="O351" s="33" t="str">
        <f>IF(' Peticions ET'!O350="", "",' Peticions ET'!O350)</f>
        <v/>
      </c>
      <c r="P351" s="33" t="str">
        <f>IF(' Peticions ET'!P350="", "",' Peticions ET'!P350)</f>
        <v/>
      </c>
      <c r="Q351" s="33" t="str">
        <f>IF(' Peticions ET'!R350="", "",' Peticions ET'!R350)</f>
        <v/>
      </c>
      <c r="R351" s="1" t="str">
        <f>IF(' Peticions ET'!Q350="", "",' Peticions ET'!Q350)</f>
        <v/>
      </c>
      <c r="S351" s="34" t="str">
        <f>IF(' Peticions ET'!U350="", "",' Peticions ET'!U350)</f>
        <v/>
      </c>
      <c r="T351" s="34" t="str">
        <f>IF(' Peticions ET'!V350="", "",' Peticions ET'!V350)</f>
        <v/>
      </c>
      <c r="U351" t="str">
        <f>IF(' Peticions ET'!S350="", "",' Peticions ET'!S350)</f>
        <v/>
      </c>
      <c r="V351" t="str">
        <f>IF(' Peticions ET'!T350="", "",' Peticions ET'!T350)</f>
        <v/>
      </c>
      <c r="W351" s="33" t="str">
        <f>IF(' Peticions ET'!W350="", "",' Peticions ET'!W350)</f>
        <v/>
      </c>
      <c r="X351" s="33" t="str">
        <f>IF(' Peticions ET'!X350="", "",' Peticions ET'!X350)</f>
        <v/>
      </c>
      <c r="Y351" s="33" t="str">
        <f>IF(' Peticions ET'!Y350="", "",' Peticions ET'!Y350)</f>
        <v/>
      </c>
      <c r="Z351" s="1"/>
      <c r="AA351" s="1"/>
      <c r="AB351" s="3"/>
      <c r="AC351" s="34"/>
      <c r="AD351" s="34"/>
      <c r="AE351" s="34"/>
      <c r="AF351" s="35"/>
      <c r="AG351" s="36"/>
      <c r="AH351" s="36"/>
      <c r="AI351" s="36"/>
      <c r="AJ351" s="36"/>
      <c r="AK351" s="37"/>
      <c r="AL351" s="37"/>
      <c r="AM351" s="37"/>
      <c r="AN351" s="37"/>
      <c r="AO351" s="38" t="str">
        <f>IF(' Peticions ET'!AO350="", "",' Peticions ET'!AO350)</f>
        <v/>
      </c>
      <c r="AP351" s="154"/>
      <c r="AQ351" s="39"/>
      <c r="AR351" s="40" t="str">
        <f t="shared" si="101"/>
        <v/>
      </c>
      <c r="AS351" s="41" t="str">
        <f t="shared" si="102"/>
        <v/>
      </c>
      <c r="AT351" s="42" t="str">
        <f t="shared" si="112"/>
        <v/>
      </c>
      <c r="AU351" s="43" t="str">
        <f t="shared" si="113"/>
        <v/>
      </c>
      <c r="AV351" s="252" t="str">
        <f t="shared" si="103"/>
        <v/>
      </c>
      <c r="AW351" s="242">
        <f>IF(B351="",0,IF(BR351="S",COUNTIF($AV$17:AV351,AV351),0))</f>
        <v>0</v>
      </c>
      <c r="AX351" s="44" t="str">
        <f t="shared" si="114"/>
        <v/>
      </c>
      <c r="AY351" s="45">
        <f xml:space="preserve"> IF(AX351&lt;&gt;"",VLOOKUP(AX351,Calculs!$B$2:$C$34,2,FALSE),0)</f>
        <v>0</v>
      </c>
      <c r="AZ351" s="45">
        <f>IF(K351&lt;&gt;"",IF(LEFT(K351,1)="S", Calculs!$C$55,0),0)</f>
        <v>0</v>
      </c>
      <c r="BA351" s="45">
        <f>IF(L351&lt;&gt;"",IF(LEFT(L351,1)="S", Calculs!$C$51,0),0)</f>
        <v>0</v>
      </c>
      <c r="BB351" s="45">
        <f>IF(M351&lt;&gt;"",IF(LEFT(M351,1)="S", Calculs!$C$52,0),0)</f>
        <v>0</v>
      </c>
      <c r="BC351" s="46" t="str">
        <f t="shared" si="115"/>
        <v/>
      </c>
      <c r="BD351" s="46" t="str">
        <f t="shared" si="117"/>
        <v/>
      </c>
      <c r="BE351" s="46">
        <f>SUMIF(Calculs!$B$2:$B$34,BC351,Calculs!$C$2:$C$34)</f>
        <v>0</v>
      </c>
      <c r="BF351" s="45">
        <f>IF(Q351&lt;&gt;"",IF(LEFT(Q351,1)="S", Calculs!$C$52,0),0)</f>
        <v>0</v>
      </c>
      <c r="BG351" s="45">
        <f>IF(R351&lt;&gt;"",IF(LEFT(R351,1)="S", Calculs!$C$51,0),0)</f>
        <v>0</v>
      </c>
      <c r="BH351" s="252" t="str">
        <f t="shared" si="104"/>
        <v/>
      </c>
      <c r="BI351" s="242">
        <f>IF(B351="",0, IF(BS351="S",COUNTIF($BH$17:BH351,BH351),0))</f>
        <v>0</v>
      </c>
      <c r="BJ351" s="45">
        <f xml:space="preserve"> IF(S351&lt;&gt;"",IF(S351&lt;&gt;"Sense monitor",VLOOKUP(LEFT(S351,2),Calculs!$B$41:$C$46,2,FALSE),0),0)</f>
        <v>0</v>
      </c>
      <c r="BK351" s="45">
        <f>IF(T351&lt;&gt;"",IF(LEFT(T351,1)="S", Calculs!$C$48,0),0)</f>
        <v>0</v>
      </c>
      <c r="BL351" s="45">
        <f>IF(W351&lt;&gt;"",IF(LEFT(W351,3)="ETT", Calculs!$C$37,0),0)</f>
        <v>0</v>
      </c>
      <c r="BM351" s="45">
        <f>IF(X351&lt;&gt;"",IF(LEFT(X351,1)="S", Calculs!$C$51,0),0)</f>
        <v>0</v>
      </c>
      <c r="BN351" s="45">
        <f>IF(Y351&lt;&gt;"",IF(LEFT(Y351,1)="S", Calculs!$C$52,0),0)</f>
        <v>0</v>
      </c>
      <c r="BO351" s="46" t="str">
        <f t="shared" si="116"/>
        <v/>
      </c>
      <c r="BP351" s="45">
        <f>SUMIF(Calculs!$B$32:$B$36,TRIM(BO351),Calculs!$C$32:$C$36)</f>
        <v>0</v>
      </c>
      <c r="BQ351" s="45">
        <f>IF(V351&lt;&gt;"",IF(LEFT(V351,1)="S", SUMIF(Calculs!$B$57:$B$61, TRIM(BO351), Calculs!$C$57:$C$61),0),0)</f>
        <v>0</v>
      </c>
      <c r="BR351" s="43" t="str">
        <f t="shared" si="105"/>
        <v>N</v>
      </c>
      <c r="BS351" s="241" t="str">
        <f t="shared" si="106"/>
        <v>N</v>
      </c>
      <c r="BT351" s="45">
        <f t="shared" si="107"/>
        <v>0</v>
      </c>
      <c r="BU351" s="45"/>
      <c r="BV351" s="45"/>
      <c r="BW351" s="45">
        <f>IF(C351="",0,IF(AND(BR351="S",AW351=1), VLOOKUP(C351,Calculs!$B$85:$D$90,3), 0) + IF(AND(BS351="S",BI351=1), VLOOKUP(C351,Calculs!$B$85:$F$90,5), 0))</f>
        <v>0</v>
      </c>
      <c r="BX351" s="43" t="str">
        <f t="shared" si="108"/>
        <v/>
      </c>
      <c r="BY351" s="241" t="str">
        <f t="shared" si="109"/>
        <v/>
      </c>
      <c r="BZ351" s="301" t="str">
        <f t="shared" si="110"/>
        <v/>
      </c>
      <c r="CA351" s="301" t="str">
        <f t="shared" si="111"/>
        <v/>
      </c>
    </row>
    <row r="352" spans="1:79" ht="12.75" customHeight="1">
      <c r="A352" s="273"/>
      <c r="B352" s="239" t="str">
        <f>IF(' Peticions ET'!B351="", "",' Peticions ET'!B351)</f>
        <v/>
      </c>
      <c r="C352" s="186" t="str">
        <f>IF(' Peticions ET'!C351="", "",' Peticions ET'!C351)</f>
        <v/>
      </c>
      <c r="D352" s="186" t="str">
        <f>IF(' Peticions ET'!D351="", "",' Peticions ET'!D351)</f>
        <v/>
      </c>
      <c r="E352" s="186" t="str">
        <f>IF(' Peticions ET'!E351="", "",' Peticions ET'!E351)</f>
        <v/>
      </c>
      <c r="F352" s="186" t="str">
        <f>IF(' Peticions ET'!F351="", "",' Peticions ET'!F351)</f>
        <v/>
      </c>
      <c r="G352" s="186" t="str">
        <f>IF(' Peticions ET'!G351="", "",' Peticions ET'!G351)</f>
        <v/>
      </c>
      <c r="H352" s="185" t="str">
        <f>IF(' Peticions ET'!H351="", "",' Peticions ET'!H351)</f>
        <v/>
      </c>
      <c r="I352" s="185" t="str">
        <f>IF(' Peticions ET'!I351="", "",' Peticions ET'!I351)</f>
        <v/>
      </c>
      <c r="J352" s="33" t="str">
        <f>IF(' Peticions ET'!J351="", "",' Peticions ET'!J351)</f>
        <v/>
      </c>
      <c r="K352" s="33" t="str">
        <f>IF(' Peticions ET'!K351="", "",' Peticions ET'!K351)</f>
        <v/>
      </c>
      <c r="L352" s="33" t="str">
        <f>IF(' Peticions ET'!L351="", "",' Peticions ET'!L351)</f>
        <v/>
      </c>
      <c r="M352" s="33" t="str">
        <f>IF(' Peticions ET'!M351="", "",' Peticions ET'!M351)</f>
        <v/>
      </c>
      <c r="N352" s="33" t="str">
        <f>IF(' Peticions ET'!N351="", "",' Peticions ET'!N351)</f>
        <v/>
      </c>
      <c r="O352" s="33" t="str">
        <f>IF(' Peticions ET'!O351="", "",' Peticions ET'!O351)</f>
        <v/>
      </c>
      <c r="P352" s="33" t="str">
        <f>IF(' Peticions ET'!P351="", "",' Peticions ET'!P351)</f>
        <v/>
      </c>
      <c r="Q352" s="33" t="str">
        <f>IF(' Peticions ET'!R351="", "",' Peticions ET'!R351)</f>
        <v/>
      </c>
      <c r="R352" s="1" t="str">
        <f>IF(' Peticions ET'!Q351="", "",' Peticions ET'!Q351)</f>
        <v/>
      </c>
      <c r="S352" s="34" t="str">
        <f>IF(' Peticions ET'!U351="", "",' Peticions ET'!U351)</f>
        <v/>
      </c>
      <c r="T352" s="34" t="str">
        <f>IF(' Peticions ET'!V351="", "",' Peticions ET'!V351)</f>
        <v/>
      </c>
      <c r="U352" t="str">
        <f>IF(' Peticions ET'!S351="", "",' Peticions ET'!S351)</f>
        <v/>
      </c>
      <c r="V352" t="str">
        <f>IF(' Peticions ET'!T351="", "",' Peticions ET'!T351)</f>
        <v/>
      </c>
      <c r="W352" s="33" t="str">
        <f>IF(' Peticions ET'!W351="", "",' Peticions ET'!W351)</f>
        <v/>
      </c>
      <c r="X352" s="33" t="str">
        <f>IF(' Peticions ET'!X351="", "",' Peticions ET'!X351)</f>
        <v/>
      </c>
      <c r="Y352" s="33" t="str">
        <f>IF(' Peticions ET'!Y351="", "",' Peticions ET'!Y351)</f>
        <v/>
      </c>
      <c r="Z352" s="1"/>
      <c r="AA352" s="1"/>
      <c r="AB352" s="3"/>
      <c r="AC352" s="34"/>
      <c r="AD352" s="34"/>
      <c r="AE352" s="34"/>
      <c r="AF352" s="35"/>
      <c r="AG352" s="36"/>
      <c r="AH352" s="36"/>
      <c r="AI352" s="36"/>
      <c r="AJ352" s="36"/>
      <c r="AK352" s="37"/>
      <c r="AL352" s="37"/>
      <c r="AM352" s="37"/>
      <c r="AN352" s="37"/>
      <c r="AO352" s="38" t="str">
        <f>IF(' Peticions ET'!AO351="", "",' Peticions ET'!AO351)</f>
        <v/>
      </c>
      <c r="AP352" s="154"/>
      <c r="AQ352" s="39"/>
      <c r="AR352" s="40" t="str">
        <f t="shared" si="101"/>
        <v/>
      </c>
      <c r="AS352" s="41" t="str">
        <f t="shared" si="102"/>
        <v/>
      </c>
      <c r="AT352" s="42" t="str">
        <f t="shared" si="112"/>
        <v/>
      </c>
      <c r="AU352" s="43" t="str">
        <f t="shared" si="113"/>
        <v/>
      </c>
      <c r="AV352" s="252" t="str">
        <f t="shared" si="103"/>
        <v/>
      </c>
      <c r="AW352" s="242">
        <f>IF(B352="",0,IF(BR352="S",COUNTIF($AV$17:AV352,AV352),0))</f>
        <v>0</v>
      </c>
      <c r="AX352" s="44" t="str">
        <f t="shared" si="114"/>
        <v/>
      </c>
      <c r="AY352" s="45">
        <f xml:space="preserve"> IF(AX352&lt;&gt;"",VLOOKUP(AX352,Calculs!$B$2:$C$34,2,FALSE),0)</f>
        <v>0</v>
      </c>
      <c r="AZ352" s="45">
        <f>IF(K352&lt;&gt;"",IF(LEFT(K352,1)="S", Calculs!$C$55,0),0)</f>
        <v>0</v>
      </c>
      <c r="BA352" s="45">
        <f>IF(L352&lt;&gt;"",IF(LEFT(L352,1)="S", Calculs!$C$51,0),0)</f>
        <v>0</v>
      </c>
      <c r="BB352" s="45">
        <f>IF(M352&lt;&gt;"",IF(LEFT(M352,1)="S", Calculs!$C$52,0),0)</f>
        <v>0</v>
      </c>
      <c r="BC352" s="46" t="str">
        <f t="shared" si="115"/>
        <v/>
      </c>
      <c r="BD352" s="46" t="str">
        <f t="shared" si="117"/>
        <v/>
      </c>
      <c r="BE352" s="46">
        <f>SUMIF(Calculs!$B$2:$B$34,BC352,Calculs!$C$2:$C$34)</f>
        <v>0</v>
      </c>
      <c r="BF352" s="45">
        <f>IF(Q352&lt;&gt;"",IF(LEFT(Q352,1)="S", Calculs!$C$52,0),0)</f>
        <v>0</v>
      </c>
      <c r="BG352" s="45">
        <f>IF(R352&lt;&gt;"",IF(LEFT(R352,1)="S", Calculs!$C$51,0),0)</f>
        <v>0</v>
      </c>
      <c r="BH352" s="252" t="str">
        <f t="shared" si="104"/>
        <v/>
      </c>
      <c r="BI352" s="242">
        <f>IF(B352="",0, IF(BS352="S",COUNTIF($BH$17:BH352,BH352),0))</f>
        <v>0</v>
      </c>
      <c r="BJ352" s="45">
        <f xml:space="preserve"> IF(S352&lt;&gt;"",IF(S352&lt;&gt;"Sense monitor",VLOOKUP(LEFT(S352,2),Calculs!$B$41:$C$46,2,FALSE),0),0)</f>
        <v>0</v>
      </c>
      <c r="BK352" s="45">
        <f>IF(T352&lt;&gt;"",IF(LEFT(T352,1)="S", Calculs!$C$48,0),0)</f>
        <v>0</v>
      </c>
      <c r="BL352" s="45">
        <f>IF(W352&lt;&gt;"",IF(LEFT(W352,3)="ETT", Calculs!$C$37,0),0)</f>
        <v>0</v>
      </c>
      <c r="BM352" s="45">
        <f>IF(X352&lt;&gt;"",IF(LEFT(X352,1)="S", Calculs!$C$51,0),0)</f>
        <v>0</v>
      </c>
      <c r="BN352" s="45">
        <f>IF(Y352&lt;&gt;"",IF(LEFT(Y352,1)="S", Calculs!$C$52,0),0)</f>
        <v>0</v>
      </c>
      <c r="BO352" s="46" t="str">
        <f t="shared" si="116"/>
        <v/>
      </c>
      <c r="BP352" s="45">
        <f>SUMIF(Calculs!$B$32:$B$36,TRIM(BO352),Calculs!$C$32:$C$36)</f>
        <v>0</v>
      </c>
      <c r="BQ352" s="45">
        <f>IF(V352&lt;&gt;"",IF(LEFT(V352,1)="S", SUMIF(Calculs!$B$57:$B$61, TRIM(BO352), Calculs!$C$57:$C$61),0),0)</f>
        <v>0</v>
      </c>
      <c r="BR352" s="43" t="str">
        <f t="shared" si="105"/>
        <v>N</v>
      </c>
      <c r="BS352" s="241" t="str">
        <f t="shared" si="106"/>
        <v>N</v>
      </c>
      <c r="BT352" s="45">
        <f t="shared" si="107"/>
        <v>0</v>
      </c>
      <c r="BU352" s="45"/>
      <c r="BV352" s="45"/>
      <c r="BW352" s="45">
        <f>IF(C352="",0,IF(AND(BR352="S",AW352=1), VLOOKUP(C352,Calculs!$B$85:$D$90,3), 0) + IF(AND(BS352="S",BI352=1), VLOOKUP(C352,Calculs!$B$85:$F$90,5), 0))</f>
        <v>0</v>
      </c>
      <c r="BX352" s="43" t="str">
        <f t="shared" si="108"/>
        <v/>
      </c>
      <c r="BY352" s="241" t="str">
        <f t="shared" si="109"/>
        <v/>
      </c>
      <c r="BZ352" s="301" t="str">
        <f t="shared" si="110"/>
        <v/>
      </c>
      <c r="CA352" s="301" t="str">
        <f t="shared" si="111"/>
        <v/>
      </c>
    </row>
    <row r="353" spans="1:79" ht="12.75" customHeight="1">
      <c r="A353" s="273"/>
      <c r="B353" s="239" t="str">
        <f>IF(' Peticions ET'!B352="", "",' Peticions ET'!B352)</f>
        <v/>
      </c>
      <c r="C353" s="186" t="str">
        <f>IF(' Peticions ET'!C352="", "",' Peticions ET'!C352)</f>
        <v/>
      </c>
      <c r="D353" s="186" t="str">
        <f>IF(' Peticions ET'!D352="", "",' Peticions ET'!D352)</f>
        <v/>
      </c>
      <c r="E353" s="186" t="str">
        <f>IF(' Peticions ET'!E352="", "",' Peticions ET'!E352)</f>
        <v/>
      </c>
      <c r="F353" s="186" t="str">
        <f>IF(' Peticions ET'!F352="", "",' Peticions ET'!F352)</f>
        <v/>
      </c>
      <c r="G353" s="186" t="str">
        <f>IF(' Peticions ET'!G352="", "",' Peticions ET'!G352)</f>
        <v/>
      </c>
      <c r="H353" s="185" t="str">
        <f>IF(' Peticions ET'!H352="", "",' Peticions ET'!H352)</f>
        <v/>
      </c>
      <c r="I353" s="185" t="str">
        <f>IF(' Peticions ET'!I352="", "",' Peticions ET'!I352)</f>
        <v/>
      </c>
      <c r="J353" s="33" t="str">
        <f>IF(' Peticions ET'!J352="", "",' Peticions ET'!J352)</f>
        <v/>
      </c>
      <c r="K353" s="33" t="str">
        <f>IF(' Peticions ET'!K352="", "",' Peticions ET'!K352)</f>
        <v/>
      </c>
      <c r="L353" s="33" t="str">
        <f>IF(' Peticions ET'!L352="", "",' Peticions ET'!L352)</f>
        <v/>
      </c>
      <c r="M353" s="33" t="str">
        <f>IF(' Peticions ET'!M352="", "",' Peticions ET'!M352)</f>
        <v/>
      </c>
      <c r="N353" s="33" t="str">
        <f>IF(' Peticions ET'!N352="", "",' Peticions ET'!N352)</f>
        <v/>
      </c>
      <c r="O353" s="33" t="str">
        <f>IF(' Peticions ET'!O352="", "",' Peticions ET'!O352)</f>
        <v/>
      </c>
      <c r="P353" s="33" t="str">
        <f>IF(' Peticions ET'!P352="", "",' Peticions ET'!P352)</f>
        <v/>
      </c>
      <c r="Q353" s="33" t="str">
        <f>IF(' Peticions ET'!R352="", "",' Peticions ET'!R352)</f>
        <v/>
      </c>
      <c r="R353" s="1" t="str">
        <f>IF(' Peticions ET'!Q352="", "",' Peticions ET'!Q352)</f>
        <v/>
      </c>
      <c r="S353" s="34" t="str">
        <f>IF(' Peticions ET'!U352="", "",' Peticions ET'!U352)</f>
        <v/>
      </c>
      <c r="T353" s="34" t="str">
        <f>IF(' Peticions ET'!V352="", "",' Peticions ET'!V352)</f>
        <v/>
      </c>
      <c r="U353" t="str">
        <f>IF(' Peticions ET'!S352="", "",' Peticions ET'!S352)</f>
        <v/>
      </c>
      <c r="V353" t="str">
        <f>IF(' Peticions ET'!T352="", "",' Peticions ET'!T352)</f>
        <v/>
      </c>
      <c r="W353" s="33" t="str">
        <f>IF(' Peticions ET'!W352="", "",' Peticions ET'!W352)</f>
        <v/>
      </c>
      <c r="X353" s="33" t="str">
        <f>IF(' Peticions ET'!X352="", "",' Peticions ET'!X352)</f>
        <v/>
      </c>
      <c r="Y353" s="33" t="str">
        <f>IF(' Peticions ET'!Y352="", "",' Peticions ET'!Y352)</f>
        <v/>
      </c>
      <c r="Z353" s="1"/>
      <c r="AA353" s="1"/>
      <c r="AB353" s="3"/>
      <c r="AC353" s="34"/>
      <c r="AD353" s="34"/>
      <c r="AE353" s="34"/>
      <c r="AF353" s="35"/>
      <c r="AG353" s="36"/>
      <c r="AH353" s="36"/>
      <c r="AI353" s="36"/>
      <c r="AJ353" s="36"/>
      <c r="AK353" s="37"/>
      <c r="AL353" s="37"/>
      <c r="AM353" s="37"/>
      <c r="AN353" s="37"/>
      <c r="AO353" s="38" t="str">
        <f>IF(' Peticions ET'!AO352="", "",' Peticions ET'!AO352)</f>
        <v/>
      </c>
      <c r="AP353" s="154"/>
      <c r="AQ353" s="39"/>
      <c r="AR353" s="40" t="str">
        <f t="shared" si="101"/>
        <v/>
      </c>
      <c r="AS353" s="41" t="str">
        <f t="shared" si="102"/>
        <v/>
      </c>
      <c r="AT353" s="42" t="str">
        <f t="shared" si="112"/>
        <v/>
      </c>
      <c r="AU353" s="43" t="str">
        <f t="shared" si="113"/>
        <v/>
      </c>
      <c r="AV353" s="252" t="str">
        <f t="shared" si="103"/>
        <v/>
      </c>
      <c r="AW353" s="242">
        <f>IF(B353="",0,IF(BR353="S",COUNTIF($AV$17:AV353,AV353),0))</f>
        <v>0</v>
      </c>
      <c r="AX353" s="44" t="str">
        <f t="shared" si="114"/>
        <v/>
      </c>
      <c r="AY353" s="45">
        <f xml:space="preserve"> IF(AX353&lt;&gt;"",VLOOKUP(AX353,Calculs!$B$2:$C$34,2,FALSE),0)</f>
        <v>0</v>
      </c>
      <c r="AZ353" s="45">
        <f>IF(K353&lt;&gt;"",IF(LEFT(K353,1)="S", Calculs!$C$55,0),0)</f>
        <v>0</v>
      </c>
      <c r="BA353" s="45">
        <f>IF(L353&lt;&gt;"",IF(LEFT(L353,1)="S", Calculs!$C$51,0),0)</f>
        <v>0</v>
      </c>
      <c r="BB353" s="45">
        <f>IF(M353&lt;&gt;"",IF(LEFT(M353,1)="S", Calculs!$C$52,0),0)</f>
        <v>0</v>
      </c>
      <c r="BC353" s="46" t="str">
        <f t="shared" si="115"/>
        <v/>
      </c>
      <c r="BD353" s="46" t="str">
        <f t="shared" si="117"/>
        <v/>
      </c>
      <c r="BE353" s="46">
        <f>SUMIF(Calculs!$B$2:$B$34,BC353,Calculs!$C$2:$C$34)</f>
        <v>0</v>
      </c>
      <c r="BF353" s="45">
        <f>IF(Q353&lt;&gt;"",IF(LEFT(Q353,1)="S", Calculs!$C$52,0),0)</f>
        <v>0</v>
      </c>
      <c r="BG353" s="45">
        <f>IF(R353&lt;&gt;"",IF(LEFT(R353,1)="S", Calculs!$C$51,0),0)</f>
        <v>0</v>
      </c>
      <c r="BH353" s="252" t="str">
        <f t="shared" si="104"/>
        <v/>
      </c>
      <c r="BI353" s="242">
        <f>IF(B353="",0, IF(BS353="S",COUNTIF($BH$17:BH353,BH353),0))</f>
        <v>0</v>
      </c>
      <c r="BJ353" s="45">
        <f xml:space="preserve"> IF(S353&lt;&gt;"",IF(S353&lt;&gt;"Sense monitor",VLOOKUP(LEFT(S353,2),Calculs!$B$41:$C$46,2,FALSE),0),0)</f>
        <v>0</v>
      </c>
      <c r="BK353" s="45">
        <f>IF(T353&lt;&gt;"",IF(LEFT(T353,1)="S", Calculs!$C$48,0),0)</f>
        <v>0</v>
      </c>
      <c r="BL353" s="45">
        <f>IF(W353&lt;&gt;"",IF(LEFT(W353,3)="ETT", Calculs!$C$37,0),0)</f>
        <v>0</v>
      </c>
      <c r="BM353" s="45">
        <f>IF(X353&lt;&gt;"",IF(LEFT(X353,1)="S", Calculs!$C$51,0),0)</f>
        <v>0</v>
      </c>
      <c r="BN353" s="45">
        <f>IF(Y353&lt;&gt;"",IF(LEFT(Y353,1)="S", Calculs!$C$52,0),0)</f>
        <v>0</v>
      </c>
      <c r="BO353" s="46" t="str">
        <f t="shared" si="116"/>
        <v/>
      </c>
      <c r="BP353" s="45">
        <f>SUMIF(Calculs!$B$32:$B$36,TRIM(BO353),Calculs!$C$32:$C$36)</f>
        <v>0</v>
      </c>
      <c r="BQ353" s="45">
        <f>IF(V353&lt;&gt;"",IF(LEFT(V353,1)="S", SUMIF(Calculs!$B$57:$B$61, TRIM(BO353), Calculs!$C$57:$C$61),0),0)</f>
        <v>0</v>
      </c>
      <c r="BR353" s="43" t="str">
        <f t="shared" si="105"/>
        <v>N</v>
      </c>
      <c r="BS353" s="241" t="str">
        <f t="shared" si="106"/>
        <v>N</v>
      </c>
      <c r="BT353" s="45">
        <f t="shared" si="107"/>
        <v>0</v>
      </c>
      <c r="BU353" s="45"/>
      <c r="BV353" s="45"/>
      <c r="BW353" s="45">
        <f>IF(C353="",0,IF(AND(BR353="S",AW353=1), VLOOKUP(C353,Calculs!$B$85:$D$90,3), 0) + IF(AND(BS353="S",BI353=1), VLOOKUP(C353,Calculs!$B$85:$F$90,5), 0))</f>
        <v>0</v>
      </c>
      <c r="BX353" s="43" t="str">
        <f t="shared" si="108"/>
        <v/>
      </c>
      <c r="BY353" s="241" t="str">
        <f t="shared" si="109"/>
        <v/>
      </c>
      <c r="BZ353" s="301" t="str">
        <f t="shared" si="110"/>
        <v/>
      </c>
      <c r="CA353" s="301" t="str">
        <f t="shared" si="111"/>
        <v/>
      </c>
    </row>
    <row r="354" spans="1:79" ht="12.75" customHeight="1">
      <c r="A354" s="273"/>
      <c r="B354" s="239" t="str">
        <f>IF(' Peticions ET'!B353="", "",' Peticions ET'!B353)</f>
        <v/>
      </c>
      <c r="C354" s="186" t="str">
        <f>IF(' Peticions ET'!C353="", "",' Peticions ET'!C353)</f>
        <v/>
      </c>
      <c r="D354" s="186" t="str">
        <f>IF(' Peticions ET'!D353="", "",' Peticions ET'!D353)</f>
        <v/>
      </c>
      <c r="E354" s="186" t="str">
        <f>IF(' Peticions ET'!E353="", "",' Peticions ET'!E353)</f>
        <v/>
      </c>
      <c r="F354" s="186" t="str">
        <f>IF(' Peticions ET'!F353="", "",' Peticions ET'!F353)</f>
        <v/>
      </c>
      <c r="G354" s="186" t="str">
        <f>IF(' Peticions ET'!G353="", "",' Peticions ET'!G353)</f>
        <v/>
      </c>
      <c r="H354" s="185" t="str">
        <f>IF(' Peticions ET'!H353="", "",' Peticions ET'!H353)</f>
        <v/>
      </c>
      <c r="I354" s="185" t="str">
        <f>IF(' Peticions ET'!I353="", "",' Peticions ET'!I353)</f>
        <v/>
      </c>
      <c r="J354" s="33" t="str">
        <f>IF(' Peticions ET'!J353="", "",' Peticions ET'!J353)</f>
        <v/>
      </c>
      <c r="K354" s="33" t="str">
        <f>IF(' Peticions ET'!K353="", "",' Peticions ET'!K353)</f>
        <v/>
      </c>
      <c r="L354" s="33" t="str">
        <f>IF(' Peticions ET'!L353="", "",' Peticions ET'!L353)</f>
        <v/>
      </c>
      <c r="M354" s="33" t="str">
        <f>IF(' Peticions ET'!M353="", "",' Peticions ET'!M353)</f>
        <v/>
      </c>
      <c r="N354" s="33" t="str">
        <f>IF(' Peticions ET'!N353="", "",' Peticions ET'!N353)</f>
        <v/>
      </c>
      <c r="O354" s="33" t="str">
        <f>IF(' Peticions ET'!O353="", "",' Peticions ET'!O353)</f>
        <v/>
      </c>
      <c r="P354" s="33" t="str">
        <f>IF(' Peticions ET'!P353="", "",' Peticions ET'!P353)</f>
        <v/>
      </c>
      <c r="Q354" s="33" t="str">
        <f>IF(' Peticions ET'!R353="", "",' Peticions ET'!R353)</f>
        <v/>
      </c>
      <c r="R354" s="1" t="str">
        <f>IF(' Peticions ET'!Q353="", "",' Peticions ET'!Q353)</f>
        <v/>
      </c>
      <c r="S354" s="34" t="str">
        <f>IF(' Peticions ET'!U353="", "",' Peticions ET'!U353)</f>
        <v/>
      </c>
      <c r="T354" s="34" t="str">
        <f>IF(' Peticions ET'!V353="", "",' Peticions ET'!V353)</f>
        <v/>
      </c>
      <c r="U354" t="str">
        <f>IF(' Peticions ET'!S353="", "",' Peticions ET'!S353)</f>
        <v/>
      </c>
      <c r="V354" t="str">
        <f>IF(' Peticions ET'!T353="", "",' Peticions ET'!T353)</f>
        <v/>
      </c>
      <c r="W354" s="33" t="str">
        <f>IF(' Peticions ET'!W353="", "",' Peticions ET'!W353)</f>
        <v/>
      </c>
      <c r="X354" s="33" t="str">
        <f>IF(' Peticions ET'!X353="", "",' Peticions ET'!X353)</f>
        <v/>
      </c>
      <c r="Y354" s="33" t="str">
        <f>IF(' Peticions ET'!Y353="", "",' Peticions ET'!Y353)</f>
        <v/>
      </c>
      <c r="Z354" s="1"/>
      <c r="AA354" s="1"/>
      <c r="AB354" s="3"/>
      <c r="AC354" s="34"/>
      <c r="AD354" s="34"/>
      <c r="AE354" s="34"/>
      <c r="AF354" s="35"/>
      <c r="AG354" s="36"/>
      <c r="AH354" s="36"/>
      <c r="AI354" s="36"/>
      <c r="AJ354" s="36"/>
      <c r="AK354" s="37"/>
      <c r="AL354" s="37"/>
      <c r="AM354" s="37"/>
      <c r="AN354" s="37"/>
      <c r="AO354" s="38" t="str">
        <f>IF(' Peticions ET'!AO353="", "",' Peticions ET'!AO353)</f>
        <v/>
      </c>
      <c r="AP354" s="154"/>
      <c r="AQ354" s="39"/>
      <c r="AR354" s="40" t="str">
        <f t="shared" si="101"/>
        <v/>
      </c>
      <c r="AS354" s="41" t="str">
        <f t="shared" si="102"/>
        <v/>
      </c>
      <c r="AT354" s="42" t="str">
        <f t="shared" si="112"/>
        <v/>
      </c>
      <c r="AU354" s="43" t="str">
        <f t="shared" si="113"/>
        <v/>
      </c>
      <c r="AV354" s="252" t="str">
        <f t="shared" si="103"/>
        <v/>
      </c>
      <c r="AW354" s="242">
        <f>IF(B354="",0,IF(BR354="S",COUNTIF($AV$17:AV354,AV354),0))</f>
        <v>0</v>
      </c>
      <c r="AX354" s="44" t="str">
        <f t="shared" si="114"/>
        <v/>
      </c>
      <c r="AY354" s="45">
        <f xml:space="preserve"> IF(AX354&lt;&gt;"",VLOOKUP(AX354,Calculs!$B$2:$C$34,2,FALSE),0)</f>
        <v>0</v>
      </c>
      <c r="AZ354" s="45">
        <f>IF(K354&lt;&gt;"",IF(LEFT(K354,1)="S", Calculs!$C$55,0),0)</f>
        <v>0</v>
      </c>
      <c r="BA354" s="45">
        <f>IF(L354&lt;&gt;"",IF(LEFT(L354,1)="S", Calculs!$C$51,0),0)</f>
        <v>0</v>
      </c>
      <c r="BB354" s="45">
        <f>IF(M354&lt;&gt;"",IF(LEFT(M354,1)="S", Calculs!$C$52,0),0)</f>
        <v>0</v>
      </c>
      <c r="BC354" s="46" t="str">
        <f t="shared" si="115"/>
        <v/>
      </c>
      <c r="BD354" s="46" t="str">
        <f t="shared" si="117"/>
        <v/>
      </c>
      <c r="BE354" s="46">
        <f>SUMIF(Calculs!$B$2:$B$34,BC354,Calculs!$C$2:$C$34)</f>
        <v>0</v>
      </c>
      <c r="BF354" s="45">
        <f>IF(Q354&lt;&gt;"",IF(LEFT(Q354,1)="S", Calculs!$C$52,0),0)</f>
        <v>0</v>
      </c>
      <c r="BG354" s="45">
        <f>IF(R354&lt;&gt;"",IF(LEFT(R354,1)="S", Calculs!$C$51,0),0)</f>
        <v>0</v>
      </c>
      <c r="BH354" s="252" t="str">
        <f t="shared" si="104"/>
        <v/>
      </c>
      <c r="BI354" s="242">
        <f>IF(B354="",0, IF(BS354="S",COUNTIF($BH$17:BH354,BH354),0))</f>
        <v>0</v>
      </c>
      <c r="BJ354" s="45">
        <f xml:space="preserve"> IF(S354&lt;&gt;"",IF(S354&lt;&gt;"Sense monitor",VLOOKUP(LEFT(S354,2),Calculs!$B$41:$C$46,2,FALSE),0),0)</f>
        <v>0</v>
      </c>
      <c r="BK354" s="45">
        <f>IF(T354&lt;&gt;"",IF(LEFT(T354,1)="S", Calculs!$C$48,0),0)</f>
        <v>0</v>
      </c>
      <c r="BL354" s="45">
        <f>IF(W354&lt;&gt;"",IF(LEFT(W354,3)="ETT", Calculs!$C$37,0),0)</f>
        <v>0</v>
      </c>
      <c r="BM354" s="45">
        <f>IF(X354&lt;&gt;"",IF(LEFT(X354,1)="S", Calculs!$C$51,0),0)</f>
        <v>0</v>
      </c>
      <c r="BN354" s="45">
        <f>IF(Y354&lt;&gt;"",IF(LEFT(Y354,1)="S", Calculs!$C$52,0),0)</f>
        <v>0</v>
      </c>
      <c r="BO354" s="46" t="str">
        <f t="shared" si="116"/>
        <v/>
      </c>
      <c r="BP354" s="45">
        <f>SUMIF(Calculs!$B$32:$B$36,TRIM(BO354),Calculs!$C$32:$C$36)</f>
        <v>0</v>
      </c>
      <c r="BQ354" s="45">
        <f>IF(V354&lt;&gt;"",IF(LEFT(V354,1)="S", SUMIF(Calculs!$B$57:$B$61, TRIM(BO354), Calculs!$C$57:$C$61),0),0)</f>
        <v>0</v>
      </c>
      <c r="BR354" s="43" t="str">
        <f t="shared" si="105"/>
        <v>N</v>
      </c>
      <c r="BS354" s="241" t="str">
        <f t="shared" si="106"/>
        <v>N</v>
      </c>
      <c r="BT354" s="45">
        <f t="shared" si="107"/>
        <v>0</v>
      </c>
      <c r="BU354" s="45"/>
      <c r="BV354" s="45"/>
      <c r="BW354" s="45">
        <f>IF(C354="",0,IF(AND(BR354="S",AW354=1), VLOOKUP(C354,Calculs!$B$85:$D$90,3), 0) + IF(AND(BS354="S",BI354=1), VLOOKUP(C354,Calculs!$B$85:$F$90,5), 0))</f>
        <v>0</v>
      </c>
      <c r="BX354" s="43" t="str">
        <f t="shared" si="108"/>
        <v/>
      </c>
      <c r="BY354" s="241" t="str">
        <f t="shared" si="109"/>
        <v/>
      </c>
      <c r="BZ354" s="301" t="str">
        <f t="shared" si="110"/>
        <v/>
      </c>
      <c r="CA354" s="301" t="str">
        <f t="shared" si="111"/>
        <v/>
      </c>
    </row>
    <row r="355" spans="1:79" ht="12.75" customHeight="1">
      <c r="A355" s="273"/>
      <c r="B355" s="239" t="str">
        <f>IF(' Peticions ET'!B354="", "",' Peticions ET'!B354)</f>
        <v/>
      </c>
      <c r="C355" s="186" t="str">
        <f>IF(' Peticions ET'!C354="", "",' Peticions ET'!C354)</f>
        <v/>
      </c>
      <c r="D355" s="186" t="str">
        <f>IF(' Peticions ET'!D354="", "",' Peticions ET'!D354)</f>
        <v/>
      </c>
      <c r="E355" s="186" t="str">
        <f>IF(' Peticions ET'!E354="", "",' Peticions ET'!E354)</f>
        <v/>
      </c>
      <c r="F355" s="186" t="str">
        <f>IF(' Peticions ET'!F354="", "",' Peticions ET'!F354)</f>
        <v/>
      </c>
      <c r="G355" s="186" t="str">
        <f>IF(' Peticions ET'!G354="", "",' Peticions ET'!G354)</f>
        <v/>
      </c>
      <c r="H355" s="185" t="str">
        <f>IF(' Peticions ET'!H354="", "",' Peticions ET'!H354)</f>
        <v/>
      </c>
      <c r="I355" s="185" t="str">
        <f>IF(' Peticions ET'!I354="", "",' Peticions ET'!I354)</f>
        <v/>
      </c>
      <c r="J355" s="33" t="str">
        <f>IF(' Peticions ET'!J354="", "",' Peticions ET'!J354)</f>
        <v/>
      </c>
      <c r="K355" s="33" t="str">
        <f>IF(' Peticions ET'!K354="", "",' Peticions ET'!K354)</f>
        <v/>
      </c>
      <c r="L355" s="33" t="str">
        <f>IF(' Peticions ET'!L354="", "",' Peticions ET'!L354)</f>
        <v/>
      </c>
      <c r="M355" s="33" t="str">
        <f>IF(' Peticions ET'!M354="", "",' Peticions ET'!M354)</f>
        <v/>
      </c>
      <c r="N355" s="33" t="str">
        <f>IF(' Peticions ET'!N354="", "",' Peticions ET'!N354)</f>
        <v/>
      </c>
      <c r="O355" s="33" t="str">
        <f>IF(' Peticions ET'!O354="", "",' Peticions ET'!O354)</f>
        <v/>
      </c>
      <c r="P355" s="33" t="str">
        <f>IF(' Peticions ET'!P354="", "",' Peticions ET'!P354)</f>
        <v/>
      </c>
      <c r="Q355" s="33" t="str">
        <f>IF(' Peticions ET'!R354="", "",' Peticions ET'!R354)</f>
        <v/>
      </c>
      <c r="R355" s="1" t="str">
        <f>IF(' Peticions ET'!Q354="", "",' Peticions ET'!Q354)</f>
        <v/>
      </c>
      <c r="S355" s="34" t="str">
        <f>IF(' Peticions ET'!U354="", "",' Peticions ET'!U354)</f>
        <v/>
      </c>
      <c r="T355" s="34" t="str">
        <f>IF(' Peticions ET'!V354="", "",' Peticions ET'!V354)</f>
        <v/>
      </c>
      <c r="U355" t="str">
        <f>IF(' Peticions ET'!S354="", "",' Peticions ET'!S354)</f>
        <v/>
      </c>
      <c r="V355" t="str">
        <f>IF(' Peticions ET'!T354="", "",' Peticions ET'!T354)</f>
        <v/>
      </c>
      <c r="W355" s="33" t="str">
        <f>IF(' Peticions ET'!W354="", "",' Peticions ET'!W354)</f>
        <v/>
      </c>
      <c r="X355" s="33" t="str">
        <f>IF(' Peticions ET'!X354="", "",' Peticions ET'!X354)</f>
        <v/>
      </c>
      <c r="Y355" s="33" t="str">
        <f>IF(' Peticions ET'!Y354="", "",' Peticions ET'!Y354)</f>
        <v/>
      </c>
      <c r="Z355" s="1"/>
      <c r="AA355" s="1"/>
      <c r="AB355" s="3"/>
      <c r="AC355" s="34"/>
      <c r="AD355" s="34"/>
      <c r="AE355" s="34"/>
      <c r="AF355" s="35"/>
      <c r="AG355" s="36"/>
      <c r="AH355" s="36"/>
      <c r="AI355" s="36"/>
      <c r="AJ355" s="36"/>
      <c r="AK355" s="37"/>
      <c r="AL355" s="37"/>
      <c r="AM355" s="37"/>
      <c r="AN355" s="37"/>
      <c r="AO355" s="38" t="str">
        <f>IF(' Peticions ET'!AO354="", "",' Peticions ET'!AO354)</f>
        <v/>
      </c>
      <c r="AP355" s="154"/>
      <c r="AQ355" s="39"/>
      <c r="AR355" s="40" t="str">
        <f t="shared" si="101"/>
        <v/>
      </c>
      <c r="AS355" s="41" t="str">
        <f t="shared" si="102"/>
        <v/>
      </c>
      <c r="AT355" s="42" t="str">
        <f t="shared" si="112"/>
        <v/>
      </c>
      <c r="AU355" s="43" t="str">
        <f t="shared" si="113"/>
        <v/>
      </c>
      <c r="AV355" s="252" t="str">
        <f t="shared" si="103"/>
        <v/>
      </c>
      <c r="AW355" s="242">
        <f>IF(B355="",0,IF(BR355="S",COUNTIF($AV$17:AV355,AV355),0))</f>
        <v>0</v>
      </c>
      <c r="AX355" s="44" t="str">
        <f t="shared" si="114"/>
        <v/>
      </c>
      <c r="AY355" s="45">
        <f xml:space="preserve"> IF(AX355&lt;&gt;"",VLOOKUP(AX355,Calculs!$B$2:$C$34,2,FALSE),0)</f>
        <v>0</v>
      </c>
      <c r="AZ355" s="45">
        <f>IF(K355&lt;&gt;"",IF(LEFT(K355,1)="S", Calculs!$C$55,0),0)</f>
        <v>0</v>
      </c>
      <c r="BA355" s="45">
        <f>IF(L355&lt;&gt;"",IF(LEFT(L355,1)="S", Calculs!$C$51,0),0)</f>
        <v>0</v>
      </c>
      <c r="BB355" s="45">
        <f>IF(M355&lt;&gt;"",IF(LEFT(M355,1)="S", Calculs!$C$52,0),0)</f>
        <v>0</v>
      </c>
      <c r="BC355" s="46" t="str">
        <f t="shared" si="115"/>
        <v/>
      </c>
      <c r="BD355" s="46" t="str">
        <f t="shared" si="117"/>
        <v/>
      </c>
      <c r="BE355" s="46">
        <f>SUMIF(Calculs!$B$2:$B$34,BC355,Calculs!$C$2:$C$34)</f>
        <v>0</v>
      </c>
      <c r="BF355" s="45">
        <f>IF(Q355&lt;&gt;"",IF(LEFT(Q355,1)="S", Calculs!$C$52,0),0)</f>
        <v>0</v>
      </c>
      <c r="BG355" s="45">
        <f>IF(R355&lt;&gt;"",IF(LEFT(R355,1)="S", Calculs!$C$51,0),0)</f>
        <v>0</v>
      </c>
      <c r="BH355" s="252" t="str">
        <f t="shared" si="104"/>
        <v/>
      </c>
      <c r="BI355" s="242">
        <f>IF(B355="",0, IF(BS355="S",COUNTIF($BH$17:BH355,BH355),0))</f>
        <v>0</v>
      </c>
      <c r="BJ355" s="45">
        <f xml:space="preserve"> IF(S355&lt;&gt;"",IF(S355&lt;&gt;"Sense monitor",VLOOKUP(LEFT(S355,2),Calculs!$B$41:$C$46,2,FALSE),0),0)</f>
        <v>0</v>
      </c>
      <c r="BK355" s="45">
        <f>IF(T355&lt;&gt;"",IF(LEFT(T355,1)="S", Calculs!$C$48,0),0)</f>
        <v>0</v>
      </c>
      <c r="BL355" s="45">
        <f>IF(W355&lt;&gt;"",IF(LEFT(W355,3)="ETT", Calculs!$C$37,0),0)</f>
        <v>0</v>
      </c>
      <c r="BM355" s="45">
        <f>IF(X355&lt;&gt;"",IF(LEFT(X355,1)="S", Calculs!$C$51,0),0)</f>
        <v>0</v>
      </c>
      <c r="BN355" s="45">
        <f>IF(Y355&lt;&gt;"",IF(LEFT(Y355,1)="S", Calculs!$C$52,0),0)</f>
        <v>0</v>
      </c>
      <c r="BO355" s="46" t="str">
        <f t="shared" si="116"/>
        <v/>
      </c>
      <c r="BP355" s="45">
        <f>SUMIF(Calculs!$B$32:$B$36,TRIM(BO355),Calculs!$C$32:$C$36)</f>
        <v>0</v>
      </c>
      <c r="BQ355" s="45">
        <f>IF(V355&lt;&gt;"",IF(LEFT(V355,1)="S", SUMIF(Calculs!$B$57:$B$61, TRIM(BO355), Calculs!$C$57:$C$61),0),0)</f>
        <v>0</v>
      </c>
      <c r="BR355" s="43" t="str">
        <f t="shared" si="105"/>
        <v>N</v>
      </c>
      <c r="BS355" s="241" t="str">
        <f t="shared" si="106"/>
        <v>N</v>
      </c>
      <c r="BT355" s="45">
        <f t="shared" si="107"/>
        <v>0</v>
      </c>
      <c r="BU355" s="45"/>
      <c r="BV355" s="45"/>
      <c r="BW355" s="45">
        <f>IF(C355="",0,IF(AND(BR355="S",AW355=1), VLOOKUP(C355,Calculs!$B$85:$D$90,3), 0) + IF(AND(BS355="S",BI355=1), VLOOKUP(C355,Calculs!$B$85:$F$90,5), 0))</f>
        <v>0</v>
      </c>
      <c r="BX355" s="43" t="str">
        <f t="shared" si="108"/>
        <v/>
      </c>
      <c r="BY355" s="241" t="str">
        <f t="shared" si="109"/>
        <v/>
      </c>
      <c r="BZ355" s="301" t="str">
        <f t="shared" si="110"/>
        <v/>
      </c>
      <c r="CA355" s="301" t="str">
        <f t="shared" si="111"/>
        <v/>
      </c>
    </row>
    <row r="356" spans="1:79" ht="12.75" customHeight="1">
      <c r="A356" s="273"/>
      <c r="B356" s="239" t="str">
        <f>IF(' Peticions ET'!B355="", "",' Peticions ET'!B355)</f>
        <v/>
      </c>
      <c r="C356" s="186" t="str">
        <f>IF(' Peticions ET'!C355="", "",' Peticions ET'!C355)</f>
        <v/>
      </c>
      <c r="D356" s="186" t="str">
        <f>IF(' Peticions ET'!D355="", "",' Peticions ET'!D355)</f>
        <v/>
      </c>
      <c r="E356" s="186" t="str">
        <f>IF(' Peticions ET'!E355="", "",' Peticions ET'!E355)</f>
        <v/>
      </c>
      <c r="F356" s="186" t="str">
        <f>IF(' Peticions ET'!F355="", "",' Peticions ET'!F355)</f>
        <v/>
      </c>
      <c r="G356" s="186" t="str">
        <f>IF(' Peticions ET'!G355="", "",' Peticions ET'!G355)</f>
        <v/>
      </c>
      <c r="H356" s="185" t="str">
        <f>IF(' Peticions ET'!H355="", "",' Peticions ET'!H355)</f>
        <v/>
      </c>
      <c r="I356" s="185" t="str">
        <f>IF(' Peticions ET'!I355="", "",' Peticions ET'!I355)</f>
        <v/>
      </c>
      <c r="J356" s="33" t="str">
        <f>IF(' Peticions ET'!J355="", "",' Peticions ET'!J355)</f>
        <v/>
      </c>
      <c r="K356" s="33" t="str">
        <f>IF(' Peticions ET'!K355="", "",' Peticions ET'!K355)</f>
        <v/>
      </c>
      <c r="L356" s="33" t="str">
        <f>IF(' Peticions ET'!L355="", "",' Peticions ET'!L355)</f>
        <v/>
      </c>
      <c r="M356" s="33" t="str">
        <f>IF(' Peticions ET'!M355="", "",' Peticions ET'!M355)</f>
        <v/>
      </c>
      <c r="N356" s="33" t="str">
        <f>IF(' Peticions ET'!N355="", "",' Peticions ET'!N355)</f>
        <v/>
      </c>
      <c r="O356" s="33" t="str">
        <f>IF(' Peticions ET'!O355="", "",' Peticions ET'!O355)</f>
        <v/>
      </c>
      <c r="P356" s="33" t="str">
        <f>IF(' Peticions ET'!P355="", "",' Peticions ET'!P355)</f>
        <v/>
      </c>
      <c r="Q356" s="33" t="str">
        <f>IF(' Peticions ET'!R355="", "",' Peticions ET'!R355)</f>
        <v/>
      </c>
      <c r="R356" s="1" t="str">
        <f>IF(' Peticions ET'!Q355="", "",' Peticions ET'!Q355)</f>
        <v/>
      </c>
      <c r="S356" s="34" t="str">
        <f>IF(' Peticions ET'!U355="", "",' Peticions ET'!U355)</f>
        <v/>
      </c>
      <c r="T356" s="34" t="str">
        <f>IF(' Peticions ET'!V355="", "",' Peticions ET'!V355)</f>
        <v/>
      </c>
      <c r="U356" t="str">
        <f>IF(' Peticions ET'!S355="", "",' Peticions ET'!S355)</f>
        <v/>
      </c>
      <c r="V356" t="str">
        <f>IF(' Peticions ET'!T355="", "",' Peticions ET'!T355)</f>
        <v/>
      </c>
      <c r="W356" s="33" t="str">
        <f>IF(' Peticions ET'!W355="", "",' Peticions ET'!W355)</f>
        <v/>
      </c>
      <c r="X356" s="33" t="str">
        <f>IF(' Peticions ET'!X355="", "",' Peticions ET'!X355)</f>
        <v/>
      </c>
      <c r="Y356" s="33" t="str">
        <f>IF(' Peticions ET'!Y355="", "",' Peticions ET'!Y355)</f>
        <v/>
      </c>
      <c r="Z356" s="1"/>
      <c r="AA356" s="1"/>
      <c r="AB356" s="3"/>
      <c r="AC356" s="34"/>
      <c r="AD356" s="34"/>
      <c r="AE356" s="34"/>
      <c r="AF356" s="35"/>
      <c r="AG356" s="36"/>
      <c r="AH356" s="36"/>
      <c r="AI356" s="36"/>
      <c r="AJ356" s="36"/>
      <c r="AK356" s="37"/>
      <c r="AL356" s="37"/>
      <c r="AM356" s="37"/>
      <c r="AN356" s="37"/>
      <c r="AO356" s="38" t="str">
        <f>IF(' Peticions ET'!AO355="", "",' Peticions ET'!AO355)</f>
        <v/>
      </c>
      <c r="AP356" s="154"/>
      <c r="AQ356" s="39"/>
      <c r="AR356" s="40" t="str">
        <f t="shared" si="101"/>
        <v/>
      </c>
      <c r="AS356" s="41" t="str">
        <f t="shared" si="102"/>
        <v/>
      </c>
      <c r="AT356" s="42" t="str">
        <f t="shared" si="112"/>
        <v/>
      </c>
      <c r="AU356" s="43" t="str">
        <f t="shared" si="113"/>
        <v/>
      </c>
      <c r="AV356" s="252" t="str">
        <f t="shared" si="103"/>
        <v/>
      </c>
      <c r="AW356" s="242">
        <f>IF(B356="",0,IF(BR356="S",COUNTIF($AV$17:AV356,AV356),0))</f>
        <v>0</v>
      </c>
      <c r="AX356" s="44" t="str">
        <f t="shared" si="114"/>
        <v/>
      </c>
      <c r="AY356" s="45">
        <f xml:space="preserve"> IF(AX356&lt;&gt;"",VLOOKUP(AX356,Calculs!$B$2:$C$34,2,FALSE),0)</f>
        <v>0</v>
      </c>
      <c r="AZ356" s="45">
        <f>IF(K356&lt;&gt;"",IF(LEFT(K356,1)="S", Calculs!$C$55,0),0)</f>
        <v>0</v>
      </c>
      <c r="BA356" s="45">
        <f>IF(L356&lt;&gt;"",IF(LEFT(L356,1)="S", Calculs!$C$51,0),0)</f>
        <v>0</v>
      </c>
      <c r="BB356" s="45">
        <f>IF(M356&lt;&gt;"",IF(LEFT(M356,1)="S", Calculs!$C$52,0),0)</f>
        <v>0</v>
      </c>
      <c r="BC356" s="46" t="str">
        <f t="shared" si="115"/>
        <v/>
      </c>
      <c r="BD356" s="46" t="str">
        <f t="shared" si="117"/>
        <v/>
      </c>
      <c r="BE356" s="46">
        <f>SUMIF(Calculs!$B$2:$B$34,BC356,Calculs!$C$2:$C$34)</f>
        <v>0</v>
      </c>
      <c r="BF356" s="45">
        <f>IF(Q356&lt;&gt;"",IF(LEFT(Q356,1)="S", Calculs!$C$52,0),0)</f>
        <v>0</v>
      </c>
      <c r="BG356" s="45">
        <f>IF(R356&lt;&gt;"",IF(LEFT(R356,1)="S", Calculs!$C$51,0),0)</f>
        <v>0</v>
      </c>
      <c r="BH356" s="252" t="str">
        <f t="shared" si="104"/>
        <v/>
      </c>
      <c r="BI356" s="242">
        <f>IF(B356="",0, IF(BS356="S",COUNTIF($BH$17:BH356,BH356),0))</f>
        <v>0</v>
      </c>
      <c r="BJ356" s="45">
        <f xml:space="preserve"> IF(S356&lt;&gt;"",IF(S356&lt;&gt;"Sense monitor",VLOOKUP(LEFT(S356,2),Calculs!$B$41:$C$46,2,FALSE),0),0)</f>
        <v>0</v>
      </c>
      <c r="BK356" s="45">
        <f>IF(T356&lt;&gt;"",IF(LEFT(T356,1)="S", Calculs!$C$48,0),0)</f>
        <v>0</v>
      </c>
      <c r="BL356" s="45">
        <f>IF(W356&lt;&gt;"",IF(LEFT(W356,3)="ETT", Calculs!$C$37,0),0)</f>
        <v>0</v>
      </c>
      <c r="BM356" s="45">
        <f>IF(X356&lt;&gt;"",IF(LEFT(X356,1)="S", Calculs!$C$51,0),0)</f>
        <v>0</v>
      </c>
      <c r="BN356" s="45">
        <f>IF(Y356&lt;&gt;"",IF(LEFT(Y356,1)="S", Calculs!$C$52,0),0)</f>
        <v>0</v>
      </c>
      <c r="BO356" s="46" t="str">
        <f t="shared" si="116"/>
        <v/>
      </c>
      <c r="BP356" s="45">
        <f>SUMIF(Calculs!$B$32:$B$36,TRIM(BO356),Calculs!$C$32:$C$36)</f>
        <v>0</v>
      </c>
      <c r="BQ356" s="45">
        <f>IF(V356&lt;&gt;"",IF(LEFT(V356,1)="S", SUMIF(Calculs!$B$57:$B$61, TRIM(BO356), Calculs!$C$57:$C$61),0),0)</f>
        <v>0</v>
      </c>
      <c r="BR356" s="43" t="str">
        <f t="shared" si="105"/>
        <v>N</v>
      </c>
      <c r="BS356" s="241" t="str">
        <f t="shared" si="106"/>
        <v>N</v>
      </c>
      <c r="BT356" s="45">
        <f t="shared" si="107"/>
        <v>0</v>
      </c>
      <c r="BU356" s="45"/>
      <c r="BV356" s="45"/>
      <c r="BW356" s="45">
        <f>IF(C356="",0,IF(AND(BR356="S",AW356=1), VLOOKUP(C356,Calculs!$B$85:$D$90,3), 0) + IF(AND(BS356="S",BI356=1), VLOOKUP(C356,Calculs!$B$85:$F$90,5), 0))</f>
        <v>0</v>
      </c>
      <c r="BX356" s="43" t="str">
        <f t="shared" si="108"/>
        <v/>
      </c>
      <c r="BY356" s="241" t="str">
        <f t="shared" si="109"/>
        <v/>
      </c>
      <c r="BZ356" s="301" t="str">
        <f t="shared" si="110"/>
        <v/>
      </c>
      <c r="CA356" s="301" t="str">
        <f t="shared" si="111"/>
        <v/>
      </c>
    </row>
    <row r="357" spans="1:79" ht="12.75" customHeight="1">
      <c r="A357" s="273"/>
      <c r="B357" s="239" t="str">
        <f>IF(' Peticions ET'!B356="", "",' Peticions ET'!B356)</f>
        <v/>
      </c>
      <c r="C357" s="186" t="str">
        <f>IF(' Peticions ET'!C356="", "",' Peticions ET'!C356)</f>
        <v/>
      </c>
      <c r="D357" s="186" t="str">
        <f>IF(' Peticions ET'!D356="", "",' Peticions ET'!D356)</f>
        <v/>
      </c>
      <c r="E357" s="186" t="str">
        <f>IF(' Peticions ET'!E356="", "",' Peticions ET'!E356)</f>
        <v/>
      </c>
      <c r="F357" s="186" t="str">
        <f>IF(' Peticions ET'!F356="", "",' Peticions ET'!F356)</f>
        <v/>
      </c>
      <c r="G357" s="186" t="str">
        <f>IF(' Peticions ET'!G356="", "",' Peticions ET'!G356)</f>
        <v/>
      </c>
      <c r="H357" s="185" t="str">
        <f>IF(' Peticions ET'!H356="", "",' Peticions ET'!H356)</f>
        <v/>
      </c>
      <c r="I357" s="185" t="str">
        <f>IF(' Peticions ET'!I356="", "",' Peticions ET'!I356)</f>
        <v/>
      </c>
      <c r="J357" s="33" t="str">
        <f>IF(' Peticions ET'!J356="", "",' Peticions ET'!J356)</f>
        <v/>
      </c>
      <c r="K357" s="33" t="str">
        <f>IF(' Peticions ET'!K356="", "",' Peticions ET'!K356)</f>
        <v/>
      </c>
      <c r="L357" s="33" t="str">
        <f>IF(' Peticions ET'!L356="", "",' Peticions ET'!L356)</f>
        <v/>
      </c>
      <c r="M357" s="33" t="str">
        <f>IF(' Peticions ET'!M356="", "",' Peticions ET'!M356)</f>
        <v/>
      </c>
      <c r="N357" s="33" t="str">
        <f>IF(' Peticions ET'!N356="", "",' Peticions ET'!N356)</f>
        <v/>
      </c>
      <c r="O357" s="33" t="str">
        <f>IF(' Peticions ET'!O356="", "",' Peticions ET'!O356)</f>
        <v/>
      </c>
      <c r="P357" s="33" t="str">
        <f>IF(' Peticions ET'!P356="", "",' Peticions ET'!P356)</f>
        <v/>
      </c>
      <c r="Q357" s="33" t="str">
        <f>IF(' Peticions ET'!R356="", "",' Peticions ET'!R356)</f>
        <v/>
      </c>
      <c r="R357" s="1" t="str">
        <f>IF(' Peticions ET'!Q356="", "",' Peticions ET'!Q356)</f>
        <v/>
      </c>
      <c r="S357" s="34" t="str">
        <f>IF(' Peticions ET'!U356="", "",' Peticions ET'!U356)</f>
        <v/>
      </c>
      <c r="T357" s="34" t="str">
        <f>IF(' Peticions ET'!V356="", "",' Peticions ET'!V356)</f>
        <v/>
      </c>
      <c r="U357" t="str">
        <f>IF(' Peticions ET'!S356="", "",' Peticions ET'!S356)</f>
        <v/>
      </c>
      <c r="V357" t="str">
        <f>IF(' Peticions ET'!T356="", "",' Peticions ET'!T356)</f>
        <v/>
      </c>
      <c r="W357" s="33" t="str">
        <f>IF(' Peticions ET'!W356="", "",' Peticions ET'!W356)</f>
        <v/>
      </c>
      <c r="X357" s="33" t="str">
        <f>IF(' Peticions ET'!X356="", "",' Peticions ET'!X356)</f>
        <v/>
      </c>
      <c r="Y357" s="33" t="str">
        <f>IF(' Peticions ET'!Y356="", "",' Peticions ET'!Y356)</f>
        <v/>
      </c>
      <c r="Z357" s="1"/>
      <c r="AA357" s="1"/>
      <c r="AB357" s="3"/>
      <c r="AC357" s="34"/>
      <c r="AD357" s="34"/>
      <c r="AE357" s="34"/>
      <c r="AF357" s="35"/>
      <c r="AG357" s="36"/>
      <c r="AH357" s="36"/>
      <c r="AI357" s="36"/>
      <c r="AJ357" s="36"/>
      <c r="AK357" s="37"/>
      <c r="AL357" s="37"/>
      <c r="AM357" s="37"/>
      <c r="AN357" s="37"/>
      <c r="AO357" s="38" t="str">
        <f>IF(' Peticions ET'!AO356="", "",' Peticions ET'!AO356)</f>
        <v/>
      </c>
      <c r="AP357" s="154"/>
      <c r="AQ357" s="39"/>
      <c r="AR357" s="40" t="str">
        <f t="shared" si="101"/>
        <v/>
      </c>
      <c r="AS357" s="41" t="str">
        <f t="shared" si="102"/>
        <v/>
      </c>
      <c r="AT357" s="42" t="str">
        <f t="shared" si="112"/>
        <v/>
      </c>
      <c r="AU357" s="43" t="str">
        <f t="shared" si="113"/>
        <v/>
      </c>
      <c r="AV357" s="252" t="str">
        <f t="shared" si="103"/>
        <v/>
      </c>
      <c r="AW357" s="242">
        <f>IF(B357="",0,IF(BR357="S",COUNTIF($AV$17:AV357,AV357),0))</f>
        <v>0</v>
      </c>
      <c r="AX357" s="44" t="str">
        <f t="shared" si="114"/>
        <v/>
      </c>
      <c r="AY357" s="45">
        <f xml:space="preserve"> IF(AX357&lt;&gt;"",VLOOKUP(AX357,Calculs!$B$2:$C$34,2,FALSE),0)</f>
        <v>0</v>
      </c>
      <c r="AZ357" s="45">
        <f>IF(K357&lt;&gt;"",IF(LEFT(K357,1)="S", Calculs!$C$55,0),0)</f>
        <v>0</v>
      </c>
      <c r="BA357" s="45">
        <f>IF(L357&lt;&gt;"",IF(LEFT(L357,1)="S", Calculs!$C$51,0),0)</f>
        <v>0</v>
      </c>
      <c r="BB357" s="45">
        <f>IF(M357&lt;&gt;"",IF(LEFT(M357,1)="S", Calculs!$C$52,0),0)</f>
        <v>0</v>
      </c>
      <c r="BC357" s="46" t="str">
        <f t="shared" si="115"/>
        <v/>
      </c>
      <c r="BD357" s="46" t="str">
        <f t="shared" si="117"/>
        <v/>
      </c>
      <c r="BE357" s="46">
        <f>SUMIF(Calculs!$B$2:$B$34,BC357,Calculs!$C$2:$C$34)</f>
        <v>0</v>
      </c>
      <c r="BF357" s="45">
        <f>IF(Q357&lt;&gt;"",IF(LEFT(Q357,1)="S", Calculs!$C$52,0),0)</f>
        <v>0</v>
      </c>
      <c r="BG357" s="45">
        <f>IF(R357&lt;&gt;"",IF(LEFT(R357,1)="S", Calculs!$C$51,0),0)</f>
        <v>0</v>
      </c>
      <c r="BH357" s="252" t="str">
        <f t="shared" si="104"/>
        <v/>
      </c>
      <c r="BI357" s="242">
        <f>IF(B357="",0, IF(BS357="S",COUNTIF($BH$17:BH357,BH357),0))</f>
        <v>0</v>
      </c>
      <c r="BJ357" s="45">
        <f xml:space="preserve"> IF(S357&lt;&gt;"",IF(S357&lt;&gt;"Sense monitor",VLOOKUP(LEFT(S357,2),Calculs!$B$41:$C$46,2,FALSE),0),0)</f>
        <v>0</v>
      </c>
      <c r="BK357" s="45">
        <f>IF(T357&lt;&gt;"",IF(LEFT(T357,1)="S", Calculs!$C$48,0),0)</f>
        <v>0</v>
      </c>
      <c r="BL357" s="45">
        <f>IF(W357&lt;&gt;"",IF(LEFT(W357,3)="ETT", Calculs!$C$37,0),0)</f>
        <v>0</v>
      </c>
      <c r="BM357" s="45">
        <f>IF(X357&lt;&gt;"",IF(LEFT(X357,1)="S", Calculs!$C$51,0),0)</f>
        <v>0</v>
      </c>
      <c r="BN357" s="45">
        <f>IF(Y357&lt;&gt;"",IF(LEFT(Y357,1)="S", Calculs!$C$52,0),0)</f>
        <v>0</v>
      </c>
      <c r="BO357" s="46" t="str">
        <f t="shared" si="116"/>
        <v/>
      </c>
      <c r="BP357" s="45">
        <f>SUMIF(Calculs!$B$32:$B$36,TRIM(BO357),Calculs!$C$32:$C$36)</f>
        <v>0</v>
      </c>
      <c r="BQ357" s="45">
        <f>IF(V357&lt;&gt;"",IF(LEFT(V357,1)="S", SUMIF(Calculs!$B$57:$B$61, TRIM(BO357), Calculs!$C$57:$C$61),0),0)</f>
        <v>0</v>
      </c>
      <c r="BR357" s="43" t="str">
        <f t="shared" si="105"/>
        <v>N</v>
      </c>
      <c r="BS357" s="241" t="str">
        <f t="shared" si="106"/>
        <v>N</v>
      </c>
      <c r="BT357" s="45">
        <f t="shared" si="107"/>
        <v>0</v>
      </c>
      <c r="BU357" s="45"/>
      <c r="BV357" s="45"/>
      <c r="BW357" s="45">
        <f>IF(C357="",0,IF(AND(BR357="S",AW357=1), VLOOKUP(C357,Calculs!$B$85:$D$90,3), 0) + IF(AND(BS357="S",BI357=1), VLOOKUP(C357,Calculs!$B$85:$F$90,5), 0))</f>
        <v>0</v>
      </c>
      <c r="BX357" s="43" t="str">
        <f t="shared" si="108"/>
        <v/>
      </c>
      <c r="BY357" s="241" t="str">
        <f t="shared" si="109"/>
        <v/>
      </c>
      <c r="BZ357" s="301" t="str">
        <f t="shared" si="110"/>
        <v/>
      </c>
      <c r="CA357" s="301" t="str">
        <f t="shared" si="111"/>
        <v/>
      </c>
    </row>
    <row r="358" spans="1:79" ht="12.75" customHeight="1">
      <c r="A358" s="273"/>
      <c r="B358" s="239" t="str">
        <f>IF(' Peticions ET'!B357="", "",' Peticions ET'!B357)</f>
        <v/>
      </c>
      <c r="C358" s="186" t="str">
        <f>IF(' Peticions ET'!C357="", "",' Peticions ET'!C357)</f>
        <v/>
      </c>
      <c r="D358" s="186" t="str">
        <f>IF(' Peticions ET'!D357="", "",' Peticions ET'!D357)</f>
        <v/>
      </c>
      <c r="E358" s="186" t="str">
        <f>IF(' Peticions ET'!E357="", "",' Peticions ET'!E357)</f>
        <v/>
      </c>
      <c r="F358" s="186" t="str">
        <f>IF(' Peticions ET'!F357="", "",' Peticions ET'!F357)</f>
        <v/>
      </c>
      <c r="G358" s="186" t="str">
        <f>IF(' Peticions ET'!G357="", "",' Peticions ET'!G357)</f>
        <v/>
      </c>
      <c r="H358" s="185" t="str">
        <f>IF(' Peticions ET'!H357="", "",' Peticions ET'!H357)</f>
        <v/>
      </c>
      <c r="I358" s="185" t="str">
        <f>IF(' Peticions ET'!I357="", "",' Peticions ET'!I357)</f>
        <v/>
      </c>
      <c r="J358" s="33" t="str">
        <f>IF(' Peticions ET'!J357="", "",' Peticions ET'!J357)</f>
        <v/>
      </c>
      <c r="K358" s="33" t="str">
        <f>IF(' Peticions ET'!K357="", "",' Peticions ET'!K357)</f>
        <v/>
      </c>
      <c r="L358" s="33" t="str">
        <f>IF(' Peticions ET'!L357="", "",' Peticions ET'!L357)</f>
        <v/>
      </c>
      <c r="M358" s="33" t="str">
        <f>IF(' Peticions ET'!M357="", "",' Peticions ET'!M357)</f>
        <v/>
      </c>
      <c r="N358" s="33" t="str">
        <f>IF(' Peticions ET'!N357="", "",' Peticions ET'!N357)</f>
        <v/>
      </c>
      <c r="O358" s="33" t="str">
        <f>IF(' Peticions ET'!O357="", "",' Peticions ET'!O357)</f>
        <v/>
      </c>
      <c r="P358" s="33" t="str">
        <f>IF(' Peticions ET'!P357="", "",' Peticions ET'!P357)</f>
        <v/>
      </c>
      <c r="Q358" s="33" t="str">
        <f>IF(' Peticions ET'!R357="", "",' Peticions ET'!R357)</f>
        <v/>
      </c>
      <c r="R358" s="1" t="str">
        <f>IF(' Peticions ET'!Q357="", "",' Peticions ET'!Q357)</f>
        <v/>
      </c>
      <c r="S358" s="34" t="str">
        <f>IF(' Peticions ET'!U357="", "",' Peticions ET'!U357)</f>
        <v/>
      </c>
      <c r="T358" s="34" t="str">
        <f>IF(' Peticions ET'!V357="", "",' Peticions ET'!V357)</f>
        <v/>
      </c>
      <c r="U358" t="str">
        <f>IF(' Peticions ET'!S357="", "",' Peticions ET'!S357)</f>
        <v/>
      </c>
      <c r="V358" t="str">
        <f>IF(' Peticions ET'!T357="", "",' Peticions ET'!T357)</f>
        <v/>
      </c>
      <c r="W358" s="33" t="str">
        <f>IF(' Peticions ET'!W357="", "",' Peticions ET'!W357)</f>
        <v/>
      </c>
      <c r="X358" s="33" t="str">
        <f>IF(' Peticions ET'!X357="", "",' Peticions ET'!X357)</f>
        <v/>
      </c>
      <c r="Y358" s="33" t="str">
        <f>IF(' Peticions ET'!Y357="", "",' Peticions ET'!Y357)</f>
        <v/>
      </c>
      <c r="Z358" s="1"/>
      <c r="AA358" s="1"/>
      <c r="AB358" s="3"/>
      <c r="AC358" s="34"/>
      <c r="AD358" s="34"/>
      <c r="AE358" s="34"/>
      <c r="AF358" s="35"/>
      <c r="AG358" s="36"/>
      <c r="AH358" s="36"/>
      <c r="AI358" s="36"/>
      <c r="AJ358" s="36"/>
      <c r="AK358" s="37"/>
      <c r="AL358" s="37"/>
      <c r="AM358" s="37"/>
      <c r="AN358" s="37"/>
      <c r="AO358" s="38" t="str">
        <f>IF(' Peticions ET'!AO357="", "",' Peticions ET'!AO357)</f>
        <v/>
      </c>
      <c r="AP358" s="154"/>
      <c r="AQ358" s="39"/>
      <c r="AR358" s="40" t="str">
        <f t="shared" si="101"/>
        <v/>
      </c>
      <c r="AS358" s="41" t="str">
        <f t="shared" si="102"/>
        <v/>
      </c>
      <c r="AT358" s="42" t="str">
        <f t="shared" si="112"/>
        <v/>
      </c>
      <c r="AU358" s="43" t="str">
        <f t="shared" si="113"/>
        <v/>
      </c>
      <c r="AV358" s="252" t="str">
        <f t="shared" si="103"/>
        <v/>
      </c>
      <c r="AW358" s="242">
        <f>IF(B358="",0,IF(BR358="S",COUNTIF($AV$17:AV358,AV358),0))</f>
        <v>0</v>
      </c>
      <c r="AX358" s="44" t="str">
        <f t="shared" si="114"/>
        <v/>
      </c>
      <c r="AY358" s="45">
        <f xml:space="preserve"> IF(AX358&lt;&gt;"",VLOOKUP(AX358,Calculs!$B$2:$C$34,2,FALSE),0)</f>
        <v>0</v>
      </c>
      <c r="AZ358" s="45">
        <f>IF(K358&lt;&gt;"",IF(LEFT(K358,1)="S", Calculs!$C$55,0),0)</f>
        <v>0</v>
      </c>
      <c r="BA358" s="45">
        <f>IF(L358&lt;&gt;"",IF(LEFT(L358,1)="S", Calculs!$C$51,0),0)</f>
        <v>0</v>
      </c>
      <c r="BB358" s="45">
        <f>IF(M358&lt;&gt;"",IF(LEFT(M358,1)="S", Calculs!$C$52,0),0)</f>
        <v>0</v>
      </c>
      <c r="BC358" s="46" t="str">
        <f t="shared" si="115"/>
        <v/>
      </c>
      <c r="BD358" s="46" t="str">
        <f t="shared" si="117"/>
        <v/>
      </c>
      <c r="BE358" s="46">
        <f>SUMIF(Calculs!$B$2:$B$34,BC358,Calculs!$C$2:$C$34)</f>
        <v>0</v>
      </c>
      <c r="BF358" s="45">
        <f>IF(Q358&lt;&gt;"",IF(LEFT(Q358,1)="S", Calculs!$C$52,0),0)</f>
        <v>0</v>
      </c>
      <c r="BG358" s="45">
        <f>IF(R358&lt;&gt;"",IF(LEFT(R358,1)="S", Calculs!$C$51,0),0)</f>
        <v>0</v>
      </c>
      <c r="BH358" s="252" t="str">
        <f t="shared" si="104"/>
        <v/>
      </c>
      <c r="BI358" s="242">
        <f>IF(B358="",0, IF(BS358="S",COUNTIF($BH$17:BH358,BH358),0))</f>
        <v>0</v>
      </c>
      <c r="BJ358" s="45">
        <f xml:space="preserve"> IF(S358&lt;&gt;"",IF(S358&lt;&gt;"Sense monitor",VLOOKUP(LEFT(S358,2),Calculs!$B$41:$C$46,2,FALSE),0),0)</f>
        <v>0</v>
      </c>
      <c r="BK358" s="45">
        <f>IF(T358&lt;&gt;"",IF(LEFT(T358,1)="S", Calculs!$C$48,0),0)</f>
        <v>0</v>
      </c>
      <c r="BL358" s="45">
        <f>IF(W358&lt;&gt;"",IF(LEFT(W358,3)="ETT", Calculs!$C$37,0),0)</f>
        <v>0</v>
      </c>
      <c r="BM358" s="45">
        <f>IF(X358&lt;&gt;"",IF(LEFT(X358,1)="S", Calculs!$C$51,0),0)</f>
        <v>0</v>
      </c>
      <c r="BN358" s="45">
        <f>IF(Y358&lt;&gt;"",IF(LEFT(Y358,1)="S", Calculs!$C$52,0),0)</f>
        <v>0</v>
      </c>
      <c r="BO358" s="46" t="str">
        <f t="shared" si="116"/>
        <v/>
      </c>
      <c r="BP358" s="45">
        <f>SUMIF(Calculs!$B$32:$B$36,TRIM(BO358),Calculs!$C$32:$C$36)</f>
        <v>0</v>
      </c>
      <c r="BQ358" s="45">
        <f>IF(V358&lt;&gt;"",IF(LEFT(V358,1)="S", SUMIF(Calculs!$B$57:$B$61, TRIM(BO358), Calculs!$C$57:$C$61),0),0)</f>
        <v>0</v>
      </c>
      <c r="BR358" s="43" t="str">
        <f t="shared" si="105"/>
        <v>N</v>
      </c>
      <c r="BS358" s="241" t="str">
        <f t="shared" si="106"/>
        <v>N</v>
      </c>
      <c r="BT358" s="45">
        <f t="shared" si="107"/>
        <v>0</v>
      </c>
      <c r="BU358" s="45"/>
      <c r="BV358" s="45"/>
      <c r="BW358" s="45">
        <f>IF(C358="",0,IF(AND(BR358="S",AW358=1), VLOOKUP(C358,Calculs!$B$85:$D$90,3), 0) + IF(AND(BS358="S",BI358=1), VLOOKUP(C358,Calculs!$B$85:$F$90,5), 0))</f>
        <v>0</v>
      </c>
      <c r="BX358" s="43" t="str">
        <f t="shared" si="108"/>
        <v/>
      </c>
      <c r="BY358" s="241" t="str">
        <f t="shared" si="109"/>
        <v/>
      </c>
      <c r="BZ358" s="301" t="str">
        <f t="shared" si="110"/>
        <v/>
      </c>
      <c r="CA358" s="301" t="str">
        <f t="shared" si="111"/>
        <v/>
      </c>
    </row>
    <row r="359" spans="1:79" ht="12.75" customHeight="1">
      <c r="A359" s="273"/>
      <c r="B359" s="239" t="str">
        <f>IF(' Peticions ET'!B358="", "",' Peticions ET'!B358)</f>
        <v/>
      </c>
      <c r="C359" s="186" t="str">
        <f>IF(' Peticions ET'!C358="", "",' Peticions ET'!C358)</f>
        <v/>
      </c>
      <c r="D359" s="186" t="str">
        <f>IF(' Peticions ET'!D358="", "",' Peticions ET'!D358)</f>
        <v/>
      </c>
      <c r="E359" s="186" t="str">
        <f>IF(' Peticions ET'!E358="", "",' Peticions ET'!E358)</f>
        <v/>
      </c>
      <c r="F359" s="186" t="str">
        <f>IF(' Peticions ET'!F358="", "",' Peticions ET'!F358)</f>
        <v/>
      </c>
      <c r="G359" s="186" t="str">
        <f>IF(' Peticions ET'!G358="", "",' Peticions ET'!G358)</f>
        <v/>
      </c>
      <c r="H359" s="185" t="str">
        <f>IF(' Peticions ET'!H358="", "",' Peticions ET'!H358)</f>
        <v/>
      </c>
      <c r="I359" s="185" t="str">
        <f>IF(' Peticions ET'!I358="", "",' Peticions ET'!I358)</f>
        <v/>
      </c>
      <c r="J359" s="33" t="str">
        <f>IF(' Peticions ET'!J358="", "",' Peticions ET'!J358)</f>
        <v/>
      </c>
      <c r="K359" s="33" t="str">
        <f>IF(' Peticions ET'!K358="", "",' Peticions ET'!K358)</f>
        <v/>
      </c>
      <c r="L359" s="33" t="str">
        <f>IF(' Peticions ET'!L358="", "",' Peticions ET'!L358)</f>
        <v/>
      </c>
      <c r="M359" s="33" t="str">
        <f>IF(' Peticions ET'!M358="", "",' Peticions ET'!M358)</f>
        <v/>
      </c>
      <c r="N359" s="33" t="str">
        <f>IF(' Peticions ET'!N358="", "",' Peticions ET'!N358)</f>
        <v/>
      </c>
      <c r="O359" s="33" t="str">
        <f>IF(' Peticions ET'!O358="", "",' Peticions ET'!O358)</f>
        <v/>
      </c>
      <c r="P359" s="33" t="str">
        <f>IF(' Peticions ET'!P358="", "",' Peticions ET'!P358)</f>
        <v/>
      </c>
      <c r="Q359" s="33" t="str">
        <f>IF(' Peticions ET'!R358="", "",' Peticions ET'!R358)</f>
        <v/>
      </c>
      <c r="R359" s="1" t="str">
        <f>IF(' Peticions ET'!Q358="", "",' Peticions ET'!Q358)</f>
        <v/>
      </c>
      <c r="S359" s="34" t="str">
        <f>IF(' Peticions ET'!U358="", "",' Peticions ET'!U358)</f>
        <v/>
      </c>
      <c r="T359" s="34" t="str">
        <f>IF(' Peticions ET'!V358="", "",' Peticions ET'!V358)</f>
        <v/>
      </c>
      <c r="U359" t="str">
        <f>IF(' Peticions ET'!S358="", "",' Peticions ET'!S358)</f>
        <v/>
      </c>
      <c r="V359" t="str">
        <f>IF(' Peticions ET'!T358="", "",' Peticions ET'!T358)</f>
        <v/>
      </c>
      <c r="W359" s="33" t="str">
        <f>IF(' Peticions ET'!W358="", "",' Peticions ET'!W358)</f>
        <v/>
      </c>
      <c r="X359" s="33" t="str">
        <f>IF(' Peticions ET'!X358="", "",' Peticions ET'!X358)</f>
        <v/>
      </c>
      <c r="Y359" s="33" t="str">
        <f>IF(' Peticions ET'!Y358="", "",' Peticions ET'!Y358)</f>
        <v/>
      </c>
      <c r="Z359" s="1"/>
      <c r="AA359" s="1"/>
      <c r="AB359" s="3"/>
      <c r="AC359" s="34"/>
      <c r="AD359" s="34"/>
      <c r="AE359" s="34"/>
      <c r="AF359" s="35"/>
      <c r="AG359" s="36"/>
      <c r="AH359" s="36"/>
      <c r="AI359" s="36"/>
      <c r="AJ359" s="36"/>
      <c r="AK359" s="37"/>
      <c r="AL359" s="37"/>
      <c r="AM359" s="37"/>
      <c r="AN359" s="37"/>
      <c r="AO359" s="38" t="str">
        <f>IF(' Peticions ET'!AO358="", "",' Peticions ET'!AO358)</f>
        <v/>
      </c>
      <c r="AP359" s="154"/>
      <c r="AQ359" s="39"/>
      <c r="AR359" s="40" t="str">
        <f t="shared" si="101"/>
        <v/>
      </c>
      <c r="AS359" s="41" t="str">
        <f t="shared" si="102"/>
        <v/>
      </c>
      <c r="AT359" s="42" t="str">
        <f t="shared" si="112"/>
        <v/>
      </c>
      <c r="AU359" s="43" t="str">
        <f t="shared" si="113"/>
        <v/>
      </c>
      <c r="AV359" s="252" t="str">
        <f t="shared" si="103"/>
        <v/>
      </c>
      <c r="AW359" s="242">
        <f>IF(B359="",0,IF(BR359="S",COUNTIF($AV$17:AV359,AV359),0))</f>
        <v>0</v>
      </c>
      <c r="AX359" s="44" t="str">
        <f t="shared" si="114"/>
        <v/>
      </c>
      <c r="AY359" s="45">
        <f xml:space="preserve"> IF(AX359&lt;&gt;"",VLOOKUP(AX359,Calculs!$B$2:$C$34,2,FALSE),0)</f>
        <v>0</v>
      </c>
      <c r="AZ359" s="45">
        <f>IF(K359&lt;&gt;"",IF(LEFT(K359,1)="S", Calculs!$C$55,0),0)</f>
        <v>0</v>
      </c>
      <c r="BA359" s="45">
        <f>IF(L359&lt;&gt;"",IF(LEFT(L359,1)="S", Calculs!$C$51,0),0)</f>
        <v>0</v>
      </c>
      <c r="BB359" s="45">
        <f>IF(M359&lt;&gt;"",IF(LEFT(M359,1)="S", Calculs!$C$52,0),0)</f>
        <v>0</v>
      </c>
      <c r="BC359" s="46" t="str">
        <f t="shared" si="115"/>
        <v/>
      </c>
      <c r="BD359" s="46" t="str">
        <f t="shared" si="117"/>
        <v/>
      </c>
      <c r="BE359" s="46">
        <f>SUMIF(Calculs!$B$2:$B$34,BC359,Calculs!$C$2:$C$34)</f>
        <v>0</v>
      </c>
      <c r="BF359" s="45">
        <f>IF(Q359&lt;&gt;"",IF(LEFT(Q359,1)="S", Calculs!$C$52,0),0)</f>
        <v>0</v>
      </c>
      <c r="BG359" s="45">
        <f>IF(R359&lt;&gt;"",IF(LEFT(R359,1)="S", Calculs!$C$51,0),0)</f>
        <v>0</v>
      </c>
      <c r="BH359" s="252" t="str">
        <f t="shared" si="104"/>
        <v/>
      </c>
      <c r="BI359" s="242">
        <f>IF(B359="",0, IF(BS359="S",COUNTIF($BH$17:BH359,BH359),0))</f>
        <v>0</v>
      </c>
      <c r="BJ359" s="45">
        <f xml:space="preserve"> IF(S359&lt;&gt;"",IF(S359&lt;&gt;"Sense monitor",VLOOKUP(LEFT(S359,2),Calculs!$B$41:$C$46,2,FALSE),0),0)</f>
        <v>0</v>
      </c>
      <c r="BK359" s="45">
        <f>IF(T359&lt;&gt;"",IF(LEFT(T359,1)="S", Calculs!$C$48,0),0)</f>
        <v>0</v>
      </c>
      <c r="BL359" s="45">
        <f>IF(W359&lt;&gt;"",IF(LEFT(W359,3)="ETT", Calculs!$C$37,0),0)</f>
        <v>0</v>
      </c>
      <c r="BM359" s="45">
        <f>IF(X359&lt;&gt;"",IF(LEFT(X359,1)="S", Calculs!$C$51,0),0)</f>
        <v>0</v>
      </c>
      <c r="BN359" s="45">
        <f>IF(Y359&lt;&gt;"",IF(LEFT(Y359,1)="S", Calculs!$C$52,0),0)</f>
        <v>0</v>
      </c>
      <c r="BO359" s="46" t="str">
        <f t="shared" si="116"/>
        <v/>
      </c>
      <c r="BP359" s="45">
        <f>SUMIF(Calculs!$B$32:$B$36,TRIM(BO359),Calculs!$C$32:$C$36)</f>
        <v>0</v>
      </c>
      <c r="BQ359" s="45">
        <f>IF(V359&lt;&gt;"",IF(LEFT(V359,1)="S", SUMIF(Calculs!$B$57:$B$61, TRIM(BO359), Calculs!$C$57:$C$61),0),0)</f>
        <v>0</v>
      </c>
      <c r="BR359" s="43" t="str">
        <f t="shared" si="105"/>
        <v>N</v>
      </c>
      <c r="BS359" s="241" t="str">
        <f t="shared" si="106"/>
        <v>N</v>
      </c>
      <c r="BT359" s="45">
        <f t="shared" si="107"/>
        <v>0</v>
      </c>
      <c r="BU359" s="45"/>
      <c r="BV359" s="45"/>
      <c r="BW359" s="45">
        <f>IF(C359="",0,IF(AND(BR359="S",AW359=1), VLOOKUP(C359,Calculs!$B$85:$D$90,3), 0) + IF(AND(BS359="S",BI359=1), VLOOKUP(C359,Calculs!$B$85:$F$90,5), 0))</f>
        <v>0</v>
      </c>
      <c r="BX359" s="43" t="str">
        <f t="shared" si="108"/>
        <v/>
      </c>
      <c r="BY359" s="241" t="str">
        <f t="shared" si="109"/>
        <v/>
      </c>
      <c r="BZ359" s="301" t="str">
        <f t="shared" si="110"/>
        <v/>
      </c>
      <c r="CA359" s="301" t="str">
        <f t="shared" si="111"/>
        <v/>
      </c>
    </row>
    <row r="360" spans="1:79" ht="12.75" customHeight="1">
      <c r="A360" s="273"/>
      <c r="B360" s="239" t="str">
        <f>IF(' Peticions ET'!B359="", "",' Peticions ET'!B359)</f>
        <v/>
      </c>
      <c r="C360" s="186" t="str">
        <f>IF(' Peticions ET'!C359="", "",' Peticions ET'!C359)</f>
        <v/>
      </c>
      <c r="D360" s="186" t="str">
        <f>IF(' Peticions ET'!D359="", "",' Peticions ET'!D359)</f>
        <v/>
      </c>
      <c r="E360" s="186" t="str">
        <f>IF(' Peticions ET'!E359="", "",' Peticions ET'!E359)</f>
        <v/>
      </c>
      <c r="F360" s="186" t="str">
        <f>IF(' Peticions ET'!F359="", "",' Peticions ET'!F359)</f>
        <v/>
      </c>
      <c r="G360" s="186" t="str">
        <f>IF(' Peticions ET'!G359="", "",' Peticions ET'!G359)</f>
        <v/>
      </c>
      <c r="H360" s="185" t="str">
        <f>IF(' Peticions ET'!H359="", "",' Peticions ET'!H359)</f>
        <v/>
      </c>
      <c r="I360" s="185" t="str">
        <f>IF(' Peticions ET'!I359="", "",' Peticions ET'!I359)</f>
        <v/>
      </c>
      <c r="J360" s="33" t="str">
        <f>IF(' Peticions ET'!J359="", "",' Peticions ET'!J359)</f>
        <v/>
      </c>
      <c r="K360" s="33" t="str">
        <f>IF(' Peticions ET'!K359="", "",' Peticions ET'!K359)</f>
        <v/>
      </c>
      <c r="L360" s="33" t="str">
        <f>IF(' Peticions ET'!L359="", "",' Peticions ET'!L359)</f>
        <v/>
      </c>
      <c r="M360" s="33" t="str">
        <f>IF(' Peticions ET'!M359="", "",' Peticions ET'!M359)</f>
        <v/>
      </c>
      <c r="N360" s="33" t="str">
        <f>IF(' Peticions ET'!N359="", "",' Peticions ET'!N359)</f>
        <v/>
      </c>
      <c r="O360" s="33" t="str">
        <f>IF(' Peticions ET'!O359="", "",' Peticions ET'!O359)</f>
        <v/>
      </c>
      <c r="P360" s="33" t="str">
        <f>IF(' Peticions ET'!P359="", "",' Peticions ET'!P359)</f>
        <v/>
      </c>
      <c r="Q360" s="33" t="str">
        <f>IF(' Peticions ET'!R359="", "",' Peticions ET'!R359)</f>
        <v/>
      </c>
      <c r="R360" s="1" t="str">
        <f>IF(' Peticions ET'!Q359="", "",' Peticions ET'!Q359)</f>
        <v/>
      </c>
      <c r="S360" s="34" t="str">
        <f>IF(' Peticions ET'!U359="", "",' Peticions ET'!U359)</f>
        <v/>
      </c>
      <c r="T360" s="34" t="str">
        <f>IF(' Peticions ET'!V359="", "",' Peticions ET'!V359)</f>
        <v/>
      </c>
      <c r="U360" t="str">
        <f>IF(' Peticions ET'!S359="", "",' Peticions ET'!S359)</f>
        <v/>
      </c>
      <c r="V360" t="str">
        <f>IF(' Peticions ET'!T359="", "",' Peticions ET'!T359)</f>
        <v/>
      </c>
      <c r="W360" s="33" t="str">
        <f>IF(' Peticions ET'!W359="", "",' Peticions ET'!W359)</f>
        <v/>
      </c>
      <c r="X360" s="33" t="str">
        <f>IF(' Peticions ET'!X359="", "",' Peticions ET'!X359)</f>
        <v/>
      </c>
      <c r="Y360" s="33" t="str">
        <f>IF(' Peticions ET'!Y359="", "",' Peticions ET'!Y359)</f>
        <v/>
      </c>
      <c r="Z360" s="1"/>
      <c r="AA360" s="1"/>
      <c r="AB360" s="3"/>
      <c r="AC360" s="34"/>
      <c r="AD360" s="34"/>
      <c r="AE360" s="34"/>
      <c r="AF360" s="35"/>
      <c r="AG360" s="36"/>
      <c r="AH360" s="36"/>
      <c r="AI360" s="36"/>
      <c r="AJ360" s="36"/>
      <c r="AK360" s="37"/>
      <c r="AL360" s="37"/>
      <c r="AM360" s="37"/>
      <c r="AN360" s="37"/>
      <c r="AO360" s="38" t="str">
        <f>IF(' Peticions ET'!AO359="", "",' Peticions ET'!AO359)</f>
        <v/>
      </c>
      <c r="AP360" s="154"/>
      <c r="AQ360" s="39"/>
      <c r="AR360" s="40" t="str">
        <f t="shared" si="101"/>
        <v/>
      </c>
      <c r="AS360" s="41" t="str">
        <f t="shared" si="102"/>
        <v/>
      </c>
      <c r="AT360" s="42" t="str">
        <f t="shared" si="112"/>
        <v/>
      </c>
      <c r="AU360" s="43" t="str">
        <f t="shared" si="113"/>
        <v/>
      </c>
      <c r="AV360" s="252" t="str">
        <f t="shared" si="103"/>
        <v/>
      </c>
      <c r="AW360" s="242">
        <f>IF(B360="",0,IF(BR360="S",COUNTIF($AV$17:AV360,AV360),0))</f>
        <v>0</v>
      </c>
      <c r="AX360" s="44" t="str">
        <f t="shared" si="114"/>
        <v/>
      </c>
      <c r="AY360" s="45">
        <f xml:space="preserve"> IF(AX360&lt;&gt;"",VLOOKUP(AX360,Calculs!$B$2:$C$34,2,FALSE),0)</f>
        <v>0</v>
      </c>
      <c r="AZ360" s="45">
        <f>IF(K360&lt;&gt;"",IF(LEFT(K360,1)="S", Calculs!$C$55,0),0)</f>
        <v>0</v>
      </c>
      <c r="BA360" s="45">
        <f>IF(L360&lt;&gt;"",IF(LEFT(L360,1)="S", Calculs!$C$51,0),0)</f>
        <v>0</v>
      </c>
      <c r="BB360" s="45">
        <f>IF(M360&lt;&gt;"",IF(LEFT(M360,1)="S", Calculs!$C$52,0),0)</f>
        <v>0</v>
      </c>
      <c r="BC360" s="46" t="str">
        <f t="shared" si="115"/>
        <v/>
      </c>
      <c r="BD360" s="46" t="str">
        <f t="shared" si="117"/>
        <v/>
      </c>
      <c r="BE360" s="46">
        <f>SUMIF(Calculs!$B$2:$B$34,BC360,Calculs!$C$2:$C$34)</f>
        <v>0</v>
      </c>
      <c r="BF360" s="45">
        <f>IF(Q360&lt;&gt;"",IF(LEFT(Q360,1)="S", Calculs!$C$52,0),0)</f>
        <v>0</v>
      </c>
      <c r="BG360" s="45">
        <f>IF(R360&lt;&gt;"",IF(LEFT(R360,1)="S", Calculs!$C$51,0),0)</f>
        <v>0</v>
      </c>
      <c r="BH360" s="252" t="str">
        <f t="shared" si="104"/>
        <v/>
      </c>
      <c r="BI360" s="242">
        <f>IF(B360="",0, IF(BS360="S",COUNTIF($BH$17:BH360,BH360),0))</f>
        <v>0</v>
      </c>
      <c r="BJ360" s="45">
        <f xml:space="preserve"> IF(S360&lt;&gt;"",IF(S360&lt;&gt;"Sense monitor",VLOOKUP(LEFT(S360,2),Calculs!$B$41:$C$46,2,FALSE),0),0)</f>
        <v>0</v>
      </c>
      <c r="BK360" s="45">
        <f>IF(T360&lt;&gt;"",IF(LEFT(T360,1)="S", Calculs!$C$48,0),0)</f>
        <v>0</v>
      </c>
      <c r="BL360" s="45">
        <f>IF(W360&lt;&gt;"",IF(LEFT(W360,3)="ETT", Calculs!$C$37,0),0)</f>
        <v>0</v>
      </c>
      <c r="BM360" s="45">
        <f>IF(X360&lt;&gt;"",IF(LEFT(X360,1)="S", Calculs!$C$51,0),0)</f>
        <v>0</v>
      </c>
      <c r="BN360" s="45">
        <f>IF(Y360&lt;&gt;"",IF(LEFT(Y360,1)="S", Calculs!$C$52,0),0)</f>
        <v>0</v>
      </c>
      <c r="BO360" s="46" t="str">
        <f t="shared" si="116"/>
        <v/>
      </c>
      <c r="BP360" s="45">
        <f>SUMIF(Calculs!$B$32:$B$36,TRIM(BO360),Calculs!$C$32:$C$36)</f>
        <v>0</v>
      </c>
      <c r="BQ360" s="45">
        <f>IF(V360&lt;&gt;"",IF(LEFT(V360,1)="S", SUMIF(Calculs!$B$57:$B$61, TRIM(BO360), Calculs!$C$57:$C$61),0),0)</f>
        <v>0</v>
      </c>
      <c r="BR360" s="43" t="str">
        <f t="shared" si="105"/>
        <v>N</v>
      </c>
      <c r="BS360" s="241" t="str">
        <f t="shared" si="106"/>
        <v>N</v>
      </c>
      <c r="BT360" s="45">
        <f t="shared" si="107"/>
        <v>0</v>
      </c>
      <c r="BU360" s="45"/>
      <c r="BV360" s="45"/>
      <c r="BW360" s="45">
        <f>IF(C360="",0,IF(AND(BR360="S",AW360=1), VLOOKUP(C360,Calculs!$B$85:$D$90,3), 0) + IF(AND(BS360="S",BI360=1), VLOOKUP(C360,Calculs!$B$85:$F$90,5), 0))</f>
        <v>0</v>
      </c>
      <c r="BX360" s="43" t="str">
        <f t="shared" si="108"/>
        <v/>
      </c>
      <c r="BY360" s="241" t="str">
        <f t="shared" si="109"/>
        <v/>
      </c>
      <c r="BZ360" s="301" t="str">
        <f t="shared" si="110"/>
        <v/>
      </c>
      <c r="CA360" s="301" t="str">
        <f t="shared" si="111"/>
        <v/>
      </c>
    </row>
    <row r="361" spans="1:79" ht="12.75" customHeight="1">
      <c r="A361" s="273"/>
      <c r="B361" s="239" t="str">
        <f>IF(' Peticions ET'!B360="", "",' Peticions ET'!B360)</f>
        <v/>
      </c>
      <c r="C361" s="186" t="str">
        <f>IF(' Peticions ET'!C360="", "",' Peticions ET'!C360)</f>
        <v/>
      </c>
      <c r="D361" s="186" t="str">
        <f>IF(' Peticions ET'!D360="", "",' Peticions ET'!D360)</f>
        <v/>
      </c>
      <c r="E361" s="186" t="str">
        <f>IF(' Peticions ET'!E360="", "",' Peticions ET'!E360)</f>
        <v/>
      </c>
      <c r="F361" s="186" t="str">
        <f>IF(' Peticions ET'!F360="", "",' Peticions ET'!F360)</f>
        <v/>
      </c>
      <c r="G361" s="186" t="str">
        <f>IF(' Peticions ET'!G360="", "",' Peticions ET'!G360)</f>
        <v/>
      </c>
      <c r="H361" s="185" t="str">
        <f>IF(' Peticions ET'!H360="", "",' Peticions ET'!H360)</f>
        <v/>
      </c>
      <c r="I361" s="185" t="str">
        <f>IF(' Peticions ET'!I360="", "",' Peticions ET'!I360)</f>
        <v/>
      </c>
      <c r="J361" s="33" t="str">
        <f>IF(' Peticions ET'!J360="", "",' Peticions ET'!J360)</f>
        <v/>
      </c>
      <c r="K361" s="33" t="str">
        <f>IF(' Peticions ET'!K360="", "",' Peticions ET'!K360)</f>
        <v/>
      </c>
      <c r="L361" s="33" t="str">
        <f>IF(' Peticions ET'!L360="", "",' Peticions ET'!L360)</f>
        <v/>
      </c>
      <c r="M361" s="33" t="str">
        <f>IF(' Peticions ET'!M360="", "",' Peticions ET'!M360)</f>
        <v/>
      </c>
      <c r="N361" s="33" t="str">
        <f>IF(' Peticions ET'!N360="", "",' Peticions ET'!N360)</f>
        <v/>
      </c>
      <c r="O361" s="33" t="str">
        <f>IF(' Peticions ET'!O360="", "",' Peticions ET'!O360)</f>
        <v/>
      </c>
      <c r="P361" s="33" t="str">
        <f>IF(' Peticions ET'!P360="", "",' Peticions ET'!P360)</f>
        <v/>
      </c>
      <c r="Q361" s="33" t="str">
        <f>IF(' Peticions ET'!R360="", "",' Peticions ET'!R360)</f>
        <v/>
      </c>
      <c r="R361" s="1" t="str">
        <f>IF(' Peticions ET'!Q360="", "",' Peticions ET'!Q360)</f>
        <v/>
      </c>
      <c r="S361" s="34" t="str">
        <f>IF(' Peticions ET'!U360="", "",' Peticions ET'!U360)</f>
        <v/>
      </c>
      <c r="T361" s="34" t="str">
        <f>IF(' Peticions ET'!V360="", "",' Peticions ET'!V360)</f>
        <v/>
      </c>
      <c r="U361" t="str">
        <f>IF(' Peticions ET'!S360="", "",' Peticions ET'!S360)</f>
        <v/>
      </c>
      <c r="V361" t="str">
        <f>IF(' Peticions ET'!T360="", "",' Peticions ET'!T360)</f>
        <v/>
      </c>
      <c r="W361" s="33" t="str">
        <f>IF(' Peticions ET'!W360="", "",' Peticions ET'!W360)</f>
        <v/>
      </c>
      <c r="X361" s="33" t="str">
        <f>IF(' Peticions ET'!X360="", "",' Peticions ET'!X360)</f>
        <v/>
      </c>
      <c r="Y361" s="33" t="str">
        <f>IF(' Peticions ET'!Y360="", "",' Peticions ET'!Y360)</f>
        <v/>
      </c>
      <c r="Z361" s="1"/>
      <c r="AA361" s="1"/>
      <c r="AB361" s="3"/>
      <c r="AC361" s="34"/>
      <c r="AD361" s="34"/>
      <c r="AE361" s="34"/>
      <c r="AF361" s="35"/>
      <c r="AG361" s="36"/>
      <c r="AH361" s="36"/>
      <c r="AI361" s="36"/>
      <c r="AJ361" s="36"/>
      <c r="AK361" s="37"/>
      <c r="AL361" s="37"/>
      <c r="AM361" s="37"/>
      <c r="AN361" s="37"/>
      <c r="AO361" s="38" t="str">
        <f>IF(' Peticions ET'!AO360="", "",' Peticions ET'!AO360)</f>
        <v/>
      </c>
      <c r="AP361" s="154"/>
      <c r="AQ361" s="39"/>
      <c r="AR361" s="40" t="str">
        <f t="shared" si="101"/>
        <v/>
      </c>
      <c r="AS361" s="41" t="str">
        <f t="shared" si="102"/>
        <v/>
      </c>
      <c r="AT361" s="42" t="str">
        <f t="shared" si="112"/>
        <v/>
      </c>
      <c r="AU361" s="43" t="str">
        <f t="shared" si="113"/>
        <v/>
      </c>
      <c r="AV361" s="252" t="str">
        <f t="shared" si="103"/>
        <v/>
      </c>
      <c r="AW361" s="242">
        <f>IF(B361="",0,IF(BR361="S",COUNTIF($AV$17:AV361,AV361),0))</f>
        <v>0</v>
      </c>
      <c r="AX361" s="44" t="str">
        <f t="shared" si="114"/>
        <v/>
      </c>
      <c r="AY361" s="45">
        <f xml:space="preserve"> IF(AX361&lt;&gt;"",VLOOKUP(AX361,Calculs!$B$2:$C$34,2,FALSE),0)</f>
        <v>0</v>
      </c>
      <c r="AZ361" s="45">
        <f>IF(K361&lt;&gt;"",IF(LEFT(K361,1)="S", Calculs!$C$55,0),0)</f>
        <v>0</v>
      </c>
      <c r="BA361" s="45">
        <f>IF(L361&lt;&gt;"",IF(LEFT(L361,1)="S", Calculs!$C$51,0),0)</f>
        <v>0</v>
      </c>
      <c r="BB361" s="45">
        <f>IF(M361&lt;&gt;"",IF(LEFT(M361,1)="S", Calculs!$C$52,0),0)</f>
        <v>0</v>
      </c>
      <c r="BC361" s="46" t="str">
        <f t="shared" si="115"/>
        <v/>
      </c>
      <c r="BD361" s="46" t="str">
        <f t="shared" si="117"/>
        <v/>
      </c>
      <c r="BE361" s="46">
        <f>SUMIF(Calculs!$B$2:$B$34,BC361,Calculs!$C$2:$C$34)</f>
        <v>0</v>
      </c>
      <c r="BF361" s="45">
        <f>IF(Q361&lt;&gt;"",IF(LEFT(Q361,1)="S", Calculs!$C$52,0),0)</f>
        <v>0</v>
      </c>
      <c r="BG361" s="45">
        <f>IF(R361&lt;&gt;"",IF(LEFT(R361,1)="S", Calculs!$C$51,0),0)</f>
        <v>0</v>
      </c>
      <c r="BH361" s="252" t="str">
        <f t="shared" si="104"/>
        <v/>
      </c>
      <c r="BI361" s="242">
        <f>IF(B361="",0, IF(BS361="S",COUNTIF($BH$17:BH361,BH361),0))</f>
        <v>0</v>
      </c>
      <c r="BJ361" s="45">
        <f xml:space="preserve"> IF(S361&lt;&gt;"",IF(S361&lt;&gt;"Sense monitor",VLOOKUP(LEFT(S361,2),Calculs!$B$41:$C$46,2,FALSE),0),0)</f>
        <v>0</v>
      </c>
      <c r="BK361" s="45">
        <f>IF(T361&lt;&gt;"",IF(LEFT(T361,1)="S", Calculs!$C$48,0),0)</f>
        <v>0</v>
      </c>
      <c r="BL361" s="45">
        <f>IF(W361&lt;&gt;"",IF(LEFT(W361,3)="ETT", Calculs!$C$37,0),0)</f>
        <v>0</v>
      </c>
      <c r="BM361" s="45">
        <f>IF(X361&lt;&gt;"",IF(LEFT(X361,1)="S", Calculs!$C$51,0),0)</f>
        <v>0</v>
      </c>
      <c r="BN361" s="45">
        <f>IF(Y361&lt;&gt;"",IF(LEFT(Y361,1)="S", Calculs!$C$52,0),0)</f>
        <v>0</v>
      </c>
      <c r="BO361" s="46" t="str">
        <f t="shared" si="116"/>
        <v/>
      </c>
      <c r="BP361" s="45">
        <f>SUMIF(Calculs!$B$32:$B$36,TRIM(BO361),Calculs!$C$32:$C$36)</f>
        <v>0</v>
      </c>
      <c r="BQ361" s="45">
        <f>IF(V361&lt;&gt;"",IF(LEFT(V361,1)="S", SUMIF(Calculs!$B$57:$B$61, TRIM(BO361), Calculs!$C$57:$C$61),0),0)</f>
        <v>0</v>
      </c>
      <c r="BR361" s="43" t="str">
        <f t="shared" si="105"/>
        <v>N</v>
      </c>
      <c r="BS361" s="241" t="str">
        <f t="shared" si="106"/>
        <v>N</v>
      </c>
      <c r="BT361" s="45">
        <f t="shared" si="107"/>
        <v>0</v>
      </c>
      <c r="BU361" s="45"/>
      <c r="BV361" s="45"/>
      <c r="BW361" s="45">
        <f>IF(C361="",0,IF(AND(BR361="S",AW361=1), VLOOKUP(C361,Calculs!$B$85:$D$90,3), 0) + IF(AND(BS361="S",BI361=1), VLOOKUP(C361,Calculs!$B$85:$F$90,5), 0))</f>
        <v>0</v>
      </c>
      <c r="BX361" s="43" t="str">
        <f t="shared" si="108"/>
        <v/>
      </c>
      <c r="BY361" s="241" t="str">
        <f t="shared" si="109"/>
        <v/>
      </c>
      <c r="BZ361" s="301" t="str">
        <f t="shared" si="110"/>
        <v/>
      </c>
      <c r="CA361" s="301" t="str">
        <f t="shared" si="111"/>
        <v/>
      </c>
    </row>
    <row r="362" spans="1:79" ht="12.75" customHeight="1">
      <c r="A362" s="273"/>
      <c r="B362" s="239" t="str">
        <f>IF(' Peticions ET'!B361="", "",' Peticions ET'!B361)</f>
        <v/>
      </c>
      <c r="C362" s="186" t="str">
        <f>IF(' Peticions ET'!C361="", "",' Peticions ET'!C361)</f>
        <v/>
      </c>
      <c r="D362" s="186" t="str">
        <f>IF(' Peticions ET'!D361="", "",' Peticions ET'!D361)</f>
        <v/>
      </c>
      <c r="E362" s="186" t="str">
        <f>IF(' Peticions ET'!E361="", "",' Peticions ET'!E361)</f>
        <v/>
      </c>
      <c r="F362" s="186" t="str">
        <f>IF(' Peticions ET'!F361="", "",' Peticions ET'!F361)</f>
        <v/>
      </c>
      <c r="G362" s="186" t="str">
        <f>IF(' Peticions ET'!G361="", "",' Peticions ET'!G361)</f>
        <v/>
      </c>
      <c r="H362" s="185" t="str">
        <f>IF(' Peticions ET'!H361="", "",' Peticions ET'!H361)</f>
        <v/>
      </c>
      <c r="I362" s="185" t="str">
        <f>IF(' Peticions ET'!I361="", "",' Peticions ET'!I361)</f>
        <v/>
      </c>
      <c r="J362" s="33" t="str">
        <f>IF(' Peticions ET'!J361="", "",' Peticions ET'!J361)</f>
        <v/>
      </c>
      <c r="K362" s="33" t="str">
        <f>IF(' Peticions ET'!K361="", "",' Peticions ET'!K361)</f>
        <v/>
      </c>
      <c r="L362" s="33" t="str">
        <f>IF(' Peticions ET'!L361="", "",' Peticions ET'!L361)</f>
        <v/>
      </c>
      <c r="M362" s="33" t="str">
        <f>IF(' Peticions ET'!M361="", "",' Peticions ET'!M361)</f>
        <v/>
      </c>
      <c r="N362" s="33" t="str">
        <f>IF(' Peticions ET'!N361="", "",' Peticions ET'!N361)</f>
        <v/>
      </c>
      <c r="O362" s="33" t="str">
        <f>IF(' Peticions ET'!O361="", "",' Peticions ET'!O361)</f>
        <v/>
      </c>
      <c r="P362" s="33" t="str">
        <f>IF(' Peticions ET'!P361="", "",' Peticions ET'!P361)</f>
        <v/>
      </c>
      <c r="Q362" s="33" t="str">
        <f>IF(' Peticions ET'!R361="", "",' Peticions ET'!R361)</f>
        <v/>
      </c>
      <c r="R362" s="1" t="str">
        <f>IF(' Peticions ET'!Q361="", "",' Peticions ET'!Q361)</f>
        <v/>
      </c>
      <c r="S362" s="34" t="str">
        <f>IF(' Peticions ET'!U361="", "",' Peticions ET'!U361)</f>
        <v/>
      </c>
      <c r="T362" s="34" t="str">
        <f>IF(' Peticions ET'!V361="", "",' Peticions ET'!V361)</f>
        <v/>
      </c>
      <c r="U362" t="str">
        <f>IF(' Peticions ET'!S361="", "",' Peticions ET'!S361)</f>
        <v/>
      </c>
      <c r="V362" t="str">
        <f>IF(' Peticions ET'!T361="", "",' Peticions ET'!T361)</f>
        <v/>
      </c>
      <c r="W362" s="33" t="str">
        <f>IF(' Peticions ET'!W361="", "",' Peticions ET'!W361)</f>
        <v/>
      </c>
      <c r="X362" s="33" t="str">
        <f>IF(' Peticions ET'!X361="", "",' Peticions ET'!X361)</f>
        <v/>
      </c>
      <c r="Y362" s="33" t="str">
        <f>IF(' Peticions ET'!Y361="", "",' Peticions ET'!Y361)</f>
        <v/>
      </c>
      <c r="Z362" s="1"/>
      <c r="AA362" s="1"/>
      <c r="AB362" s="3"/>
      <c r="AC362" s="34"/>
      <c r="AD362" s="34"/>
      <c r="AE362" s="34"/>
      <c r="AF362" s="35"/>
      <c r="AG362" s="36"/>
      <c r="AH362" s="36"/>
      <c r="AI362" s="36"/>
      <c r="AJ362" s="36"/>
      <c r="AK362" s="37"/>
      <c r="AL362" s="37"/>
      <c r="AM362" s="37"/>
      <c r="AN362" s="37"/>
      <c r="AO362" s="38" t="str">
        <f>IF(' Peticions ET'!AO361="", "",' Peticions ET'!AO361)</f>
        <v/>
      </c>
      <c r="AP362" s="154"/>
      <c r="AQ362" s="39"/>
      <c r="AR362" s="40" t="str">
        <f t="shared" si="101"/>
        <v/>
      </c>
      <c r="AS362" s="41" t="str">
        <f t="shared" si="102"/>
        <v/>
      </c>
      <c r="AT362" s="42" t="str">
        <f t="shared" si="112"/>
        <v/>
      </c>
      <c r="AU362" s="43" t="str">
        <f t="shared" si="113"/>
        <v/>
      </c>
      <c r="AV362" s="252" t="str">
        <f t="shared" si="103"/>
        <v/>
      </c>
      <c r="AW362" s="242">
        <f>IF(B362="",0,IF(BR362="S",COUNTIF($AV$17:AV362,AV362),0))</f>
        <v>0</v>
      </c>
      <c r="AX362" s="44" t="str">
        <f t="shared" si="114"/>
        <v/>
      </c>
      <c r="AY362" s="45">
        <f xml:space="preserve"> IF(AX362&lt;&gt;"",VLOOKUP(AX362,Calculs!$B$2:$C$34,2,FALSE),0)</f>
        <v>0</v>
      </c>
      <c r="AZ362" s="45">
        <f>IF(K362&lt;&gt;"",IF(LEFT(K362,1)="S", Calculs!$C$55,0),0)</f>
        <v>0</v>
      </c>
      <c r="BA362" s="45">
        <f>IF(L362&lt;&gt;"",IF(LEFT(L362,1)="S", Calculs!$C$51,0),0)</f>
        <v>0</v>
      </c>
      <c r="BB362" s="45">
        <f>IF(M362&lt;&gt;"",IF(LEFT(M362,1)="S", Calculs!$C$52,0),0)</f>
        <v>0</v>
      </c>
      <c r="BC362" s="46" t="str">
        <f t="shared" si="115"/>
        <v/>
      </c>
      <c r="BD362" s="46" t="str">
        <f t="shared" si="117"/>
        <v/>
      </c>
      <c r="BE362" s="46">
        <f>SUMIF(Calculs!$B$2:$B$34,BC362,Calculs!$C$2:$C$34)</f>
        <v>0</v>
      </c>
      <c r="BF362" s="45">
        <f>IF(Q362&lt;&gt;"",IF(LEFT(Q362,1)="S", Calculs!$C$52,0),0)</f>
        <v>0</v>
      </c>
      <c r="BG362" s="45">
        <f>IF(R362&lt;&gt;"",IF(LEFT(R362,1)="S", Calculs!$C$51,0),0)</f>
        <v>0</v>
      </c>
      <c r="BH362" s="252" t="str">
        <f t="shared" si="104"/>
        <v/>
      </c>
      <c r="BI362" s="242">
        <f>IF(B362="",0, IF(BS362="S",COUNTIF($BH$17:BH362,BH362),0))</f>
        <v>0</v>
      </c>
      <c r="BJ362" s="45">
        <f xml:space="preserve"> IF(S362&lt;&gt;"",IF(S362&lt;&gt;"Sense monitor",VLOOKUP(LEFT(S362,2),Calculs!$B$41:$C$46,2,FALSE),0),0)</f>
        <v>0</v>
      </c>
      <c r="BK362" s="45">
        <f>IF(T362&lt;&gt;"",IF(LEFT(T362,1)="S", Calculs!$C$48,0),0)</f>
        <v>0</v>
      </c>
      <c r="BL362" s="45">
        <f>IF(W362&lt;&gt;"",IF(LEFT(W362,3)="ETT", Calculs!$C$37,0),0)</f>
        <v>0</v>
      </c>
      <c r="BM362" s="45">
        <f>IF(X362&lt;&gt;"",IF(LEFT(X362,1)="S", Calculs!$C$51,0),0)</f>
        <v>0</v>
      </c>
      <c r="BN362" s="45">
        <f>IF(Y362&lt;&gt;"",IF(LEFT(Y362,1)="S", Calculs!$C$52,0),0)</f>
        <v>0</v>
      </c>
      <c r="BO362" s="46" t="str">
        <f t="shared" si="116"/>
        <v/>
      </c>
      <c r="BP362" s="45">
        <f>SUMIF(Calculs!$B$32:$B$36,TRIM(BO362),Calculs!$C$32:$C$36)</f>
        <v>0</v>
      </c>
      <c r="BQ362" s="45">
        <f>IF(V362&lt;&gt;"",IF(LEFT(V362,1)="S", SUMIF(Calculs!$B$57:$B$61, TRIM(BO362), Calculs!$C$57:$C$61),0),0)</f>
        <v>0</v>
      </c>
      <c r="BR362" s="43" t="str">
        <f t="shared" si="105"/>
        <v>N</v>
      </c>
      <c r="BS362" s="241" t="str">
        <f t="shared" si="106"/>
        <v>N</v>
      </c>
      <c r="BT362" s="45">
        <f t="shared" si="107"/>
        <v>0</v>
      </c>
      <c r="BU362" s="45"/>
      <c r="BV362" s="45"/>
      <c r="BW362" s="45">
        <f>IF(C362="",0,IF(AND(BR362="S",AW362=1), VLOOKUP(C362,Calculs!$B$85:$D$90,3), 0) + IF(AND(BS362="S",BI362=1), VLOOKUP(C362,Calculs!$B$85:$F$90,5), 0))</f>
        <v>0</v>
      </c>
      <c r="BX362" s="43" t="str">
        <f t="shared" si="108"/>
        <v/>
      </c>
      <c r="BY362" s="241" t="str">
        <f t="shared" si="109"/>
        <v/>
      </c>
      <c r="BZ362" s="301" t="str">
        <f t="shared" si="110"/>
        <v/>
      </c>
      <c r="CA362" s="301" t="str">
        <f t="shared" si="111"/>
        <v/>
      </c>
    </row>
    <row r="363" spans="1:79" ht="12.75" customHeight="1">
      <c r="A363" s="273"/>
      <c r="B363" s="239" t="str">
        <f>IF(' Peticions ET'!B362="", "",' Peticions ET'!B362)</f>
        <v/>
      </c>
      <c r="C363" s="186" t="str">
        <f>IF(' Peticions ET'!C362="", "",' Peticions ET'!C362)</f>
        <v/>
      </c>
      <c r="D363" s="186" t="str">
        <f>IF(' Peticions ET'!D362="", "",' Peticions ET'!D362)</f>
        <v/>
      </c>
      <c r="E363" s="186" t="str">
        <f>IF(' Peticions ET'!E362="", "",' Peticions ET'!E362)</f>
        <v/>
      </c>
      <c r="F363" s="186" t="str">
        <f>IF(' Peticions ET'!F362="", "",' Peticions ET'!F362)</f>
        <v/>
      </c>
      <c r="G363" s="186" t="str">
        <f>IF(' Peticions ET'!G362="", "",' Peticions ET'!G362)</f>
        <v/>
      </c>
      <c r="H363" s="185" t="str">
        <f>IF(' Peticions ET'!H362="", "",' Peticions ET'!H362)</f>
        <v/>
      </c>
      <c r="I363" s="185" t="str">
        <f>IF(' Peticions ET'!I362="", "",' Peticions ET'!I362)</f>
        <v/>
      </c>
      <c r="J363" s="33" t="str">
        <f>IF(' Peticions ET'!J362="", "",' Peticions ET'!J362)</f>
        <v/>
      </c>
      <c r="K363" s="33" t="str">
        <f>IF(' Peticions ET'!K362="", "",' Peticions ET'!K362)</f>
        <v/>
      </c>
      <c r="L363" s="33" t="str">
        <f>IF(' Peticions ET'!L362="", "",' Peticions ET'!L362)</f>
        <v/>
      </c>
      <c r="M363" s="33" t="str">
        <f>IF(' Peticions ET'!M362="", "",' Peticions ET'!M362)</f>
        <v/>
      </c>
      <c r="N363" s="33" t="str">
        <f>IF(' Peticions ET'!N362="", "",' Peticions ET'!N362)</f>
        <v/>
      </c>
      <c r="O363" s="33" t="str">
        <f>IF(' Peticions ET'!O362="", "",' Peticions ET'!O362)</f>
        <v/>
      </c>
      <c r="P363" s="33" t="str">
        <f>IF(' Peticions ET'!P362="", "",' Peticions ET'!P362)</f>
        <v/>
      </c>
      <c r="Q363" s="33" t="str">
        <f>IF(' Peticions ET'!R362="", "",' Peticions ET'!R362)</f>
        <v/>
      </c>
      <c r="R363" s="1" t="str">
        <f>IF(' Peticions ET'!Q362="", "",' Peticions ET'!Q362)</f>
        <v/>
      </c>
      <c r="S363" s="34" t="str">
        <f>IF(' Peticions ET'!U362="", "",' Peticions ET'!U362)</f>
        <v/>
      </c>
      <c r="T363" s="34" t="str">
        <f>IF(' Peticions ET'!V362="", "",' Peticions ET'!V362)</f>
        <v/>
      </c>
      <c r="U363" t="str">
        <f>IF(' Peticions ET'!S362="", "",' Peticions ET'!S362)</f>
        <v/>
      </c>
      <c r="V363" t="str">
        <f>IF(' Peticions ET'!T362="", "",' Peticions ET'!T362)</f>
        <v/>
      </c>
      <c r="W363" s="33" t="str">
        <f>IF(' Peticions ET'!W362="", "",' Peticions ET'!W362)</f>
        <v/>
      </c>
      <c r="X363" s="33" t="str">
        <f>IF(' Peticions ET'!X362="", "",' Peticions ET'!X362)</f>
        <v/>
      </c>
      <c r="Y363" s="33" t="str">
        <f>IF(' Peticions ET'!Y362="", "",' Peticions ET'!Y362)</f>
        <v/>
      </c>
      <c r="Z363" s="1"/>
      <c r="AA363" s="1"/>
      <c r="AB363" s="3"/>
      <c r="AC363" s="34"/>
      <c r="AD363" s="34"/>
      <c r="AE363" s="34"/>
      <c r="AF363" s="35"/>
      <c r="AG363" s="36"/>
      <c r="AH363" s="36"/>
      <c r="AI363" s="36"/>
      <c r="AJ363" s="36"/>
      <c r="AK363" s="37"/>
      <c r="AL363" s="37"/>
      <c r="AM363" s="37"/>
      <c r="AN363" s="37"/>
      <c r="AO363" s="38" t="str">
        <f>IF(' Peticions ET'!AO362="", "",' Peticions ET'!AO362)</f>
        <v/>
      </c>
      <c r="AP363" s="154"/>
      <c r="AQ363" s="39"/>
      <c r="AR363" s="40" t="str">
        <f t="shared" si="101"/>
        <v/>
      </c>
      <c r="AS363" s="41" t="str">
        <f t="shared" si="102"/>
        <v/>
      </c>
      <c r="AT363" s="42" t="str">
        <f t="shared" si="112"/>
        <v/>
      </c>
      <c r="AU363" s="43" t="str">
        <f t="shared" si="113"/>
        <v/>
      </c>
      <c r="AV363" s="252" t="str">
        <f t="shared" si="103"/>
        <v/>
      </c>
      <c r="AW363" s="242">
        <f>IF(B363="",0,IF(BR363="S",COUNTIF($AV$17:AV363,AV363),0))</f>
        <v>0</v>
      </c>
      <c r="AX363" s="44" t="str">
        <f t="shared" si="114"/>
        <v/>
      </c>
      <c r="AY363" s="45">
        <f xml:space="preserve"> IF(AX363&lt;&gt;"",VLOOKUP(AX363,Calculs!$B$2:$C$34,2,FALSE),0)</f>
        <v>0</v>
      </c>
      <c r="AZ363" s="45">
        <f>IF(K363&lt;&gt;"",IF(LEFT(K363,1)="S", Calculs!$C$55,0),0)</f>
        <v>0</v>
      </c>
      <c r="BA363" s="45">
        <f>IF(L363&lt;&gt;"",IF(LEFT(L363,1)="S", Calculs!$C$51,0),0)</f>
        <v>0</v>
      </c>
      <c r="BB363" s="45">
        <f>IF(M363&lt;&gt;"",IF(LEFT(M363,1)="S", Calculs!$C$52,0),0)</f>
        <v>0</v>
      </c>
      <c r="BC363" s="46" t="str">
        <f t="shared" si="115"/>
        <v/>
      </c>
      <c r="BD363" s="46" t="str">
        <f t="shared" si="117"/>
        <v/>
      </c>
      <c r="BE363" s="46">
        <f>SUMIF(Calculs!$B$2:$B$34,BC363,Calculs!$C$2:$C$34)</f>
        <v>0</v>
      </c>
      <c r="BF363" s="45">
        <f>IF(Q363&lt;&gt;"",IF(LEFT(Q363,1)="S", Calculs!$C$52,0),0)</f>
        <v>0</v>
      </c>
      <c r="BG363" s="45">
        <f>IF(R363&lt;&gt;"",IF(LEFT(R363,1)="S", Calculs!$C$51,0),0)</f>
        <v>0</v>
      </c>
      <c r="BH363" s="252" t="str">
        <f t="shared" si="104"/>
        <v/>
      </c>
      <c r="BI363" s="242">
        <f>IF(B363="",0, IF(BS363="S",COUNTIF($BH$17:BH363,BH363),0))</f>
        <v>0</v>
      </c>
      <c r="BJ363" s="45">
        <f xml:space="preserve"> IF(S363&lt;&gt;"",IF(S363&lt;&gt;"Sense monitor",VLOOKUP(LEFT(S363,2),Calculs!$B$41:$C$46,2,FALSE),0),0)</f>
        <v>0</v>
      </c>
      <c r="BK363" s="45">
        <f>IF(T363&lt;&gt;"",IF(LEFT(T363,1)="S", Calculs!$C$48,0),0)</f>
        <v>0</v>
      </c>
      <c r="BL363" s="45">
        <f>IF(W363&lt;&gt;"",IF(LEFT(W363,3)="ETT", Calculs!$C$37,0),0)</f>
        <v>0</v>
      </c>
      <c r="BM363" s="45">
        <f>IF(X363&lt;&gt;"",IF(LEFT(X363,1)="S", Calculs!$C$51,0),0)</f>
        <v>0</v>
      </c>
      <c r="BN363" s="45">
        <f>IF(Y363&lt;&gt;"",IF(LEFT(Y363,1)="S", Calculs!$C$52,0),0)</f>
        <v>0</v>
      </c>
      <c r="BO363" s="46" t="str">
        <f t="shared" si="116"/>
        <v/>
      </c>
      <c r="BP363" s="45">
        <f>SUMIF(Calculs!$B$32:$B$36,TRIM(BO363),Calculs!$C$32:$C$36)</f>
        <v>0</v>
      </c>
      <c r="BQ363" s="45">
        <f>IF(V363&lt;&gt;"",IF(LEFT(V363,1)="S", SUMIF(Calculs!$B$57:$B$61, TRIM(BO363), Calculs!$C$57:$C$61),0),0)</f>
        <v>0</v>
      </c>
      <c r="BR363" s="43" t="str">
        <f t="shared" si="105"/>
        <v>N</v>
      </c>
      <c r="BS363" s="241" t="str">
        <f t="shared" si="106"/>
        <v>N</v>
      </c>
      <c r="BT363" s="45">
        <f t="shared" si="107"/>
        <v>0</v>
      </c>
      <c r="BU363" s="45"/>
      <c r="BV363" s="45"/>
      <c r="BW363" s="45">
        <f>IF(C363="",0,IF(AND(BR363="S",AW363=1), VLOOKUP(C363,Calculs!$B$85:$D$90,3), 0) + IF(AND(BS363="S",BI363=1), VLOOKUP(C363,Calculs!$B$85:$F$90,5), 0))</f>
        <v>0</v>
      </c>
      <c r="BX363" s="43" t="str">
        <f t="shared" si="108"/>
        <v/>
      </c>
      <c r="BY363" s="241" t="str">
        <f t="shared" si="109"/>
        <v/>
      </c>
      <c r="BZ363" s="301" t="str">
        <f t="shared" si="110"/>
        <v/>
      </c>
      <c r="CA363" s="301" t="str">
        <f t="shared" si="111"/>
        <v/>
      </c>
    </row>
    <row r="364" spans="1:79" ht="12.75" customHeight="1">
      <c r="A364" s="273"/>
      <c r="B364" s="239" t="str">
        <f>IF(' Peticions ET'!B363="", "",' Peticions ET'!B363)</f>
        <v/>
      </c>
      <c r="C364" s="186" t="str">
        <f>IF(' Peticions ET'!C363="", "",' Peticions ET'!C363)</f>
        <v/>
      </c>
      <c r="D364" s="186" t="str">
        <f>IF(' Peticions ET'!D363="", "",' Peticions ET'!D363)</f>
        <v/>
      </c>
      <c r="E364" s="186" t="str">
        <f>IF(' Peticions ET'!E363="", "",' Peticions ET'!E363)</f>
        <v/>
      </c>
      <c r="F364" s="186" t="str">
        <f>IF(' Peticions ET'!F363="", "",' Peticions ET'!F363)</f>
        <v/>
      </c>
      <c r="G364" s="186" t="str">
        <f>IF(' Peticions ET'!G363="", "",' Peticions ET'!G363)</f>
        <v/>
      </c>
      <c r="H364" s="185" t="str">
        <f>IF(' Peticions ET'!H363="", "",' Peticions ET'!H363)</f>
        <v/>
      </c>
      <c r="I364" s="185" t="str">
        <f>IF(' Peticions ET'!I363="", "",' Peticions ET'!I363)</f>
        <v/>
      </c>
      <c r="J364" s="33" t="str">
        <f>IF(' Peticions ET'!J363="", "",' Peticions ET'!J363)</f>
        <v/>
      </c>
      <c r="K364" s="33" t="str">
        <f>IF(' Peticions ET'!K363="", "",' Peticions ET'!K363)</f>
        <v/>
      </c>
      <c r="L364" s="33" t="str">
        <f>IF(' Peticions ET'!L363="", "",' Peticions ET'!L363)</f>
        <v/>
      </c>
      <c r="M364" s="33" t="str">
        <f>IF(' Peticions ET'!M363="", "",' Peticions ET'!M363)</f>
        <v/>
      </c>
      <c r="N364" s="33" t="str">
        <f>IF(' Peticions ET'!N363="", "",' Peticions ET'!N363)</f>
        <v/>
      </c>
      <c r="O364" s="33" t="str">
        <f>IF(' Peticions ET'!O363="", "",' Peticions ET'!O363)</f>
        <v/>
      </c>
      <c r="P364" s="33" t="str">
        <f>IF(' Peticions ET'!P363="", "",' Peticions ET'!P363)</f>
        <v/>
      </c>
      <c r="Q364" s="33" t="str">
        <f>IF(' Peticions ET'!R363="", "",' Peticions ET'!R363)</f>
        <v/>
      </c>
      <c r="R364" s="1" t="str">
        <f>IF(' Peticions ET'!Q363="", "",' Peticions ET'!Q363)</f>
        <v/>
      </c>
      <c r="S364" s="34" t="str">
        <f>IF(' Peticions ET'!U363="", "",' Peticions ET'!U363)</f>
        <v/>
      </c>
      <c r="T364" s="34" t="str">
        <f>IF(' Peticions ET'!V363="", "",' Peticions ET'!V363)</f>
        <v/>
      </c>
      <c r="U364" t="str">
        <f>IF(' Peticions ET'!S363="", "",' Peticions ET'!S363)</f>
        <v/>
      </c>
      <c r="V364" t="str">
        <f>IF(' Peticions ET'!T363="", "",' Peticions ET'!T363)</f>
        <v/>
      </c>
      <c r="W364" s="33" t="str">
        <f>IF(' Peticions ET'!W363="", "",' Peticions ET'!W363)</f>
        <v/>
      </c>
      <c r="X364" s="33" t="str">
        <f>IF(' Peticions ET'!X363="", "",' Peticions ET'!X363)</f>
        <v/>
      </c>
      <c r="Y364" s="33" t="str">
        <f>IF(' Peticions ET'!Y363="", "",' Peticions ET'!Y363)</f>
        <v/>
      </c>
      <c r="Z364" s="1"/>
      <c r="AA364" s="1"/>
      <c r="AB364" s="3"/>
      <c r="AC364" s="34"/>
      <c r="AD364" s="34"/>
      <c r="AE364" s="34"/>
      <c r="AF364" s="35"/>
      <c r="AG364" s="36"/>
      <c r="AH364" s="36"/>
      <c r="AI364" s="36"/>
      <c r="AJ364" s="36"/>
      <c r="AK364" s="37"/>
      <c r="AL364" s="37"/>
      <c r="AM364" s="37"/>
      <c r="AN364" s="37"/>
      <c r="AO364" s="38" t="str">
        <f>IF(' Peticions ET'!AO363="", "",' Peticions ET'!AO363)</f>
        <v/>
      </c>
      <c r="AP364" s="154"/>
      <c r="AQ364" s="39"/>
      <c r="AR364" s="40" t="str">
        <f t="shared" si="101"/>
        <v/>
      </c>
      <c r="AS364" s="41" t="str">
        <f t="shared" si="102"/>
        <v/>
      </c>
      <c r="AT364" s="42" t="str">
        <f t="shared" si="112"/>
        <v/>
      </c>
      <c r="AU364" s="43" t="str">
        <f t="shared" si="113"/>
        <v/>
      </c>
      <c r="AV364" s="252" t="str">
        <f t="shared" si="103"/>
        <v/>
      </c>
      <c r="AW364" s="242">
        <f>IF(B364="",0,IF(BR364="S",COUNTIF($AV$17:AV364,AV364),0))</f>
        <v>0</v>
      </c>
      <c r="AX364" s="44" t="str">
        <f t="shared" si="114"/>
        <v/>
      </c>
      <c r="AY364" s="45">
        <f xml:space="preserve"> IF(AX364&lt;&gt;"",VLOOKUP(AX364,Calculs!$B$2:$C$34,2,FALSE),0)</f>
        <v>0</v>
      </c>
      <c r="AZ364" s="45">
        <f>IF(K364&lt;&gt;"",IF(LEFT(K364,1)="S", Calculs!$C$55,0),0)</f>
        <v>0</v>
      </c>
      <c r="BA364" s="45">
        <f>IF(L364&lt;&gt;"",IF(LEFT(L364,1)="S", Calculs!$C$51,0),0)</f>
        <v>0</v>
      </c>
      <c r="BB364" s="45">
        <f>IF(M364&lt;&gt;"",IF(LEFT(M364,1)="S", Calculs!$C$52,0),0)</f>
        <v>0</v>
      </c>
      <c r="BC364" s="46" t="str">
        <f t="shared" si="115"/>
        <v/>
      </c>
      <c r="BD364" s="46" t="str">
        <f t="shared" si="117"/>
        <v/>
      </c>
      <c r="BE364" s="46">
        <f>SUMIF(Calculs!$B$2:$B$34,BC364,Calculs!$C$2:$C$34)</f>
        <v>0</v>
      </c>
      <c r="BF364" s="45">
        <f>IF(Q364&lt;&gt;"",IF(LEFT(Q364,1)="S", Calculs!$C$52,0),0)</f>
        <v>0</v>
      </c>
      <c r="BG364" s="45">
        <f>IF(R364&lt;&gt;"",IF(LEFT(R364,1)="S", Calculs!$C$51,0),0)</f>
        <v>0</v>
      </c>
      <c r="BH364" s="252" t="str">
        <f t="shared" si="104"/>
        <v/>
      </c>
      <c r="BI364" s="242">
        <f>IF(B364="",0, IF(BS364="S",COUNTIF($BH$17:BH364,BH364),0))</f>
        <v>0</v>
      </c>
      <c r="BJ364" s="45">
        <f xml:space="preserve"> IF(S364&lt;&gt;"",IF(S364&lt;&gt;"Sense monitor",VLOOKUP(LEFT(S364,2),Calculs!$B$41:$C$46,2,FALSE),0),0)</f>
        <v>0</v>
      </c>
      <c r="BK364" s="45">
        <f>IF(T364&lt;&gt;"",IF(LEFT(T364,1)="S", Calculs!$C$48,0),0)</f>
        <v>0</v>
      </c>
      <c r="BL364" s="45">
        <f>IF(W364&lt;&gt;"",IF(LEFT(W364,3)="ETT", Calculs!$C$37,0),0)</f>
        <v>0</v>
      </c>
      <c r="BM364" s="45">
        <f>IF(X364&lt;&gt;"",IF(LEFT(X364,1)="S", Calculs!$C$51,0),0)</f>
        <v>0</v>
      </c>
      <c r="BN364" s="45">
        <f>IF(Y364&lt;&gt;"",IF(LEFT(Y364,1)="S", Calculs!$C$52,0),0)</f>
        <v>0</v>
      </c>
      <c r="BO364" s="46" t="str">
        <f t="shared" si="116"/>
        <v/>
      </c>
      <c r="BP364" s="45">
        <f>SUMIF(Calculs!$B$32:$B$36,TRIM(BO364),Calculs!$C$32:$C$36)</f>
        <v>0</v>
      </c>
      <c r="BQ364" s="45">
        <f>IF(V364&lt;&gt;"",IF(LEFT(V364,1)="S", SUMIF(Calculs!$B$57:$B$61, TRIM(BO364), Calculs!$C$57:$C$61),0),0)</f>
        <v>0</v>
      </c>
      <c r="BR364" s="43" t="str">
        <f t="shared" si="105"/>
        <v>N</v>
      </c>
      <c r="BS364" s="241" t="str">
        <f t="shared" si="106"/>
        <v>N</v>
      </c>
      <c r="BT364" s="45">
        <f t="shared" si="107"/>
        <v>0</v>
      </c>
      <c r="BU364" s="45"/>
      <c r="BV364" s="45"/>
      <c r="BW364" s="45">
        <f>IF(C364="",0,IF(AND(BR364="S",AW364=1), VLOOKUP(C364,Calculs!$B$85:$D$90,3), 0) + IF(AND(BS364="S",BI364=1), VLOOKUP(C364,Calculs!$B$85:$F$90,5), 0))</f>
        <v>0</v>
      </c>
      <c r="BX364" s="43" t="str">
        <f t="shared" si="108"/>
        <v/>
      </c>
      <c r="BY364" s="241" t="str">
        <f t="shared" si="109"/>
        <v/>
      </c>
      <c r="BZ364" s="301" t="str">
        <f t="shared" si="110"/>
        <v/>
      </c>
      <c r="CA364" s="301" t="str">
        <f t="shared" si="111"/>
        <v/>
      </c>
    </row>
    <row r="365" spans="1:79" ht="12.75" customHeight="1">
      <c r="A365" s="273"/>
      <c r="B365" s="239" t="str">
        <f>IF(' Peticions ET'!B364="", "",' Peticions ET'!B364)</f>
        <v/>
      </c>
      <c r="C365" s="186" t="str">
        <f>IF(' Peticions ET'!C364="", "",' Peticions ET'!C364)</f>
        <v/>
      </c>
      <c r="D365" s="186" t="str">
        <f>IF(' Peticions ET'!D364="", "",' Peticions ET'!D364)</f>
        <v/>
      </c>
      <c r="E365" s="186" t="str">
        <f>IF(' Peticions ET'!E364="", "",' Peticions ET'!E364)</f>
        <v/>
      </c>
      <c r="F365" s="186" t="str">
        <f>IF(' Peticions ET'!F364="", "",' Peticions ET'!F364)</f>
        <v/>
      </c>
      <c r="G365" s="186" t="str">
        <f>IF(' Peticions ET'!G364="", "",' Peticions ET'!G364)</f>
        <v/>
      </c>
      <c r="H365" s="185" t="str">
        <f>IF(' Peticions ET'!H364="", "",' Peticions ET'!H364)</f>
        <v/>
      </c>
      <c r="I365" s="185" t="str">
        <f>IF(' Peticions ET'!I364="", "",' Peticions ET'!I364)</f>
        <v/>
      </c>
      <c r="J365" s="33" t="str">
        <f>IF(' Peticions ET'!J364="", "",' Peticions ET'!J364)</f>
        <v/>
      </c>
      <c r="K365" s="33" t="str">
        <f>IF(' Peticions ET'!K364="", "",' Peticions ET'!K364)</f>
        <v/>
      </c>
      <c r="L365" s="33" t="str">
        <f>IF(' Peticions ET'!L364="", "",' Peticions ET'!L364)</f>
        <v/>
      </c>
      <c r="M365" s="33" t="str">
        <f>IF(' Peticions ET'!M364="", "",' Peticions ET'!M364)</f>
        <v/>
      </c>
      <c r="N365" s="33" t="str">
        <f>IF(' Peticions ET'!N364="", "",' Peticions ET'!N364)</f>
        <v/>
      </c>
      <c r="O365" s="33" t="str">
        <f>IF(' Peticions ET'!O364="", "",' Peticions ET'!O364)</f>
        <v/>
      </c>
      <c r="P365" s="33" t="str">
        <f>IF(' Peticions ET'!P364="", "",' Peticions ET'!P364)</f>
        <v/>
      </c>
      <c r="Q365" s="33" t="str">
        <f>IF(' Peticions ET'!R364="", "",' Peticions ET'!R364)</f>
        <v/>
      </c>
      <c r="R365" s="1" t="str">
        <f>IF(' Peticions ET'!Q364="", "",' Peticions ET'!Q364)</f>
        <v/>
      </c>
      <c r="S365" s="34" t="str">
        <f>IF(' Peticions ET'!U364="", "",' Peticions ET'!U364)</f>
        <v/>
      </c>
      <c r="T365" s="34" t="str">
        <f>IF(' Peticions ET'!V364="", "",' Peticions ET'!V364)</f>
        <v/>
      </c>
      <c r="U365" t="str">
        <f>IF(' Peticions ET'!S364="", "",' Peticions ET'!S364)</f>
        <v/>
      </c>
      <c r="V365" t="str">
        <f>IF(' Peticions ET'!T364="", "",' Peticions ET'!T364)</f>
        <v/>
      </c>
      <c r="W365" s="33" t="str">
        <f>IF(' Peticions ET'!W364="", "",' Peticions ET'!W364)</f>
        <v/>
      </c>
      <c r="X365" s="33" t="str">
        <f>IF(' Peticions ET'!X364="", "",' Peticions ET'!X364)</f>
        <v/>
      </c>
      <c r="Y365" s="33" t="str">
        <f>IF(' Peticions ET'!Y364="", "",' Peticions ET'!Y364)</f>
        <v/>
      </c>
      <c r="Z365" s="1"/>
      <c r="AA365" s="1"/>
      <c r="AB365" s="3"/>
      <c r="AC365" s="34"/>
      <c r="AD365" s="34"/>
      <c r="AE365" s="34"/>
      <c r="AF365" s="35"/>
      <c r="AG365" s="36"/>
      <c r="AH365" s="36"/>
      <c r="AI365" s="36"/>
      <c r="AJ365" s="36"/>
      <c r="AK365" s="37"/>
      <c r="AL365" s="37"/>
      <c r="AM365" s="37"/>
      <c r="AN365" s="37"/>
      <c r="AO365" s="38" t="str">
        <f>IF(' Peticions ET'!AO364="", "",' Peticions ET'!AO364)</f>
        <v/>
      </c>
      <c r="AP365" s="154"/>
      <c r="AQ365" s="39"/>
      <c r="AR365" s="40" t="str">
        <f t="shared" si="101"/>
        <v/>
      </c>
      <c r="AS365" s="41" t="str">
        <f t="shared" si="102"/>
        <v/>
      </c>
      <c r="AT365" s="42" t="str">
        <f t="shared" si="112"/>
        <v/>
      </c>
      <c r="AU365" s="43" t="str">
        <f t="shared" si="113"/>
        <v/>
      </c>
      <c r="AV365" s="252" t="str">
        <f t="shared" si="103"/>
        <v/>
      </c>
      <c r="AW365" s="242">
        <f>IF(B365="",0,IF(BR365="S",COUNTIF($AV$17:AV365,AV365),0))</f>
        <v>0</v>
      </c>
      <c r="AX365" s="44" t="str">
        <f t="shared" si="114"/>
        <v/>
      </c>
      <c r="AY365" s="45">
        <f xml:space="preserve"> IF(AX365&lt;&gt;"",VLOOKUP(AX365,Calculs!$B$2:$C$34,2,FALSE),0)</f>
        <v>0</v>
      </c>
      <c r="AZ365" s="45">
        <f>IF(K365&lt;&gt;"",IF(LEFT(K365,1)="S", Calculs!$C$55,0),0)</f>
        <v>0</v>
      </c>
      <c r="BA365" s="45">
        <f>IF(L365&lt;&gt;"",IF(LEFT(L365,1)="S", Calculs!$C$51,0),0)</f>
        <v>0</v>
      </c>
      <c r="BB365" s="45">
        <f>IF(M365&lt;&gt;"",IF(LEFT(M365,1)="S", Calculs!$C$52,0),0)</f>
        <v>0</v>
      </c>
      <c r="BC365" s="46" t="str">
        <f t="shared" si="115"/>
        <v/>
      </c>
      <c r="BD365" s="46" t="str">
        <f t="shared" si="117"/>
        <v/>
      </c>
      <c r="BE365" s="46">
        <f>SUMIF(Calculs!$B$2:$B$34,BC365,Calculs!$C$2:$C$34)</f>
        <v>0</v>
      </c>
      <c r="BF365" s="45">
        <f>IF(Q365&lt;&gt;"",IF(LEFT(Q365,1)="S", Calculs!$C$52,0),0)</f>
        <v>0</v>
      </c>
      <c r="BG365" s="45">
        <f>IF(R365&lt;&gt;"",IF(LEFT(R365,1)="S", Calculs!$C$51,0),0)</f>
        <v>0</v>
      </c>
      <c r="BH365" s="252" t="str">
        <f t="shared" si="104"/>
        <v/>
      </c>
      <c r="BI365" s="242">
        <f>IF(B365="",0, IF(BS365="S",COUNTIF($BH$17:BH365,BH365),0))</f>
        <v>0</v>
      </c>
      <c r="BJ365" s="45">
        <f xml:space="preserve"> IF(S365&lt;&gt;"",IF(S365&lt;&gt;"Sense monitor",VLOOKUP(LEFT(S365,2),Calculs!$B$41:$C$46,2,FALSE),0),0)</f>
        <v>0</v>
      </c>
      <c r="BK365" s="45">
        <f>IF(T365&lt;&gt;"",IF(LEFT(T365,1)="S", Calculs!$C$48,0),0)</f>
        <v>0</v>
      </c>
      <c r="BL365" s="45">
        <f>IF(W365&lt;&gt;"",IF(LEFT(W365,3)="ETT", Calculs!$C$37,0),0)</f>
        <v>0</v>
      </c>
      <c r="BM365" s="45">
        <f>IF(X365&lt;&gt;"",IF(LEFT(X365,1)="S", Calculs!$C$51,0),0)</f>
        <v>0</v>
      </c>
      <c r="BN365" s="45">
        <f>IF(Y365&lt;&gt;"",IF(LEFT(Y365,1)="S", Calculs!$C$52,0),0)</f>
        <v>0</v>
      </c>
      <c r="BO365" s="46" t="str">
        <f t="shared" si="116"/>
        <v/>
      </c>
      <c r="BP365" s="45">
        <f>SUMIF(Calculs!$B$32:$B$36,TRIM(BO365),Calculs!$C$32:$C$36)</f>
        <v>0</v>
      </c>
      <c r="BQ365" s="45">
        <f>IF(V365&lt;&gt;"",IF(LEFT(V365,1)="S", SUMIF(Calculs!$B$57:$B$61, TRIM(BO365), Calculs!$C$57:$C$61),0),0)</f>
        <v>0</v>
      </c>
      <c r="BR365" s="43" t="str">
        <f t="shared" si="105"/>
        <v>N</v>
      </c>
      <c r="BS365" s="241" t="str">
        <f t="shared" si="106"/>
        <v>N</v>
      </c>
      <c r="BT365" s="45">
        <f t="shared" si="107"/>
        <v>0</v>
      </c>
      <c r="BU365" s="45"/>
      <c r="BV365" s="45"/>
      <c r="BW365" s="45">
        <f>IF(C365="",0,IF(AND(BR365="S",AW365=1), VLOOKUP(C365,Calculs!$B$85:$D$90,3), 0) + IF(AND(BS365="S",BI365=1), VLOOKUP(C365,Calculs!$B$85:$F$90,5), 0))</f>
        <v>0</v>
      </c>
      <c r="BX365" s="43" t="str">
        <f t="shared" si="108"/>
        <v/>
      </c>
      <c r="BY365" s="241" t="str">
        <f t="shared" si="109"/>
        <v/>
      </c>
      <c r="BZ365" s="301" t="str">
        <f t="shared" si="110"/>
        <v/>
      </c>
      <c r="CA365" s="301" t="str">
        <f t="shared" si="111"/>
        <v/>
      </c>
    </row>
    <row r="366" spans="1:79" ht="12.75" customHeight="1">
      <c r="A366" s="273"/>
      <c r="B366" s="239" t="str">
        <f>IF(' Peticions ET'!B365="", "",' Peticions ET'!B365)</f>
        <v/>
      </c>
      <c r="C366" s="186" t="str">
        <f>IF(' Peticions ET'!C365="", "",' Peticions ET'!C365)</f>
        <v/>
      </c>
      <c r="D366" s="186" t="str">
        <f>IF(' Peticions ET'!D365="", "",' Peticions ET'!D365)</f>
        <v/>
      </c>
      <c r="E366" s="186" t="str">
        <f>IF(' Peticions ET'!E365="", "",' Peticions ET'!E365)</f>
        <v/>
      </c>
      <c r="F366" s="186" t="str">
        <f>IF(' Peticions ET'!F365="", "",' Peticions ET'!F365)</f>
        <v/>
      </c>
      <c r="G366" s="186" t="str">
        <f>IF(' Peticions ET'!G365="", "",' Peticions ET'!G365)</f>
        <v/>
      </c>
      <c r="H366" s="185" t="str">
        <f>IF(' Peticions ET'!H365="", "",' Peticions ET'!H365)</f>
        <v/>
      </c>
      <c r="I366" s="185" t="str">
        <f>IF(' Peticions ET'!I365="", "",' Peticions ET'!I365)</f>
        <v/>
      </c>
      <c r="J366" s="33" t="str">
        <f>IF(' Peticions ET'!J365="", "",' Peticions ET'!J365)</f>
        <v/>
      </c>
      <c r="K366" s="33" t="str">
        <f>IF(' Peticions ET'!K365="", "",' Peticions ET'!K365)</f>
        <v/>
      </c>
      <c r="L366" s="33" t="str">
        <f>IF(' Peticions ET'!L365="", "",' Peticions ET'!L365)</f>
        <v/>
      </c>
      <c r="M366" s="33" t="str">
        <f>IF(' Peticions ET'!M365="", "",' Peticions ET'!M365)</f>
        <v/>
      </c>
      <c r="N366" s="33" t="str">
        <f>IF(' Peticions ET'!N365="", "",' Peticions ET'!N365)</f>
        <v/>
      </c>
      <c r="O366" s="33" t="str">
        <f>IF(' Peticions ET'!O365="", "",' Peticions ET'!O365)</f>
        <v/>
      </c>
      <c r="P366" s="33" t="str">
        <f>IF(' Peticions ET'!P365="", "",' Peticions ET'!P365)</f>
        <v/>
      </c>
      <c r="Q366" s="33" t="str">
        <f>IF(' Peticions ET'!R365="", "",' Peticions ET'!R365)</f>
        <v/>
      </c>
      <c r="R366" s="1" t="str">
        <f>IF(' Peticions ET'!Q365="", "",' Peticions ET'!Q365)</f>
        <v/>
      </c>
      <c r="S366" s="34" t="str">
        <f>IF(' Peticions ET'!U365="", "",' Peticions ET'!U365)</f>
        <v/>
      </c>
      <c r="T366" s="34" t="str">
        <f>IF(' Peticions ET'!V365="", "",' Peticions ET'!V365)</f>
        <v/>
      </c>
      <c r="U366" t="str">
        <f>IF(' Peticions ET'!S365="", "",' Peticions ET'!S365)</f>
        <v/>
      </c>
      <c r="V366" t="str">
        <f>IF(' Peticions ET'!T365="", "",' Peticions ET'!T365)</f>
        <v/>
      </c>
      <c r="W366" s="33" t="str">
        <f>IF(' Peticions ET'!W365="", "",' Peticions ET'!W365)</f>
        <v/>
      </c>
      <c r="X366" s="33" t="str">
        <f>IF(' Peticions ET'!X365="", "",' Peticions ET'!X365)</f>
        <v/>
      </c>
      <c r="Y366" s="33" t="str">
        <f>IF(' Peticions ET'!Y365="", "",' Peticions ET'!Y365)</f>
        <v/>
      </c>
      <c r="Z366" s="1"/>
      <c r="AA366" s="1"/>
      <c r="AB366" s="3"/>
      <c r="AC366" s="34"/>
      <c r="AD366" s="34"/>
      <c r="AE366" s="34"/>
      <c r="AF366" s="35"/>
      <c r="AG366" s="36"/>
      <c r="AH366" s="36"/>
      <c r="AI366" s="36"/>
      <c r="AJ366" s="36"/>
      <c r="AK366" s="37"/>
      <c r="AL366" s="37"/>
      <c r="AM366" s="37"/>
      <c r="AN366" s="37"/>
      <c r="AO366" s="38" t="str">
        <f>IF(' Peticions ET'!AO365="", "",' Peticions ET'!AO365)</f>
        <v/>
      </c>
      <c r="AP366" s="154"/>
      <c r="AQ366" s="39"/>
      <c r="AR366" s="40" t="str">
        <f t="shared" si="101"/>
        <v/>
      </c>
      <c r="AS366" s="41" t="str">
        <f t="shared" si="102"/>
        <v/>
      </c>
      <c r="AT366" s="42" t="str">
        <f t="shared" si="112"/>
        <v/>
      </c>
      <c r="AU366" s="43" t="str">
        <f t="shared" si="113"/>
        <v/>
      </c>
      <c r="AV366" s="252" t="str">
        <f t="shared" si="103"/>
        <v/>
      </c>
      <c r="AW366" s="242">
        <f>IF(B366="",0,IF(BR366="S",COUNTIF($AV$17:AV366,AV366),0))</f>
        <v>0</v>
      </c>
      <c r="AX366" s="44" t="str">
        <f t="shared" si="114"/>
        <v/>
      </c>
      <c r="AY366" s="45">
        <f xml:space="preserve"> IF(AX366&lt;&gt;"",VLOOKUP(AX366,Calculs!$B$2:$C$34,2,FALSE),0)</f>
        <v>0</v>
      </c>
      <c r="AZ366" s="45">
        <f>IF(K366&lt;&gt;"",IF(LEFT(K366,1)="S", Calculs!$C$55,0),0)</f>
        <v>0</v>
      </c>
      <c r="BA366" s="45">
        <f>IF(L366&lt;&gt;"",IF(LEFT(L366,1)="S", Calculs!$C$51,0),0)</f>
        <v>0</v>
      </c>
      <c r="BB366" s="45">
        <f>IF(M366&lt;&gt;"",IF(LEFT(M366,1)="S", Calculs!$C$52,0),0)</f>
        <v>0</v>
      </c>
      <c r="BC366" s="46" t="str">
        <f t="shared" si="115"/>
        <v/>
      </c>
      <c r="BD366" s="46" t="str">
        <f t="shared" si="117"/>
        <v/>
      </c>
      <c r="BE366" s="46">
        <f>SUMIF(Calculs!$B$2:$B$34,BC366,Calculs!$C$2:$C$34)</f>
        <v>0</v>
      </c>
      <c r="BF366" s="45">
        <f>IF(Q366&lt;&gt;"",IF(LEFT(Q366,1)="S", Calculs!$C$52,0),0)</f>
        <v>0</v>
      </c>
      <c r="BG366" s="45">
        <f>IF(R366&lt;&gt;"",IF(LEFT(R366,1)="S", Calculs!$C$51,0),0)</f>
        <v>0</v>
      </c>
      <c r="BH366" s="252" t="str">
        <f t="shared" si="104"/>
        <v/>
      </c>
      <c r="BI366" s="242">
        <f>IF(B366="",0, IF(BS366="S",COUNTIF($BH$17:BH366,BH366),0))</f>
        <v>0</v>
      </c>
      <c r="BJ366" s="45">
        <f xml:space="preserve"> IF(S366&lt;&gt;"",IF(S366&lt;&gt;"Sense monitor",VLOOKUP(LEFT(S366,2),Calculs!$B$41:$C$46,2,FALSE),0),0)</f>
        <v>0</v>
      </c>
      <c r="BK366" s="45">
        <f>IF(T366&lt;&gt;"",IF(LEFT(T366,1)="S", Calculs!$C$48,0),0)</f>
        <v>0</v>
      </c>
      <c r="BL366" s="45">
        <f>IF(W366&lt;&gt;"",IF(LEFT(W366,3)="ETT", Calculs!$C$37,0),0)</f>
        <v>0</v>
      </c>
      <c r="BM366" s="45">
        <f>IF(X366&lt;&gt;"",IF(LEFT(X366,1)="S", Calculs!$C$51,0),0)</f>
        <v>0</v>
      </c>
      <c r="BN366" s="45">
        <f>IF(Y366&lt;&gt;"",IF(LEFT(Y366,1)="S", Calculs!$C$52,0),0)</f>
        <v>0</v>
      </c>
      <c r="BO366" s="46" t="str">
        <f t="shared" si="116"/>
        <v/>
      </c>
      <c r="BP366" s="45">
        <f>SUMIF(Calculs!$B$32:$B$36,TRIM(BO366),Calculs!$C$32:$C$36)</f>
        <v>0</v>
      </c>
      <c r="BQ366" s="45">
        <f>IF(V366&lt;&gt;"",IF(LEFT(V366,1)="S", SUMIF(Calculs!$B$57:$B$61, TRIM(BO366), Calculs!$C$57:$C$61),0),0)</f>
        <v>0</v>
      </c>
      <c r="BR366" s="43" t="str">
        <f t="shared" si="105"/>
        <v>N</v>
      </c>
      <c r="BS366" s="241" t="str">
        <f t="shared" si="106"/>
        <v>N</v>
      </c>
      <c r="BT366" s="45">
        <f t="shared" si="107"/>
        <v>0</v>
      </c>
      <c r="BU366" s="45"/>
      <c r="BV366" s="45"/>
      <c r="BW366" s="45">
        <f>IF(C366="",0,IF(AND(BR366="S",AW366=1), VLOOKUP(C366,Calculs!$B$85:$D$90,3), 0) + IF(AND(BS366="S",BI366=1), VLOOKUP(C366,Calculs!$B$85:$F$90,5), 0))</f>
        <v>0</v>
      </c>
      <c r="BX366" s="43" t="str">
        <f t="shared" si="108"/>
        <v/>
      </c>
      <c r="BY366" s="241" t="str">
        <f t="shared" si="109"/>
        <v/>
      </c>
      <c r="BZ366" s="301" t="str">
        <f t="shared" si="110"/>
        <v/>
      </c>
      <c r="CA366" s="301" t="str">
        <f t="shared" si="111"/>
        <v/>
      </c>
    </row>
    <row r="367" spans="1:79" ht="12.75" customHeight="1">
      <c r="A367" s="273"/>
      <c r="B367" s="239" t="str">
        <f>IF(' Peticions ET'!B366="", "",' Peticions ET'!B366)</f>
        <v/>
      </c>
      <c r="C367" s="186" t="str">
        <f>IF(' Peticions ET'!C366="", "",' Peticions ET'!C366)</f>
        <v/>
      </c>
      <c r="D367" s="186" t="str">
        <f>IF(' Peticions ET'!D366="", "",' Peticions ET'!D366)</f>
        <v/>
      </c>
      <c r="E367" s="186" t="str">
        <f>IF(' Peticions ET'!E366="", "",' Peticions ET'!E366)</f>
        <v/>
      </c>
      <c r="F367" s="186" t="str">
        <f>IF(' Peticions ET'!F366="", "",' Peticions ET'!F366)</f>
        <v/>
      </c>
      <c r="G367" s="186" t="str">
        <f>IF(' Peticions ET'!G366="", "",' Peticions ET'!G366)</f>
        <v/>
      </c>
      <c r="H367" s="185" t="str">
        <f>IF(' Peticions ET'!H366="", "",' Peticions ET'!H366)</f>
        <v/>
      </c>
      <c r="I367" s="185" t="str">
        <f>IF(' Peticions ET'!I366="", "",' Peticions ET'!I366)</f>
        <v/>
      </c>
      <c r="J367" s="33" t="str">
        <f>IF(' Peticions ET'!J366="", "",' Peticions ET'!J366)</f>
        <v/>
      </c>
      <c r="K367" s="33" t="str">
        <f>IF(' Peticions ET'!K366="", "",' Peticions ET'!K366)</f>
        <v/>
      </c>
      <c r="L367" s="33" t="str">
        <f>IF(' Peticions ET'!L366="", "",' Peticions ET'!L366)</f>
        <v/>
      </c>
      <c r="M367" s="33" t="str">
        <f>IF(' Peticions ET'!M366="", "",' Peticions ET'!M366)</f>
        <v/>
      </c>
      <c r="N367" s="33" t="str">
        <f>IF(' Peticions ET'!N366="", "",' Peticions ET'!N366)</f>
        <v/>
      </c>
      <c r="O367" s="33" t="str">
        <f>IF(' Peticions ET'!O366="", "",' Peticions ET'!O366)</f>
        <v/>
      </c>
      <c r="P367" s="33" t="str">
        <f>IF(' Peticions ET'!P366="", "",' Peticions ET'!P366)</f>
        <v/>
      </c>
      <c r="Q367" s="33" t="str">
        <f>IF(' Peticions ET'!R366="", "",' Peticions ET'!R366)</f>
        <v/>
      </c>
      <c r="R367" s="1" t="str">
        <f>IF(' Peticions ET'!Q366="", "",' Peticions ET'!Q366)</f>
        <v/>
      </c>
      <c r="S367" s="34" t="str">
        <f>IF(' Peticions ET'!U366="", "",' Peticions ET'!U366)</f>
        <v/>
      </c>
      <c r="T367" s="34" t="str">
        <f>IF(' Peticions ET'!V366="", "",' Peticions ET'!V366)</f>
        <v/>
      </c>
      <c r="U367" t="str">
        <f>IF(' Peticions ET'!S366="", "",' Peticions ET'!S366)</f>
        <v/>
      </c>
      <c r="V367" t="str">
        <f>IF(' Peticions ET'!T366="", "",' Peticions ET'!T366)</f>
        <v/>
      </c>
      <c r="W367" s="33" t="str">
        <f>IF(' Peticions ET'!W366="", "",' Peticions ET'!W366)</f>
        <v/>
      </c>
      <c r="X367" s="33" t="str">
        <f>IF(' Peticions ET'!X366="", "",' Peticions ET'!X366)</f>
        <v/>
      </c>
      <c r="Y367" s="33" t="str">
        <f>IF(' Peticions ET'!Y366="", "",' Peticions ET'!Y366)</f>
        <v/>
      </c>
      <c r="Z367" s="1"/>
      <c r="AA367" s="1"/>
      <c r="AB367" s="3"/>
      <c r="AC367" s="34"/>
      <c r="AD367" s="34"/>
      <c r="AE367" s="34"/>
      <c r="AF367" s="35"/>
      <c r="AG367" s="36"/>
      <c r="AH367" s="36"/>
      <c r="AI367" s="36"/>
      <c r="AJ367" s="36"/>
      <c r="AK367" s="37"/>
      <c r="AL367" s="37"/>
      <c r="AM367" s="37"/>
      <c r="AN367" s="37"/>
      <c r="AO367" s="38" t="str">
        <f>IF(' Peticions ET'!AO366="", "",' Peticions ET'!AO366)</f>
        <v/>
      </c>
      <c r="AP367" s="154"/>
      <c r="AQ367" s="39"/>
      <c r="AR367" s="40" t="str">
        <f t="shared" si="101"/>
        <v/>
      </c>
      <c r="AS367" s="41" t="str">
        <f t="shared" si="102"/>
        <v/>
      </c>
      <c r="AT367" s="42" t="str">
        <f t="shared" si="112"/>
        <v/>
      </c>
      <c r="AU367" s="43" t="str">
        <f t="shared" si="113"/>
        <v/>
      </c>
      <c r="AV367" s="252" t="str">
        <f t="shared" si="103"/>
        <v/>
      </c>
      <c r="AW367" s="242">
        <f>IF(B367="",0,IF(BR367="S",COUNTIF($AV$17:AV367,AV367),0))</f>
        <v>0</v>
      </c>
      <c r="AX367" s="44" t="str">
        <f t="shared" si="114"/>
        <v/>
      </c>
      <c r="AY367" s="45">
        <f xml:space="preserve"> IF(AX367&lt;&gt;"",VLOOKUP(AX367,Calculs!$B$2:$C$34,2,FALSE),0)</f>
        <v>0</v>
      </c>
      <c r="AZ367" s="45">
        <f>IF(K367&lt;&gt;"",IF(LEFT(K367,1)="S", Calculs!$C$55,0),0)</f>
        <v>0</v>
      </c>
      <c r="BA367" s="45">
        <f>IF(L367&lt;&gt;"",IF(LEFT(L367,1)="S", Calculs!$C$51,0),0)</f>
        <v>0</v>
      </c>
      <c r="BB367" s="45">
        <f>IF(M367&lt;&gt;"",IF(LEFT(M367,1)="S", Calculs!$C$52,0),0)</f>
        <v>0</v>
      </c>
      <c r="BC367" s="46" t="str">
        <f t="shared" si="115"/>
        <v/>
      </c>
      <c r="BD367" s="46" t="str">
        <f t="shared" si="117"/>
        <v/>
      </c>
      <c r="BE367" s="46">
        <f>SUMIF(Calculs!$B$2:$B$34,BC367,Calculs!$C$2:$C$34)</f>
        <v>0</v>
      </c>
      <c r="BF367" s="45">
        <f>IF(Q367&lt;&gt;"",IF(LEFT(Q367,1)="S", Calculs!$C$52,0),0)</f>
        <v>0</v>
      </c>
      <c r="BG367" s="45">
        <f>IF(R367&lt;&gt;"",IF(LEFT(R367,1)="S", Calculs!$C$51,0),0)</f>
        <v>0</v>
      </c>
      <c r="BH367" s="252" t="str">
        <f t="shared" si="104"/>
        <v/>
      </c>
      <c r="BI367" s="242">
        <f>IF(B367="",0, IF(BS367="S",COUNTIF($BH$17:BH367,BH367),0))</f>
        <v>0</v>
      </c>
      <c r="BJ367" s="45">
        <f xml:space="preserve"> IF(S367&lt;&gt;"",IF(S367&lt;&gt;"Sense monitor",VLOOKUP(LEFT(S367,2),Calculs!$B$41:$C$46,2,FALSE),0),0)</f>
        <v>0</v>
      </c>
      <c r="BK367" s="45">
        <f>IF(T367&lt;&gt;"",IF(LEFT(T367,1)="S", Calculs!$C$48,0),0)</f>
        <v>0</v>
      </c>
      <c r="BL367" s="45">
        <f>IF(W367&lt;&gt;"",IF(LEFT(W367,3)="ETT", Calculs!$C$37,0),0)</f>
        <v>0</v>
      </c>
      <c r="BM367" s="45">
        <f>IF(X367&lt;&gt;"",IF(LEFT(X367,1)="S", Calculs!$C$51,0),0)</f>
        <v>0</v>
      </c>
      <c r="BN367" s="45">
        <f>IF(Y367&lt;&gt;"",IF(LEFT(Y367,1)="S", Calculs!$C$52,0),0)</f>
        <v>0</v>
      </c>
      <c r="BO367" s="46" t="str">
        <f t="shared" si="116"/>
        <v/>
      </c>
      <c r="BP367" s="45">
        <f>SUMIF(Calculs!$B$32:$B$36,TRIM(BO367),Calculs!$C$32:$C$36)</f>
        <v>0</v>
      </c>
      <c r="BQ367" s="45">
        <f>IF(V367&lt;&gt;"",IF(LEFT(V367,1)="S", SUMIF(Calculs!$B$57:$B$61, TRIM(BO367), Calculs!$C$57:$C$61),0),0)</f>
        <v>0</v>
      </c>
      <c r="BR367" s="43" t="str">
        <f t="shared" si="105"/>
        <v>N</v>
      </c>
      <c r="BS367" s="241" t="str">
        <f t="shared" si="106"/>
        <v>N</v>
      </c>
      <c r="BT367" s="45">
        <f t="shared" si="107"/>
        <v>0</v>
      </c>
      <c r="BU367" s="45"/>
      <c r="BV367" s="45"/>
      <c r="BW367" s="45">
        <f>IF(C367="",0,IF(AND(BR367="S",AW367=1), VLOOKUP(C367,Calculs!$B$85:$D$90,3), 0) + IF(AND(BS367="S",BI367=1), VLOOKUP(C367,Calculs!$B$85:$F$90,5), 0))</f>
        <v>0</v>
      </c>
      <c r="BX367" s="43" t="str">
        <f t="shared" si="108"/>
        <v/>
      </c>
      <c r="BY367" s="241" t="str">
        <f t="shared" si="109"/>
        <v/>
      </c>
      <c r="BZ367" s="301" t="str">
        <f t="shared" si="110"/>
        <v/>
      </c>
      <c r="CA367" s="301" t="str">
        <f t="shared" si="111"/>
        <v/>
      </c>
    </row>
    <row r="368" spans="1:79" ht="12.75" customHeight="1">
      <c r="A368" s="273"/>
      <c r="B368" s="239" t="str">
        <f>IF(' Peticions ET'!B367="", "",' Peticions ET'!B367)</f>
        <v/>
      </c>
      <c r="C368" s="186" t="str">
        <f>IF(' Peticions ET'!C367="", "",' Peticions ET'!C367)</f>
        <v/>
      </c>
      <c r="D368" s="186" t="str">
        <f>IF(' Peticions ET'!D367="", "",' Peticions ET'!D367)</f>
        <v/>
      </c>
      <c r="E368" s="186" t="str">
        <f>IF(' Peticions ET'!E367="", "",' Peticions ET'!E367)</f>
        <v/>
      </c>
      <c r="F368" s="186" t="str">
        <f>IF(' Peticions ET'!F367="", "",' Peticions ET'!F367)</f>
        <v/>
      </c>
      <c r="G368" s="186" t="str">
        <f>IF(' Peticions ET'!G367="", "",' Peticions ET'!G367)</f>
        <v/>
      </c>
      <c r="H368" s="185" t="str">
        <f>IF(' Peticions ET'!H367="", "",' Peticions ET'!H367)</f>
        <v/>
      </c>
      <c r="I368" s="185" t="str">
        <f>IF(' Peticions ET'!I367="", "",' Peticions ET'!I367)</f>
        <v/>
      </c>
      <c r="J368" s="33" t="str">
        <f>IF(' Peticions ET'!J367="", "",' Peticions ET'!J367)</f>
        <v/>
      </c>
      <c r="K368" s="33" t="str">
        <f>IF(' Peticions ET'!K367="", "",' Peticions ET'!K367)</f>
        <v/>
      </c>
      <c r="L368" s="33" t="str">
        <f>IF(' Peticions ET'!L367="", "",' Peticions ET'!L367)</f>
        <v/>
      </c>
      <c r="M368" s="33" t="str">
        <f>IF(' Peticions ET'!M367="", "",' Peticions ET'!M367)</f>
        <v/>
      </c>
      <c r="N368" s="33" t="str">
        <f>IF(' Peticions ET'!N367="", "",' Peticions ET'!N367)</f>
        <v/>
      </c>
      <c r="O368" s="33" t="str">
        <f>IF(' Peticions ET'!O367="", "",' Peticions ET'!O367)</f>
        <v/>
      </c>
      <c r="P368" s="33" t="str">
        <f>IF(' Peticions ET'!P367="", "",' Peticions ET'!P367)</f>
        <v/>
      </c>
      <c r="Q368" s="33" t="str">
        <f>IF(' Peticions ET'!R367="", "",' Peticions ET'!R367)</f>
        <v/>
      </c>
      <c r="R368" s="1" t="str">
        <f>IF(' Peticions ET'!Q367="", "",' Peticions ET'!Q367)</f>
        <v/>
      </c>
      <c r="S368" s="34" t="str">
        <f>IF(' Peticions ET'!U367="", "",' Peticions ET'!U367)</f>
        <v/>
      </c>
      <c r="T368" s="34" t="str">
        <f>IF(' Peticions ET'!V367="", "",' Peticions ET'!V367)</f>
        <v/>
      </c>
      <c r="U368" t="str">
        <f>IF(' Peticions ET'!S367="", "",' Peticions ET'!S367)</f>
        <v/>
      </c>
      <c r="V368" t="str">
        <f>IF(' Peticions ET'!T367="", "",' Peticions ET'!T367)</f>
        <v/>
      </c>
      <c r="W368" s="33" t="str">
        <f>IF(' Peticions ET'!W367="", "",' Peticions ET'!W367)</f>
        <v/>
      </c>
      <c r="X368" s="33" t="str">
        <f>IF(' Peticions ET'!X367="", "",' Peticions ET'!X367)</f>
        <v/>
      </c>
      <c r="Y368" s="33" t="str">
        <f>IF(' Peticions ET'!Y367="", "",' Peticions ET'!Y367)</f>
        <v/>
      </c>
      <c r="Z368" s="1"/>
      <c r="AA368" s="1"/>
      <c r="AB368" s="3"/>
      <c r="AC368" s="34"/>
      <c r="AD368" s="34"/>
      <c r="AE368" s="34"/>
      <c r="AF368" s="35"/>
      <c r="AG368" s="36"/>
      <c r="AH368" s="36"/>
      <c r="AI368" s="36"/>
      <c r="AJ368" s="36"/>
      <c r="AK368" s="37"/>
      <c r="AL368" s="37"/>
      <c r="AM368" s="37"/>
      <c r="AN368" s="37"/>
      <c r="AO368" s="38" t="str">
        <f>IF(' Peticions ET'!AO367="", "",' Peticions ET'!AO367)</f>
        <v/>
      </c>
      <c r="AP368" s="154"/>
      <c r="AQ368" s="39"/>
      <c r="AR368" s="40" t="str">
        <f t="shared" si="101"/>
        <v/>
      </c>
      <c r="AS368" s="41" t="str">
        <f t="shared" si="102"/>
        <v/>
      </c>
      <c r="AT368" s="42" t="str">
        <f t="shared" si="112"/>
        <v/>
      </c>
      <c r="AU368" s="43" t="str">
        <f t="shared" si="113"/>
        <v/>
      </c>
      <c r="AV368" s="252" t="str">
        <f t="shared" si="103"/>
        <v/>
      </c>
      <c r="AW368" s="242">
        <f>IF(B368="",0,IF(BR368="S",COUNTIF($AV$17:AV368,AV368),0))</f>
        <v>0</v>
      </c>
      <c r="AX368" s="44" t="str">
        <f t="shared" si="114"/>
        <v/>
      </c>
      <c r="AY368" s="45">
        <f xml:space="preserve"> IF(AX368&lt;&gt;"",VLOOKUP(AX368,Calculs!$B$2:$C$34,2,FALSE),0)</f>
        <v>0</v>
      </c>
      <c r="AZ368" s="45">
        <f>IF(K368&lt;&gt;"",IF(LEFT(K368,1)="S", Calculs!$C$55,0),0)</f>
        <v>0</v>
      </c>
      <c r="BA368" s="45">
        <f>IF(L368&lt;&gt;"",IF(LEFT(L368,1)="S", Calculs!$C$51,0),0)</f>
        <v>0</v>
      </c>
      <c r="BB368" s="45">
        <f>IF(M368&lt;&gt;"",IF(LEFT(M368,1)="S", Calculs!$C$52,0),0)</f>
        <v>0</v>
      </c>
      <c r="BC368" s="46" t="str">
        <f t="shared" si="115"/>
        <v/>
      </c>
      <c r="BD368" s="46" t="str">
        <f t="shared" si="117"/>
        <v/>
      </c>
      <c r="BE368" s="46">
        <f>SUMIF(Calculs!$B$2:$B$34,BC368,Calculs!$C$2:$C$34)</f>
        <v>0</v>
      </c>
      <c r="BF368" s="45">
        <f>IF(Q368&lt;&gt;"",IF(LEFT(Q368,1)="S", Calculs!$C$52,0),0)</f>
        <v>0</v>
      </c>
      <c r="BG368" s="45">
        <f>IF(R368&lt;&gt;"",IF(LEFT(R368,1)="S", Calculs!$C$51,0),0)</f>
        <v>0</v>
      </c>
      <c r="BH368" s="252" t="str">
        <f t="shared" si="104"/>
        <v/>
      </c>
      <c r="BI368" s="242">
        <f>IF(B368="",0, IF(BS368="S",COUNTIF($BH$17:BH368,BH368),0))</f>
        <v>0</v>
      </c>
      <c r="BJ368" s="45">
        <f xml:space="preserve"> IF(S368&lt;&gt;"",IF(S368&lt;&gt;"Sense monitor",VLOOKUP(LEFT(S368,2),Calculs!$B$41:$C$46,2,FALSE),0),0)</f>
        <v>0</v>
      </c>
      <c r="BK368" s="45">
        <f>IF(T368&lt;&gt;"",IF(LEFT(T368,1)="S", Calculs!$C$48,0),0)</f>
        <v>0</v>
      </c>
      <c r="BL368" s="45">
        <f>IF(W368&lt;&gt;"",IF(LEFT(W368,3)="ETT", Calculs!$C$37,0),0)</f>
        <v>0</v>
      </c>
      <c r="BM368" s="45">
        <f>IF(X368&lt;&gt;"",IF(LEFT(X368,1)="S", Calculs!$C$51,0),0)</f>
        <v>0</v>
      </c>
      <c r="BN368" s="45">
        <f>IF(Y368&lt;&gt;"",IF(LEFT(Y368,1)="S", Calculs!$C$52,0),0)</f>
        <v>0</v>
      </c>
      <c r="BO368" s="46" t="str">
        <f t="shared" si="116"/>
        <v/>
      </c>
      <c r="BP368" s="45">
        <f>SUMIF(Calculs!$B$32:$B$36,TRIM(BO368),Calculs!$C$32:$C$36)</f>
        <v>0</v>
      </c>
      <c r="BQ368" s="45">
        <f>IF(V368&lt;&gt;"",IF(LEFT(V368,1)="S", SUMIF(Calculs!$B$57:$B$61, TRIM(BO368), Calculs!$C$57:$C$61),0),0)</f>
        <v>0</v>
      </c>
      <c r="BR368" s="43" t="str">
        <f t="shared" si="105"/>
        <v>N</v>
      </c>
      <c r="BS368" s="241" t="str">
        <f t="shared" si="106"/>
        <v>N</v>
      </c>
      <c r="BT368" s="45">
        <f t="shared" si="107"/>
        <v>0</v>
      </c>
      <c r="BU368" s="45"/>
      <c r="BV368" s="45"/>
      <c r="BW368" s="45">
        <f>IF(C368="",0,IF(AND(BR368="S",AW368=1), VLOOKUP(C368,Calculs!$B$85:$D$90,3), 0) + IF(AND(BS368="S",BI368=1), VLOOKUP(C368,Calculs!$B$85:$F$90,5), 0))</f>
        <v>0</v>
      </c>
      <c r="BX368" s="43" t="str">
        <f t="shared" si="108"/>
        <v/>
      </c>
      <c r="BY368" s="241" t="str">
        <f t="shared" si="109"/>
        <v/>
      </c>
      <c r="BZ368" s="301" t="str">
        <f t="shared" si="110"/>
        <v/>
      </c>
      <c r="CA368" s="301" t="str">
        <f t="shared" si="111"/>
        <v/>
      </c>
    </row>
    <row r="369" spans="1:79" ht="12.75" customHeight="1">
      <c r="A369" s="273"/>
      <c r="B369" s="239" t="str">
        <f>IF(' Peticions ET'!B368="", "",' Peticions ET'!B368)</f>
        <v/>
      </c>
      <c r="C369" s="186" t="str">
        <f>IF(' Peticions ET'!C368="", "",' Peticions ET'!C368)</f>
        <v/>
      </c>
      <c r="D369" s="186" t="str">
        <f>IF(' Peticions ET'!D368="", "",' Peticions ET'!D368)</f>
        <v/>
      </c>
      <c r="E369" s="186" t="str">
        <f>IF(' Peticions ET'!E368="", "",' Peticions ET'!E368)</f>
        <v/>
      </c>
      <c r="F369" s="186" t="str">
        <f>IF(' Peticions ET'!F368="", "",' Peticions ET'!F368)</f>
        <v/>
      </c>
      <c r="G369" s="186" t="str">
        <f>IF(' Peticions ET'!G368="", "",' Peticions ET'!G368)</f>
        <v/>
      </c>
      <c r="H369" s="185" t="str">
        <f>IF(' Peticions ET'!H368="", "",' Peticions ET'!H368)</f>
        <v/>
      </c>
      <c r="I369" s="185" t="str">
        <f>IF(' Peticions ET'!I368="", "",' Peticions ET'!I368)</f>
        <v/>
      </c>
      <c r="J369" s="33" t="str">
        <f>IF(' Peticions ET'!J368="", "",' Peticions ET'!J368)</f>
        <v/>
      </c>
      <c r="K369" s="33" t="str">
        <f>IF(' Peticions ET'!K368="", "",' Peticions ET'!K368)</f>
        <v/>
      </c>
      <c r="L369" s="33" t="str">
        <f>IF(' Peticions ET'!L368="", "",' Peticions ET'!L368)</f>
        <v/>
      </c>
      <c r="M369" s="33" t="str">
        <f>IF(' Peticions ET'!M368="", "",' Peticions ET'!M368)</f>
        <v/>
      </c>
      <c r="N369" s="33" t="str">
        <f>IF(' Peticions ET'!N368="", "",' Peticions ET'!N368)</f>
        <v/>
      </c>
      <c r="O369" s="33" t="str">
        <f>IF(' Peticions ET'!O368="", "",' Peticions ET'!O368)</f>
        <v/>
      </c>
      <c r="P369" s="33" t="str">
        <f>IF(' Peticions ET'!P368="", "",' Peticions ET'!P368)</f>
        <v/>
      </c>
      <c r="Q369" s="33" t="str">
        <f>IF(' Peticions ET'!R368="", "",' Peticions ET'!R368)</f>
        <v/>
      </c>
      <c r="R369" s="1" t="str">
        <f>IF(' Peticions ET'!Q368="", "",' Peticions ET'!Q368)</f>
        <v/>
      </c>
      <c r="S369" s="34" t="str">
        <f>IF(' Peticions ET'!U368="", "",' Peticions ET'!U368)</f>
        <v/>
      </c>
      <c r="T369" s="34" t="str">
        <f>IF(' Peticions ET'!V368="", "",' Peticions ET'!V368)</f>
        <v/>
      </c>
      <c r="U369" t="str">
        <f>IF(' Peticions ET'!S368="", "",' Peticions ET'!S368)</f>
        <v/>
      </c>
      <c r="V369" t="str">
        <f>IF(' Peticions ET'!T368="", "",' Peticions ET'!T368)</f>
        <v/>
      </c>
      <c r="W369" s="33" t="str">
        <f>IF(' Peticions ET'!W368="", "",' Peticions ET'!W368)</f>
        <v/>
      </c>
      <c r="X369" s="33" t="str">
        <f>IF(' Peticions ET'!X368="", "",' Peticions ET'!X368)</f>
        <v/>
      </c>
      <c r="Y369" s="33" t="str">
        <f>IF(' Peticions ET'!Y368="", "",' Peticions ET'!Y368)</f>
        <v/>
      </c>
      <c r="Z369" s="1"/>
      <c r="AA369" s="1"/>
      <c r="AB369" s="3"/>
      <c r="AC369" s="34"/>
      <c r="AD369" s="34"/>
      <c r="AE369" s="34"/>
      <c r="AF369" s="35"/>
      <c r="AG369" s="36"/>
      <c r="AH369" s="36"/>
      <c r="AI369" s="36"/>
      <c r="AJ369" s="36"/>
      <c r="AK369" s="37"/>
      <c r="AL369" s="37"/>
      <c r="AM369" s="37"/>
      <c r="AN369" s="37"/>
      <c r="AO369" s="38" t="str">
        <f>IF(' Peticions ET'!AO368="", "",' Peticions ET'!AO368)</f>
        <v/>
      </c>
      <c r="AP369" s="154"/>
      <c r="AQ369" s="39"/>
      <c r="AR369" s="40" t="str">
        <f t="shared" si="101"/>
        <v/>
      </c>
      <c r="AS369" s="41" t="str">
        <f t="shared" si="102"/>
        <v/>
      </c>
      <c r="AT369" s="42" t="str">
        <f t="shared" si="112"/>
        <v/>
      </c>
      <c r="AU369" s="43" t="str">
        <f t="shared" si="113"/>
        <v/>
      </c>
      <c r="AV369" s="252" t="str">
        <f t="shared" si="103"/>
        <v/>
      </c>
      <c r="AW369" s="242">
        <f>IF(B369="",0,IF(BR369="S",COUNTIF($AV$17:AV369,AV369),0))</f>
        <v>0</v>
      </c>
      <c r="AX369" s="44" t="str">
        <f t="shared" si="114"/>
        <v/>
      </c>
      <c r="AY369" s="45">
        <f xml:space="preserve"> IF(AX369&lt;&gt;"",VLOOKUP(AX369,Calculs!$B$2:$C$34,2,FALSE),0)</f>
        <v>0</v>
      </c>
      <c r="AZ369" s="45">
        <f>IF(K369&lt;&gt;"",IF(LEFT(K369,1)="S", Calculs!$C$55,0),0)</f>
        <v>0</v>
      </c>
      <c r="BA369" s="45">
        <f>IF(L369&lt;&gt;"",IF(LEFT(L369,1)="S", Calculs!$C$51,0),0)</f>
        <v>0</v>
      </c>
      <c r="BB369" s="45">
        <f>IF(M369&lt;&gt;"",IF(LEFT(M369,1)="S", Calculs!$C$52,0),0)</f>
        <v>0</v>
      </c>
      <c r="BC369" s="46" t="str">
        <f t="shared" si="115"/>
        <v/>
      </c>
      <c r="BD369" s="46" t="str">
        <f t="shared" si="117"/>
        <v/>
      </c>
      <c r="BE369" s="46">
        <f>SUMIF(Calculs!$B$2:$B$34,BC369,Calculs!$C$2:$C$34)</f>
        <v>0</v>
      </c>
      <c r="BF369" s="45">
        <f>IF(Q369&lt;&gt;"",IF(LEFT(Q369,1)="S", Calculs!$C$52,0),0)</f>
        <v>0</v>
      </c>
      <c r="BG369" s="45">
        <f>IF(R369&lt;&gt;"",IF(LEFT(R369,1)="S", Calculs!$C$51,0),0)</f>
        <v>0</v>
      </c>
      <c r="BH369" s="252" t="str">
        <f t="shared" si="104"/>
        <v/>
      </c>
      <c r="BI369" s="242">
        <f>IF(B369="",0, IF(BS369="S",COUNTIF($BH$17:BH369,BH369),0))</f>
        <v>0</v>
      </c>
      <c r="BJ369" s="45">
        <f xml:space="preserve"> IF(S369&lt;&gt;"",IF(S369&lt;&gt;"Sense monitor",VLOOKUP(LEFT(S369,2),Calculs!$B$41:$C$46,2,FALSE),0),0)</f>
        <v>0</v>
      </c>
      <c r="BK369" s="45">
        <f>IF(T369&lt;&gt;"",IF(LEFT(T369,1)="S", Calculs!$C$48,0),0)</f>
        <v>0</v>
      </c>
      <c r="BL369" s="45">
        <f>IF(W369&lt;&gt;"",IF(LEFT(W369,3)="ETT", Calculs!$C$37,0),0)</f>
        <v>0</v>
      </c>
      <c r="BM369" s="45">
        <f>IF(X369&lt;&gt;"",IF(LEFT(X369,1)="S", Calculs!$C$51,0),0)</f>
        <v>0</v>
      </c>
      <c r="BN369" s="45">
        <f>IF(Y369&lt;&gt;"",IF(LEFT(Y369,1)="S", Calculs!$C$52,0),0)</f>
        <v>0</v>
      </c>
      <c r="BO369" s="46" t="str">
        <f t="shared" si="116"/>
        <v/>
      </c>
      <c r="BP369" s="45">
        <f>SUMIF(Calculs!$B$32:$B$36,TRIM(BO369),Calculs!$C$32:$C$36)</f>
        <v>0</v>
      </c>
      <c r="BQ369" s="45">
        <f>IF(V369&lt;&gt;"",IF(LEFT(V369,1)="S", SUMIF(Calculs!$B$57:$B$61, TRIM(BO369), Calculs!$C$57:$C$61),0),0)</f>
        <v>0</v>
      </c>
      <c r="BR369" s="43" t="str">
        <f t="shared" si="105"/>
        <v>N</v>
      </c>
      <c r="BS369" s="241" t="str">
        <f t="shared" si="106"/>
        <v>N</v>
      </c>
      <c r="BT369" s="45">
        <f t="shared" si="107"/>
        <v>0</v>
      </c>
      <c r="BU369" s="45"/>
      <c r="BV369" s="45"/>
      <c r="BW369" s="45">
        <f>IF(C369="",0,IF(AND(BR369="S",AW369=1), VLOOKUP(C369,Calculs!$B$85:$D$90,3), 0) + IF(AND(BS369="S",BI369=1), VLOOKUP(C369,Calculs!$B$85:$F$90,5), 0))</f>
        <v>0</v>
      </c>
      <c r="BX369" s="43" t="str">
        <f t="shared" si="108"/>
        <v/>
      </c>
      <c r="BY369" s="241" t="str">
        <f t="shared" si="109"/>
        <v/>
      </c>
      <c r="BZ369" s="301" t="str">
        <f t="shared" si="110"/>
        <v/>
      </c>
      <c r="CA369" s="301" t="str">
        <f t="shared" si="111"/>
        <v/>
      </c>
    </row>
    <row r="370" spans="1:79" ht="12.75" customHeight="1">
      <c r="A370" s="273"/>
      <c r="B370" s="239" t="str">
        <f>IF(' Peticions ET'!B369="", "",' Peticions ET'!B369)</f>
        <v/>
      </c>
      <c r="C370" s="186" t="str">
        <f>IF(' Peticions ET'!C369="", "",' Peticions ET'!C369)</f>
        <v/>
      </c>
      <c r="D370" s="186" t="str">
        <f>IF(' Peticions ET'!D369="", "",' Peticions ET'!D369)</f>
        <v/>
      </c>
      <c r="E370" s="186" t="str">
        <f>IF(' Peticions ET'!E369="", "",' Peticions ET'!E369)</f>
        <v/>
      </c>
      <c r="F370" s="186" t="str">
        <f>IF(' Peticions ET'!F369="", "",' Peticions ET'!F369)</f>
        <v/>
      </c>
      <c r="G370" s="186" t="str">
        <f>IF(' Peticions ET'!G369="", "",' Peticions ET'!G369)</f>
        <v/>
      </c>
      <c r="H370" s="185" t="str">
        <f>IF(' Peticions ET'!H369="", "",' Peticions ET'!H369)</f>
        <v/>
      </c>
      <c r="I370" s="185" t="str">
        <f>IF(' Peticions ET'!I369="", "",' Peticions ET'!I369)</f>
        <v/>
      </c>
      <c r="J370" s="33" t="str">
        <f>IF(' Peticions ET'!J369="", "",' Peticions ET'!J369)</f>
        <v/>
      </c>
      <c r="K370" s="33" t="str">
        <f>IF(' Peticions ET'!K369="", "",' Peticions ET'!K369)</f>
        <v/>
      </c>
      <c r="L370" s="33" t="str">
        <f>IF(' Peticions ET'!L369="", "",' Peticions ET'!L369)</f>
        <v/>
      </c>
      <c r="M370" s="33" t="str">
        <f>IF(' Peticions ET'!M369="", "",' Peticions ET'!M369)</f>
        <v/>
      </c>
      <c r="N370" s="33" t="str">
        <f>IF(' Peticions ET'!N369="", "",' Peticions ET'!N369)</f>
        <v/>
      </c>
      <c r="O370" s="33" t="str">
        <f>IF(' Peticions ET'!O369="", "",' Peticions ET'!O369)</f>
        <v/>
      </c>
      <c r="P370" s="33" t="str">
        <f>IF(' Peticions ET'!P369="", "",' Peticions ET'!P369)</f>
        <v/>
      </c>
      <c r="Q370" s="33" t="str">
        <f>IF(' Peticions ET'!R369="", "",' Peticions ET'!R369)</f>
        <v/>
      </c>
      <c r="R370" s="1" t="str">
        <f>IF(' Peticions ET'!Q369="", "",' Peticions ET'!Q369)</f>
        <v/>
      </c>
      <c r="S370" s="34" t="str">
        <f>IF(' Peticions ET'!U369="", "",' Peticions ET'!U369)</f>
        <v/>
      </c>
      <c r="T370" s="34" t="str">
        <f>IF(' Peticions ET'!V369="", "",' Peticions ET'!V369)</f>
        <v/>
      </c>
      <c r="U370" t="str">
        <f>IF(' Peticions ET'!S369="", "",' Peticions ET'!S369)</f>
        <v/>
      </c>
      <c r="V370" t="str">
        <f>IF(' Peticions ET'!T369="", "",' Peticions ET'!T369)</f>
        <v/>
      </c>
      <c r="W370" s="33" t="str">
        <f>IF(' Peticions ET'!W369="", "",' Peticions ET'!W369)</f>
        <v/>
      </c>
      <c r="X370" s="33" t="str">
        <f>IF(' Peticions ET'!X369="", "",' Peticions ET'!X369)</f>
        <v/>
      </c>
      <c r="Y370" s="33" t="str">
        <f>IF(' Peticions ET'!Y369="", "",' Peticions ET'!Y369)</f>
        <v/>
      </c>
      <c r="Z370" s="1"/>
      <c r="AA370" s="1"/>
      <c r="AB370" s="3"/>
      <c r="AC370" s="34"/>
      <c r="AD370" s="34"/>
      <c r="AE370" s="34"/>
      <c r="AF370" s="35"/>
      <c r="AG370" s="36"/>
      <c r="AH370" s="36"/>
      <c r="AI370" s="36"/>
      <c r="AJ370" s="36"/>
      <c r="AK370" s="37"/>
      <c r="AL370" s="37"/>
      <c r="AM370" s="37"/>
      <c r="AN370" s="37"/>
      <c r="AO370" s="38" t="str">
        <f>IF(' Peticions ET'!AO369="", "",' Peticions ET'!AO369)</f>
        <v/>
      </c>
      <c r="AP370" s="154"/>
      <c r="AQ370" s="39"/>
      <c r="AR370" s="40" t="str">
        <f t="shared" si="101"/>
        <v/>
      </c>
      <c r="AS370" s="41" t="str">
        <f t="shared" si="102"/>
        <v/>
      </c>
      <c r="AT370" s="42" t="str">
        <f t="shared" si="112"/>
        <v/>
      </c>
      <c r="AU370" s="43" t="str">
        <f t="shared" si="113"/>
        <v/>
      </c>
      <c r="AV370" s="252" t="str">
        <f t="shared" si="103"/>
        <v/>
      </c>
      <c r="AW370" s="242">
        <f>IF(B370="",0,IF(BR370="S",COUNTIF($AV$17:AV370,AV370),0))</f>
        <v>0</v>
      </c>
      <c r="AX370" s="44" t="str">
        <f t="shared" si="114"/>
        <v/>
      </c>
      <c r="AY370" s="45">
        <f xml:space="preserve"> IF(AX370&lt;&gt;"",VLOOKUP(AX370,Calculs!$B$2:$C$34,2,FALSE),0)</f>
        <v>0</v>
      </c>
      <c r="AZ370" s="45">
        <f>IF(K370&lt;&gt;"",IF(LEFT(K370,1)="S", Calculs!$C$55,0),0)</f>
        <v>0</v>
      </c>
      <c r="BA370" s="45">
        <f>IF(L370&lt;&gt;"",IF(LEFT(L370,1)="S", Calculs!$C$51,0),0)</f>
        <v>0</v>
      </c>
      <c r="BB370" s="45">
        <f>IF(M370&lt;&gt;"",IF(LEFT(M370,1)="S", Calculs!$C$52,0),0)</f>
        <v>0</v>
      </c>
      <c r="BC370" s="46" t="str">
        <f t="shared" si="115"/>
        <v/>
      </c>
      <c r="BD370" s="46" t="str">
        <f t="shared" si="117"/>
        <v/>
      </c>
      <c r="BE370" s="46">
        <f>SUMIF(Calculs!$B$2:$B$34,BC370,Calculs!$C$2:$C$34)</f>
        <v>0</v>
      </c>
      <c r="BF370" s="45">
        <f>IF(Q370&lt;&gt;"",IF(LEFT(Q370,1)="S", Calculs!$C$52,0),0)</f>
        <v>0</v>
      </c>
      <c r="BG370" s="45">
        <f>IF(R370&lt;&gt;"",IF(LEFT(R370,1)="S", Calculs!$C$51,0),0)</f>
        <v>0</v>
      </c>
      <c r="BH370" s="252" t="str">
        <f t="shared" si="104"/>
        <v/>
      </c>
      <c r="BI370" s="242">
        <f>IF(B370="",0, IF(BS370="S",COUNTIF($BH$17:BH370,BH370),0))</f>
        <v>0</v>
      </c>
      <c r="BJ370" s="45">
        <f xml:space="preserve"> IF(S370&lt;&gt;"",IF(S370&lt;&gt;"Sense monitor",VLOOKUP(LEFT(S370,2),Calculs!$B$41:$C$46,2,FALSE),0),0)</f>
        <v>0</v>
      </c>
      <c r="BK370" s="45">
        <f>IF(T370&lt;&gt;"",IF(LEFT(T370,1)="S", Calculs!$C$48,0),0)</f>
        <v>0</v>
      </c>
      <c r="BL370" s="45">
        <f>IF(W370&lt;&gt;"",IF(LEFT(W370,3)="ETT", Calculs!$C$37,0),0)</f>
        <v>0</v>
      </c>
      <c r="BM370" s="45">
        <f>IF(X370&lt;&gt;"",IF(LEFT(X370,1)="S", Calculs!$C$51,0),0)</f>
        <v>0</v>
      </c>
      <c r="BN370" s="45">
        <f>IF(Y370&lt;&gt;"",IF(LEFT(Y370,1)="S", Calculs!$C$52,0),0)</f>
        <v>0</v>
      </c>
      <c r="BO370" s="46" t="str">
        <f t="shared" si="116"/>
        <v/>
      </c>
      <c r="BP370" s="45">
        <f>SUMIF(Calculs!$B$32:$B$36,TRIM(BO370),Calculs!$C$32:$C$36)</f>
        <v>0</v>
      </c>
      <c r="BQ370" s="45">
        <f>IF(V370&lt;&gt;"",IF(LEFT(V370,1)="S", SUMIF(Calculs!$B$57:$B$61, TRIM(BO370), Calculs!$C$57:$C$61),0),0)</f>
        <v>0</v>
      </c>
      <c r="BR370" s="43" t="str">
        <f t="shared" si="105"/>
        <v>N</v>
      </c>
      <c r="BS370" s="241" t="str">
        <f t="shared" si="106"/>
        <v>N</v>
      </c>
      <c r="BT370" s="45">
        <f t="shared" si="107"/>
        <v>0</v>
      </c>
      <c r="BU370" s="45"/>
      <c r="BV370" s="45"/>
      <c r="BW370" s="45">
        <f>IF(C370="",0,IF(AND(BR370="S",AW370=1), VLOOKUP(C370,Calculs!$B$85:$D$90,3), 0) + IF(AND(BS370="S",BI370=1), VLOOKUP(C370,Calculs!$B$85:$F$90,5), 0))</f>
        <v>0</v>
      </c>
      <c r="BX370" s="43" t="str">
        <f t="shared" si="108"/>
        <v/>
      </c>
      <c r="BY370" s="241" t="str">
        <f t="shared" si="109"/>
        <v/>
      </c>
      <c r="BZ370" s="301" t="str">
        <f t="shared" si="110"/>
        <v/>
      </c>
      <c r="CA370" s="301" t="str">
        <f t="shared" si="111"/>
        <v/>
      </c>
    </row>
    <row r="371" spans="1:79" ht="12.75" customHeight="1">
      <c r="A371" s="273"/>
      <c r="B371" s="239" t="str">
        <f>IF(' Peticions ET'!B370="", "",' Peticions ET'!B370)</f>
        <v/>
      </c>
      <c r="C371" s="186" t="str">
        <f>IF(' Peticions ET'!C370="", "",' Peticions ET'!C370)</f>
        <v/>
      </c>
      <c r="D371" s="186" t="str">
        <f>IF(' Peticions ET'!D370="", "",' Peticions ET'!D370)</f>
        <v/>
      </c>
      <c r="E371" s="186" t="str">
        <f>IF(' Peticions ET'!E370="", "",' Peticions ET'!E370)</f>
        <v/>
      </c>
      <c r="F371" s="186" t="str">
        <f>IF(' Peticions ET'!F370="", "",' Peticions ET'!F370)</f>
        <v/>
      </c>
      <c r="G371" s="186" t="str">
        <f>IF(' Peticions ET'!G370="", "",' Peticions ET'!G370)</f>
        <v/>
      </c>
      <c r="H371" s="185" t="str">
        <f>IF(' Peticions ET'!H370="", "",' Peticions ET'!H370)</f>
        <v/>
      </c>
      <c r="I371" s="185" t="str">
        <f>IF(' Peticions ET'!I370="", "",' Peticions ET'!I370)</f>
        <v/>
      </c>
      <c r="J371" s="33" t="str">
        <f>IF(' Peticions ET'!J370="", "",' Peticions ET'!J370)</f>
        <v/>
      </c>
      <c r="K371" s="33" t="str">
        <f>IF(' Peticions ET'!K370="", "",' Peticions ET'!K370)</f>
        <v/>
      </c>
      <c r="L371" s="33" t="str">
        <f>IF(' Peticions ET'!L370="", "",' Peticions ET'!L370)</f>
        <v/>
      </c>
      <c r="M371" s="33" t="str">
        <f>IF(' Peticions ET'!M370="", "",' Peticions ET'!M370)</f>
        <v/>
      </c>
      <c r="N371" s="33" t="str">
        <f>IF(' Peticions ET'!N370="", "",' Peticions ET'!N370)</f>
        <v/>
      </c>
      <c r="O371" s="33" t="str">
        <f>IF(' Peticions ET'!O370="", "",' Peticions ET'!O370)</f>
        <v/>
      </c>
      <c r="P371" s="33" t="str">
        <f>IF(' Peticions ET'!P370="", "",' Peticions ET'!P370)</f>
        <v/>
      </c>
      <c r="Q371" s="33" t="str">
        <f>IF(' Peticions ET'!R370="", "",' Peticions ET'!R370)</f>
        <v/>
      </c>
      <c r="R371" s="1" t="str">
        <f>IF(' Peticions ET'!Q370="", "",' Peticions ET'!Q370)</f>
        <v/>
      </c>
      <c r="S371" s="34" t="str">
        <f>IF(' Peticions ET'!U370="", "",' Peticions ET'!U370)</f>
        <v/>
      </c>
      <c r="T371" s="34" t="str">
        <f>IF(' Peticions ET'!V370="", "",' Peticions ET'!V370)</f>
        <v/>
      </c>
      <c r="U371" t="str">
        <f>IF(' Peticions ET'!S370="", "",' Peticions ET'!S370)</f>
        <v/>
      </c>
      <c r="V371" t="str">
        <f>IF(' Peticions ET'!T370="", "",' Peticions ET'!T370)</f>
        <v/>
      </c>
      <c r="W371" s="33" t="str">
        <f>IF(' Peticions ET'!W370="", "",' Peticions ET'!W370)</f>
        <v/>
      </c>
      <c r="X371" s="33" t="str">
        <f>IF(' Peticions ET'!X370="", "",' Peticions ET'!X370)</f>
        <v/>
      </c>
      <c r="Y371" s="33" t="str">
        <f>IF(' Peticions ET'!Y370="", "",' Peticions ET'!Y370)</f>
        <v/>
      </c>
      <c r="Z371" s="1"/>
      <c r="AA371" s="1"/>
      <c r="AB371" s="3"/>
      <c r="AC371" s="34"/>
      <c r="AD371" s="34"/>
      <c r="AE371" s="34"/>
      <c r="AF371" s="35"/>
      <c r="AG371" s="36"/>
      <c r="AH371" s="36"/>
      <c r="AI371" s="36"/>
      <c r="AJ371" s="36"/>
      <c r="AK371" s="37"/>
      <c r="AL371" s="37"/>
      <c r="AM371" s="37"/>
      <c r="AN371" s="37"/>
      <c r="AO371" s="38" t="str">
        <f>IF(' Peticions ET'!AO370="", "",' Peticions ET'!AO370)</f>
        <v/>
      </c>
      <c r="AP371" s="154"/>
      <c r="AQ371" s="39"/>
      <c r="AR371" s="40" t="str">
        <f t="shared" si="101"/>
        <v/>
      </c>
      <c r="AS371" s="41" t="str">
        <f t="shared" si="102"/>
        <v/>
      </c>
      <c r="AT371" s="42" t="str">
        <f t="shared" si="112"/>
        <v/>
      </c>
      <c r="AU371" s="43" t="str">
        <f t="shared" si="113"/>
        <v/>
      </c>
      <c r="AV371" s="252" t="str">
        <f t="shared" si="103"/>
        <v/>
      </c>
      <c r="AW371" s="242">
        <f>IF(B371="",0,IF(BR371="S",COUNTIF($AV$17:AV371,AV371),0))</f>
        <v>0</v>
      </c>
      <c r="AX371" s="44" t="str">
        <f t="shared" si="114"/>
        <v/>
      </c>
      <c r="AY371" s="45">
        <f xml:space="preserve"> IF(AX371&lt;&gt;"",VLOOKUP(AX371,Calculs!$B$2:$C$34,2,FALSE),0)</f>
        <v>0</v>
      </c>
      <c r="AZ371" s="45">
        <f>IF(K371&lt;&gt;"",IF(LEFT(K371,1)="S", Calculs!$C$55,0),0)</f>
        <v>0</v>
      </c>
      <c r="BA371" s="45">
        <f>IF(L371&lt;&gt;"",IF(LEFT(L371,1)="S", Calculs!$C$51,0),0)</f>
        <v>0</v>
      </c>
      <c r="BB371" s="45">
        <f>IF(M371&lt;&gt;"",IF(LEFT(M371,1)="S", Calculs!$C$52,0),0)</f>
        <v>0</v>
      </c>
      <c r="BC371" s="46" t="str">
        <f t="shared" si="115"/>
        <v/>
      </c>
      <c r="BD371" s="46" t="str">
        <f t="shared" si="117"/>
        <v/>
      </c>
      <c r="BE371" s="46">
        <f>SUMIF(Calculs!$B$2:$B$34,BC371,Calculs!$C$2:$C$34)</f>
        <v>0</v>
      </c>
      <c r="BF371" s="45">
        <f>IF(Q371&lt;&gt;"",IF(LEFT(Q371,1)="S", Calculs!$C$52,0),0)</f>
        <v>0</v>
      </c>
      <c r="BG371" s="45">
        <f>IF(R371&lt;&gt;"",IF(LEFT(R371,1)="S", Calculs!$C$51,0),0)</f>
        <v>0</v>
      </c>
      <c r="BH371" s="252" t="str">
        <f t="shared" si="104"/>
        <v/>
      </c>
      <c r="BI371" s="242">
        <f>IF(B371="",0, IF(BS371="S",COUNTIF($BH$17:BH371,BH371),0))</f>
        <v>0</v>
      </c>
      <c r="BJ371" s="45">
        <f xml:space="preserve"> IF(S371&lt;&gt;"",IF(S371&lt;&gt;"Sense monitor",VLOOKUP(LEFT(S371,2),Calculs!$B$41:$C$46,2,FALSE),0),0)</f>
        <v>0</v>
      </c>
      <c r="BK371" s="45">
        <f>IF(T371&lt;&gt;"",IF(LEFT(T371,1)="S", Calculs!$C$48,0),0)</f>
        <v>0</v>
      </c>
      <c r="BL371" s="45">
        <f>IF(W371&lt;&gt;"",IF(LEFT(W371,3)="ETT", Calculs!$C$37,0),0)</f>
        <v>0</v>
      </c>
      <c r="BM371" s="45">
        <f>IF(X371&lt;&gt;"",IF(LEFT(X371,1)="S", Calculs!$C$51,0),0)</f>
        <v>0</v>
      </c>
      <c r="BN371" s="45">
        <f>IF(Y371&lt;&gt;"",IF(LEFT(Y371,1)="S", Calculs!$C$52,0),0)</f>
        <v>0</v>
      </c>
      <c r="BO371" s="46" t="str">
        <f t="shared" si="116"/>
        <v/>
      </c>
      <c r="BP371" s="45">
        <f>SUMIF(Calculs!$B$32:$B$36,TRIM(BO371),Calculs!$C$32:$C$36)</f>
        <v>0</v>
      </c>
      <c r="BQ371" s="45">
        <f>IF(V371&lt;&gt;"",IF(LEFT(V371,1)="S", SUMIF(Calculs!$B$57:$B$61, TRIM(BO371), Calculs!$C$57:$C$61),0),0)</f>
        <v>0</v>
      </c>
      <c r="BR371" s="43" t="str">
        <f t="shared" si="105"/>
        <v>N</v>
      </c>
      <c r="BS371" s="241" t="str">
        <f t="shared" si="106"/>
        <v>N</v>
      </c>
      <c r="BT371" s="45">
        <f t="shared" si="107"/>
        <v>0</v>
      </c>
      <c r="BU371" s="45"/>
      <c r="BV371" s="45"/>
      <c r="BW371" s="45">
        <f>IF(C371="",0,IF(AND(BR371="S",AW371=1), VLOOKUP(C371,Calculs!$B$85:$D$90,3), 0) + IF(AND(BS371="S",BI371=1), VLOOKUP(C371,Calculs!$B$85:$F$90,5), 0))</f>
        <v>0</v>
      </c>
      <c r="BX371" s="43" t="str">
        <f t="shared" si="108"/>
        <v/>
      </c>
      <c r="BY371" s="241" t="str">
        <f t="shared" si="109"/>
        <v/>
      </c>
      <c r="BZ371" s="301" t="str">
        <f t="shared" si="110"/>
        <v/>
      </c>
      <c r="CA371" s="301" t="str">
        <f t="shared" si="111"/>
        <v/>
      </c>
    </row>
    <row r="372" spans="1:79" ht="12.75" customHeight="1">
      <c r="A372" s="273"/>
      <c r="B372" s="239" t="str">
        <f>IF(' Peticions ET'!B371="", "",' Peticions ET'!B371)</f>
        <v/>
      </c>
      <c r="C372" s="186" t="str">
        <f>IF(' Peticions ET'!C371="", "",' Peticions ET'!C371)</f>
        <v/>
      </c>
      <c r="D372" s="186" t="str">
        <f>IF(' Peticions ET'!D371="", "",' Peticions ET'!D371)</f>
        <v/>
      </c>
      <c r="E372" s="186" t="str">
        <f>IF(' Peticions ET'!E371="", "",' Peticions ET'!E371)</f>
        <v/>
      </c>
      <c r="F372" s="186" t="str">
        <f>IF(' Peticions ET'!F371="", "",' Peticions ET'!F371)</f>
        <v/>
      </c>
      <c r="G372" s="186" t="str">
        <f>IF(' Peticions ET'!G371="", "",' Peticions ET'!G371)</f>
        <v/>
      </c>
      <c r="H372" s="185" t="str">
        <f>IF(' Peticions ET'!H371="", "",' Peticions ET'!H371)</f>
        <v/>
      </c>
      <c r="I372" s="185" t="str">
        <f>IF(' Peticions ET'!I371="", "",' Peticions ET'!I371)</f>
        <v/>
      </c>
      <c r="J372" s="33" t="str">
        <f>IF(' Peticions ET'!J371="", "",' Peticions ET'!J371)</f>
        <v/>
      </c>
      <c r="K372" s="33" t="str">
        <f>IF(' Peticions ET'!K371="", "",' Peticions ET'!K371)</f>
        <v/>
      </c>
      <c r="L372" s="33" t="str">
        <f>IF(' Peticions ET'!L371="", "",' Peticions ET'!L371)</f>
        <v/>
      </c>
      <c r="M372" s="33" t="str">
        <f>IF(' Peticions ET'!M371="", "",' Peticions ET'!M371)</f>
        <v/>
      </c>
      <c r="N372" s="33" t="str">
        <f>IF(' Peticions ET'!N371="", "",' Peticions ET'!N371)</f>
        <v/>
      </c>
      <c r="O372" s="33" t="str">
        <f>IF(' Peticions ET'!O371="", "",' Peticions ET'!O371)</f>
        <v/>
      </c>
      <c r="P372" s="33" t="str">
        <f>IF(' Peticions ET'!P371="", "",' Peticions ET'!P371)</f>
        <v/>
      </c>
      <c r="Q372" s="33" t="str">
        <f>IF(' Peticions ET'!R371="", "",' Peticions ET'!R371)</f>
        <v/>
      </c>
      <c r="R372" s="1" t="str">
        <f>IF(' Peticions ET'!Q371="", "",' Peticions ET'!Q371)</f>
        <v/>
      </c>
      <c r="S372" s="34" t="str">
        <f>IF(' Peticions ET'!U371="", "",' Peticions ET'!U371)</f>
        <v/>
      </c>
      <c r="T372" s="34" t="str">
        <f>IF(' Peticions ET'!V371="", "",' Peticions ET'!V371)</f>
        <v/>
      </c>
      <c r="U372" t="str">
        <f>IF(' Peticions ET'!S371="", "",' Peticions ET'!S371)</f>
        <v/>
      </c>
      <c r="V372" t="str">
        <f>IF(' Peticions ET'!T371="", "",' Peticions ET'!T371)</f>
        <v/>
      </c>
      <c r="W372" s="33" t="str">
        <f>IF(' Peticions ET'!W371="", "",' Peticions ET'!W371)</f>
        <v/>
      </c>
      <c r="X372" s="33" t="str">
        <f>IF(' Peticions ET'!X371="", "",' Peticions ET'!X371)</f>
        <v/>
      </c>
      <c r="Y372" s="33" t="str">
        <f>IF(' Peticions ET'!Y371="", "",' Peticions ET'!Y371)</f>
        <v/>
      </c>
      <c r="Z372" s="1"/>
      <c r="AA372" s="1"/>
      <c r="AB372" s="3"/>
      <c r="AC372" s="34"/>
      <c r="AD372" s="34"/>
      <c r="AE372" s="34"/>
      <c r="AF372" s="35"/>
      <c r="AG372" s="36"/>
      <c r="AH372" s="36"/>
      <c r="AI372" s="36"/>
      <c r="AJ372" s="36"/>
      <c r="AK372" s="37"/>
      <c r="AL372" s="37"/>
      <c r="AM372" s="37"/>
      <c r="AN372" s="37"/>
      <c r="AO372" s="38" t="str">
        <f>IF(' Peticions ET'!AO371="", "",' Peticions ET'!AO371)</f>
        <v/>
      </c>
      <c r="AP372" s="154"/>
      <c r="AQ372" s="39"/>
      <c r="AR372" s="40" t="str">
        <f t="shared" si="101"/>
        <v/>
      </c>
      <c r="AS372" s="41" t="str">
        <f t="shared" si="102"/>
        <v/>
      </c>
      <c r="AT372" s="42" t="str">
        <f t="shared" si="112"/>
        <v/>
      </c>
      <c r="AU372" s="43" t="str">
        <f t="shared" si="113"/>
        <v/>
      </c>
      <c r="AV372" s="252" t="str">
        <f t="shared" si="103"/>
        <v/>
      </c>
      <c r="AW372" s="242">
        <f>IF(B372="",0,IF(BR372="S",COUNTIF($AV$17:AV372,AV372),0))</f>
        <v>0</v>
      </c>
      <c r="AX372" s="44" t="str">
        <f t="shared" si="114"/>
        <v/>
      </c>
      <c r="AY372" s="45">
        <f xml:space="preserve"> IF(AX372&lt;&gt;"",VLOOKUP(AX372,Calculs!$B$2:$C$34,2,FALSE),0)</f>
        <v>0</v>
      </c>
      <c r="AZ372" s="45">
        <f>IF(K372&lt;&gt;"",IF(LEFT(K372,1)="S", Calculs!$C$55,0),0)</f>
        <v>0</v>
      </c>
      <c r="BA372" s="45">
        <f>IF(L372&lt;&gt;"",IF(LEFT(L372,1)="S", Calculs!$C$51,0),0)</f>
        <v>0</v>
      </c>
      <c r="BB372" s="45">
        <f>IF(M372&lt;&gt;"",IF(LEFT(M372,1)="S", Calculs!$C$52,0),0)</f>
        <v>0</v>
      </c>
      <c r="BC372" s="46" t="str">
        <f t="shared" si="115"/>
        <v/>
      </c>
      <c r="BD372" s="46" t="str">
        <f t="shared" si="117"/>
        <v/>
      </c>
      <c r="BE372" s="46">
        <f>SUMIF(Calculs!$B$2:$B$34,BC372,Calculs!$C$2:$C$34)</f>
        <v>0</v>
      </c>
      <c r="BF372" s="45">
        <f>IF(Q372&lt;&gt;"",IF(LEFT(Q372,1)="S", Calculs!$C$52,0),0)</f>
        <v>0</v>
      </c>
      <c r="BG372" s="45">
        <f>IF(R372&lt;&gt;"",IF(LEFT(R372,1)="S", Calculs!$C$51,0),0)</f>
        <v>0</v>
      </c>
      <c r="BH372" s="252" t="str">
        <f t="shared" si="104"/>
        <v/>
      </c>
      <c r="BI372" s="242">
        <f>IF(B372="",0, IF(BS372="S",COUNTIF($BH$17:BH372,BH372),0))</f>
        <v>0</v>
      </c>
      <c r="BJ372" s="45">
        <f xml:space="preserve"> IF(S372&lt;&gt;"",IF(S372&lt;&gt;"Sense monitor",VLOOKUP(LEFT(S372,2),Calculs!$B$41:$C$46,2,FALSE),0),0)</f>
        <v>0</v>
      </c>
      <c r="BK372" s="45">
        <f>IF(T372&lt;&gt;"",IF(LEFT(T372,1)="S", Calculs!$C$48,0),0)</f>
        <v>0</v>
      </c>
      <c r="BL372" s="45">
        <f>IF(W372&lt;&gt;"",IF(LEFT(W372,3)="ETT", Calculs!$C$37,0),0)</f>
        <v>0</v>
      </c>
      <c r="BM372" s="45">
        <f>IF(X372&lt;&gt;"",IF(LEFT(X372,1)="S", Calculs!$C$51,0),0)</f>
        <v>0</v>
      </c>
      <c r="BN372" s="45">
        <f>IF(Y372&lt;&gt;"",IF(LEFT(Y372,1)="S", Calculs!$C$52,0),0)</f>
        <v>0</v>
      </c>
      <c r="BO372" s="46" t="str">
        <f t="shared" si="116"/>
        <v/>
      </c>
      <c r="BP372" s="45">
        <f>SUMIF(Calculs!$B$32:$B$36,TRIM(BO372),Calculs!$C$32:$C$36)</f>
        <v>0</v>
      </c>
      <c r="BQ372" s="45">
        <f>IF(V372&lt;&gt;"",IF(LEFT(V372,1)="S", SUMIF(Calculs!$B$57:$B$61, TRIM(BO372), Calculs!$C$57:$C$61),0),0)</f>
        <v>0</v>
      </c>
      <c r="BR372" s="43" t="str">
        <f t="shared" si="105"/>
        <v>N</v>
      </c>
      <c r="BS372" s="241" t="str">
        <f t="shared" si="106"/>
        <v>N</v>
      </c>
      <c r="BT372" s="45">
        <f t="shared" si="107"/>
        <v>0</v>
      </c>
      <c r="BU372" s="45"/>
      <c r="BV372" s="45"/>
      <c r="BW372" s="45">
        <f>IF(C372="",0,IF(AND(BR372="S",AW372=1), VLOOKUP(C372,Calculs!$B$85:$D$90,3), 0) + IF(AND(BS372="S",BI372=1), VLOOKUP(C372,Calculs!$B$85:$F$90,5), 0))</f>
        <v>0</v>
      </c>
      <c r="BX372" s="43" t="str">
        <f t="shared" si="108"/>
        <v/>
      </c>
      <c r="BY372" s="241" t="str">
        <f t="shared" si="109"/>
        <v/>
      </c>
      <c r="BZ372" s="301" t="str">
        <f t="shared" si="110"/>
        <v/>
      </c>
      <c r="CA372" s="301" t="str">
        <f t="shared" si="111"/>
        <v/>
      </c>
    </row>
    <row r="373" spans="1:79" ht="12.75" customHeight="1">
      <c r="A373" s="273"/>
      <c r="B373" s="239" t="str">
        <f>IF(' Peticions ET'!B372="", "",' Peticions ET'!B372)</f>
        <v/>
      </c>
      <c r="C373" s="186" t="str">
        <f>IF(' Peticions ET'!C372="", "",' Peticions ET'!C372)</f>
        <v/>
      </c>
      <c r="D373" s="186" t="str">
        <f>IF(' Peticions ET'!D372="", "",' Peticions ET'!D372)</f>
        <v/>
      </c>
      <c r="E373" s="186" t="str">
        <f>IF(' Peticions ET'!E372="", "",' Peticions ET'!E372)</f>
        <v/>
      </c>
      <c r="F373" s="186" t="str">
        <f>IF(' Peticions ET'!F372="", "",' Peticions ET'!F372)</f>
        <v/>
      </c>
      <c r="G373" s="186" t="str">
        <f>IF(' Peticions ET'!G372="", "",' Peticions ET'!G372)</f>
        <v/>
      </c>
      <c r="H373" s="185" t="str">
        <f>IF(' Peticions ET'!H372="", "",' Peticions ET'!H372)</f>
        <v/>
      </c>
      <c r="I373" s="185" t="str">
        <f>IF(' Peticions ET'!I372="", "",' Peticions ET'!I372)</f>
        <v/>
      </c>
      <c r="J373" s="33" t="str">
        <f>IF(' Peticions ET'!J372="", "",' Peticions ET'!J372)</f>
        <v/>
      </c>
      <c r="K373" s="33" t="str">
        <f>IF(' Peticions ET'!K372="", "",' Peticions ET'!K372)</f>
        <v/>
      </c>
      <c r="L373" s="33" t="str">
        <f>IF(' Peticions ET'!L372="", "",' Peticions ET'!L372)</f>
        <v/>
      </c>
      <c r="M373" s="33" t="str">
        <f>IF(' Peticions ET'!M372="", "",' Peticions ET'!M372)</f>
        <v/>
      </c>
      <c r="N373" s="33" t="str">
        <f>IF(' Peticions ET'!N372="", "",' Peticions ET'!N372)</f>
        <v/>
      </c>
      <c r="O373" s="33" t="str">
        <f>IF(' Peticions ET'!O372="", "",' Peticions ET'!O372)</f>
        <v/>
      </c>
      <c r="P373" s="33" t="str">
        <f>IF(' Peticions ET'!P372="", "",' Peticions ET'!P372)</f>
        <v/>
      </c>
      <c r="Q373" s="33" t="str">
        <f>IF(' Peticions ET'!R372="", "",' Peticions ET'!R372)</f>
        <v/>
      </c>
      <c r="R373" s="1" t="str">
        <f>IF(' Peticions ET'!Q372="", "",' Peticions ET'!Q372)</f>
        <v/>
      </c>
      <c r="S373" s="34" t="str">
        <f>IF(' Peticions ET'!U372="", "",' Peticions ET'!U372)</f>
        <v/>
      </c>
      <c r="T373" s="34" t="str">
        <f>IF(' Peticions ET'!V372="", "",' Peticions ET'!V372)</f>
        <v/>
      </c>
      <c r="U373" t="str">
        <f>IF(' Peticions ET'!S372="", "",' Peticions ET'!S372)</f>
        <v/>
      </c>
      <c r="V373" t="str">
        <f>IF(' Peticions ET'!T372="", "",' Peticions ET'!T372)</f>
        <v/>
      </c>
      <c r="W373" s="33" t="str">
        <f>IF(' Peticions ET'!W372="", "",' Peticions ET'!W372)</f>
        <v/>
      </c>
      <c r="X373" s="33" t="str">
        <f>IF(' Peticions ET'!X372="", "",' Peticions ET'!X372)</f>
        <v/>
      </c>
      <c r="Y373" s="33" t="str">
        <f>IF(' Peticions ET'!Y372="", "",' Peticions ET'!Y372)</f>
        <v/>
      </c>
      <c r="Z373" s="1"/>
      <c r="AA373" s="1"/>
      <c r="AB373" s="3"/>
      <c r="AC373" s="34"/>
      <c r="AD373" s="34"/>
      <c r="AE373" s="34"/>
      <c r="AF373" s="35"/>
      <c r="AG373" s="36"/>
      <c r="AH373" s="36"/>
      <c r="AI373" s="36"/>
      <c r="AJ373" s="36"/>
      <c r="AK373" s="37"/>
      <c r="AL373" s="37"/>
      <c r="AM373" s="37"/>
      <c r="AN373" s="37"/>
      <c r="AO373" s="38" t="str">
        <f>IF(' Peticions ET'!AO372="", "",' Peticions ET'!AO372)</f>
        <v/>
      </c>
      <c r="AP373" s="154"/>
      <c r="AQ373" s="39"/>
      <c r="AR373" s="40" t="str">
        <f t="shared" si="101"/>
        <v/>
      </c>
      <c r="AS373" s="41" t="str">
        <f t="shared" si="102"/>
        <v/>
      </c>
      <c r="AT373" s="42" t="str">
        <f t="shared" si="112"/>
        <v/>
      </c>
      <c r="AU373" s="43" t="str">
        <f t="shared" si="113"/>
        <v/>
      </c>
      <c r="AV373" s="252" t="str">
        <f t="shared" si="103"/>
        <v/>
      </c>
      <c r="AW373" s="242">
        <f>IF(B373="",0,IF(BR373="S",COUNTIF($AV$17:AV373,AV373),0))</f>
        <v>0</v>
      </c>
      <c r="AX373" s="44" t="str">
        <f t="shared" si="114"/>
        <v/>
      </c>
      <c r="AY373" s="45">
        <f xml:space="preserve"> IF(AX373&lt;&gt;"",VLOOKUP(AX373,Calculs!$B$2:$C$34,2,FALSE),0)</f>
        <v>0</v>
      </c>
      <c r="AZ373" s="45">
        <f>IF(K373&lt;&gt;"",IF(LEFT(K373,1)="S", Calculs!$C$55,0),0)</f>
        <v>0</v>
      </c>
      <c r="BA373" s="45">
        <f>IF(L373&lt;&gt;"",IF(LEFT(L373,1)="S", Calculs!$C$51,0),0)</f>
        <v>0</v>
      </c>
      <c r="BB373" s="45">
        <f>IF(M373&lt;&gt;"",IF(LEFT(M373,1)="S", Calculs!$C$52,0),0)</f>
        <v>0</v>
      </c>
      <c r="BC373" s="46" t="str">
        <f t="shared" si="115"/>
        <v/>
      </c>
      <c r="BD373" s="46" t="str">
        <f t="shared" si="117"/>
        <v/>
      </c>
      <c r="BE373" s="46">
        <f>SUMIF(Calculs!$B$2:$B$34,BC373,Calculs!$C$2:$C$34)</f>
        <v>0</v>
      </c>
      <c r="BF373" s="45">
        <f>IF(Q373&lt;&gt;"",IF(LEFT(Q373,1)="S", Calculs!$C$52,0),0)</f>
        <v>0</v>
      </c>
      <c r="BG373" s="45">
        <f>IF(R373&lt;&gt;"",IF(LEFT(R373,1)="S", Calculs!$C$51,0),0)</f>
        <v>0</v>
      </c>
      <c r="BH373" s="252" t="str">
        <f t="shared" si="104"/>
        <v/>
      </c>
      <c r="BI373" s="242">
        <f>IF(B373="",0, IF(BS373="S",COUNTIF($BH$17:BH373,BH373),0))</f>
        <v>0</v>
      </c>
      <c r="BJ373" s="45">
        <f xml:space="preserve"> IF(S373&lt;&gt;"",IF(S373&lt;&gt;"Sense monitor",VLOOKUP(LEFT(S373,2),Calculs!$B$41:$C$46,2,FALSE),0),0)</f>
        <v>0</v>
      </c>
      <c r="BK373" s="45">
        <f>IF(T373&lt;&gt;"",IF(LEFT(T373,1)="S", Calculs!$C$48,0),0)</f>
        <v>0</v>
      </c>
      <c r="BL373" s="45">
        <f>IF(W373&lt;&gt;"",IF(LEFT(W373,3)="ETT", Calculs!$C$37,0),0)</f>
        <v>0</v>
      </c>
      <c r="BM373" s="45">
        <f>IF(X373&lt;&gt;"",IF(LEFT(X373,1)="S", Calculs!$C$51,0),0)</f>
        <v>0</v>
      </c>
      <c r="BN373" s="45">
        <f>IF(Y373&lt;&gt;"",IF(LEFT(Y373,1)="S", Calculs!$C$52,0),0)</f>
        <v>0</v>
      </c>
      <c r="BO373" s="46" t="str">
        <f t="shared" si="116"/>
        <v/>
      </c>
      <c r="BP373" s="45">
        <f>SUMIF(Calculs!$B$32:$B$36,TRIM(BO373),Calculs!$C$32:$C$36)</f>
        <v>0</v>
      </c>
      <c r="BQ373" s="45">
        <f>IF(V373&lt;&gt;"",IF(LEFT(V373,1)="S", SUMIF(Calculs!$B$57:$B$61, TRIM(BO373), Calculs!$C$57:$C$61),0),0)</f>
        <v>0</v>
      </c>
      <c r="BR373" s="43" t="str">
        <f t="shared" si="105"/>
        <v>N</v>
      </c>
      <c r="BS373" s="241" t="str">
        <f t="shared" si="106"/>
        <v>N</v>
      </c>
      <c r="BT373" s="45">
        <f t="shared" si="107"/>
        <v>0</v>
      </c>
      <c r="BU373" s="45"/>
      <c r="BV373" s="45"/>
      <c r="BW373" s="45">
        <f>IF(C373="",0,IF(AND(BR373="S",AW373=1), VLOOKUP(C373,Calculs!$B$85:$D$90,3), 0) + IF(AND(BS373="S",BI373=1), VLOOKUP(C373,Calculs!$B$85:$F$90,5), 0))</f>
        <v>0</v>
      </c>
      <c r="BX373" s="43" t="str">
        <f t="shared" si="108"/>
        <v/>
      </c>
      <c r="BY373" s="241" t="str">
        <f t="shared" si="109"/>
        <v/>
      </c>
      <c r="BZ373" s="301" t="str">
        <f t="shared" si="110"/>
        <v/>
      </c>
      <c r="CA373" s="301" t="str">
        <f t="shared" si="111"/>
        <v/>
      </c>
    </row>
    <row r="374" spans="1:79" ht="12.75" customHeight="1">
      <c r="A374" s="273"/>
      <c r="B374" s="239" t="str">
        <f>IF(' Peticions ET'!B373="", "",' Peticions ET'!B373)</f>
        <v/>
      </c>
      <c r="C374" s="186" t="str">
        <f>IF(' Peticions ET'!C373="", "",' Peticions ET'!C373)</f>
        <v/>
      </c>
      <c r="D374" s="186" t="str">
        <f>IF(' Peticions ET'!D373="", "",' Peticions ET'!D373)</f>
        <v/>
      </c>
      <c r="E374" s="186" t="str">
        <f>IF(' Peticions ET'!E373="", "",' Peticions ET'!E373)</f>
        <v/>
      </c>
      <c r="F374" s="186" t="str">
        <f>IF(' Peticions ET'!F373="", "",' Peticions ET'!F373)</f>
        <v/>
      </c>
      <c r="G374" s="186" t="str">
        <f>IF(' Peticions ET'!G373="", "",' Peticions ET'!G373)</f>
        <v/>
      </c>
      <c r="H374" s="185" t="str">
        <f>IF(' Peticions ET'!H373="", "",' Peticions ET'!H373)</f>
        <v/>
      </c>
      <c r="I374" s="185" t="str">
        <f>IF(' Peticions ET'!I373="", "",' Peticions ET'!I373)</f>
        <v/>
      </c>
      <c r="J374" s="33" t="str">
        <f>IF(' Peticions ET'!J373="", "",' Peticions ET'!J373)</f>
        <v/>
      </c>
      <c r="K374" s="33" t="str">
        <f>IF(' Peticions ET'!K373="", "",' Peticions ET'!K373)</f>
        <v/>
      </c>
      <c r="L374" s="33" t="str">
        <f>IF(' Peticions ET'!L373="", "",' Peticions ET'!L373)</f>
        <v/>
      </c>
      <c r="M374" s="33" t="str">
        <f>IF(' Peticions ET'!M373="", "",' Peticions ET'!M373)</f>
        <v/>
      </c>
      <c r="N374" s="33" t="str">
        <f>IF(' Peticions ET'!N373="", "",' Peticions ET'!N373)</f>
        <v/>
      </c>
      <c r="O374" s="33" t="str">
        <f>IF(' Peticions ET'!O373="", "",' Peticions ET'!O373)</f>
        <v/>
      </c>
      <c r="P374" s="33" t="str">
        <f>IF(' Peticions ET'!P373="", "",' Peticions ET'!P373)</f>
        <v/>
      </c>
      <c r="Q374" s="33" t="str">
        <f>IF(' Peticions ET'!R373="", "",' Peticions ET'!R373)</f>
        <v/>
      </c>
      <c r="R374" s="1" t="str">
        <f>IF(' Peticions ET'!Q373="", "",' Peticions ET'!Q373)</f>
        <v/>
      </c>
      <c r="S374" s="34" t="str">
        <f>IF(' Peticions ET'!U373="", "",' Peticions ET'!U373)</f>
        <v/>
      </c>
      <c r="T374" s="34" t="str">
        <f>IF(' Peticions ET'!V373="", "",' Peticions ET'!V373)</f>
        <v/>
      </c>
      <c r="U374" t="str">
        <f>IF(' Peticions ET'!S373="", "",' Peticions ET'!S373)</f>
        <v/>
      </c>
      <c r="V374" t="str">
        <f>IF(' Peticions ET'!T373="", "",' Peticions ET'!T373)</f>
        <v/>
      </c>
      <c r="W374" s="33" t="str">
        <f>IF(' Peticions ET'!W373="", "",' Peticions ET'!W373)</f>
        <v/>
      </c>
      <c r="X374" s="33" t="str">
        <f>IF(' Peticions ET'!X373="", "",' Peticions ET'!X373)</f>
        <v/>
      </c>
      <c r="Y374" s="33" t="str">
        <f>IF(' Peticions ET'!Y373="", "",' Peticions ET'!Y373)</f>
        <v/>
      </c>
      <c r="Z374" s="1"/>
      <c r="AA374" s="1"/>
      <c r="AB374" s="3"/>
      <c r="AC374" s="34"/>
      <c r="AD374" s="34"/>
      <c r="AE374" s="34"/>
      <c r="AF374" s="35"/>
      <c r="AG374" s="36"/>
      <c r="AH374" s="36"/>
      <c r="AI374" s="36"/>
      <c r="AJ374" s="36"/>
      <c r="AK374" s="37"/>
      <c r="AL374" s="37"/>
      <c r="AM374" s="37"/>
      <c r="AN374" s="37"/>
      <c r="AO374" s="38" t="str">
        <f>IF(' Peticions ET'!AO373="", "",' Peticions ET'!AO373)</f>
        <v/>
      </c>
      <c r="AP374" s="154"/>
      <c r="AQ374" s="39"/>
      <c r="AR374" s="40" t="str">
        <f t="shared" si="101"/>
        <v/>
      </c>
      <c r="AS374" s="41" t="str">
        <f t="shared" si="102"/>
        <v/>
      </c>
      <c r="AT374" s="42" t="str">
        <f t="shared" si="112"/>
        <v/>
      </c>
      <c r="AU374" s="43" t="str">
        <f t="shared" si="113"/>
        <v/>
      </c>
      <c r="AV374" s="252" t="str">
        <f t="shared" si="103"/>
        <v/>
      </c>
      <c r="AW374" s="242">
        <f>IF(B374="",0,IF(BR374="S",COUNTIF($AV$17:AV374,AV374),0))</f>
        <v>0</v>
      </c>
      <c r="AX374" s="44" t="str">
        <f t="shared" si="114"/>
        <v/>
      </c>
      <c r="AY374" s="45">
        <f xml:space="preserve"> IF(AX374&lt;&gt;"",VLOOKUP(AX374,Calculs!$B$2:$C$34,2,FALSE),0)</f>
        <v>0</v>
      </c>
      <c r="AZ374" s="45">
        <f>IF(K374&lt;&gt;"",IF(LEFT(K374,1)="S", Calculs!$C$55,0),0)</f>
        <v>0</v>
      </c>
      <c r="BA374" s="45">
        <f>IF(L374&lt;&gt;"",IF(LEFT(L374,1)="S", Calculs!$C$51,0),0)</f>
        <v>0</v>
      </c>
      <c r="BB374" s="45">
        <f>IF(M374&lt;&gt;"",IF(LEFT(M374,1)="S", Calculs!$C$52,0),0)</f>
        <v>0</v>
      </c>
      <c r="BC374" s="46" t="str">
        <f t="shared" si="115"/>
        <v/>
      </c>
      <c r="BD374" s="46" t="str">
        <f t="shared" si="117"/>
        <v/>
      </c>
      <c r="BE374" s="46">
        <f>SUMIF(Calculs!$B$2:$B$34,BC374,Calculs!$C$2:$C$34)</f>
        <v>0</v>
      </c>
      <c r="BF374" s="45">
        <f>IF(Q374&lt;&gt;"",IF(LEFT(Q374,1)="S", Calculs!$C$52,0),0)</f>
        <v>0</v>
      </c>
      <c r="BG374" s="45">
        <f>IF(R374&lt;&gt;"",IF(LEFT(R374,1)="S", Calculs!$C$51,0),0)</f>
        <v>0</v>
      </c>
      <c r="BH374" s="252" t="str">
        <f t="shared" si="104"/>
        <v/>
      </c>
      <c r="BI374" s="242">
        <f>IF(B374="",0, IF(BS374="S",COUNTIF($BH$17:BH374,BH374),0))</f>
        <v>0</v>
      </c>
      <c r="BJ374" s="45">
        <f xml:space="preserve"> IF(S374&lt;&gt;"",IF(S374&lt;&gt;"Sense monitor",VLOOKUP(LEFT(S374,2),Calculs!$B$41:$C$46,2,FALSE),0),0)</f>
        <v>0</v>
      </c>
      <c r="BK374" s="45">
        <f>IF(T374&lt;&gt;"",IF(LEFT(T374,1)="S", Calculs!$C$48,0),0)</f>
        <v>0</v>
      </c>
      <c r="BL374" s="45">
        <f>IF(W374&lt;&gt;"",IF(LEFT(W374,3)="ETT", Calculs!$C$37,0),0)</f>
        <v>0</v>
      </c>
      <c r="BM374" s="45">
        <f>IF(X374&lt;&gt;"",IF(LEFT(X374,1)="S", Calculs!$C$51,0),0)</f>
        <v>0</v>
      </c>
      <c r="BN374" s="45">
        <f>IF(Y374&lt;&gt;"",IF(LEFT(Y374,1)="S", Calculs!$C$52,0),0)</f>
        <v>0</v>
      </c>
      <c r="BO374" s="46" t="str">
        <f t="shared" si="116"/>
        <v/>
      </c>
      <c r="BP374" s="45">
        <f>SUMIF(Calculs!$B$32:$B$36,TRIM(BO374),Calculs!$C$32:$C$36)</f>
        <v>0</v>
      </c>
      <c r="BQ374" s="45">
        <f>IF(V374&lt;&gt;"",IF(LEFT(V374,1)="S", SUMIF(Calculs!$B$57:$B$61, TRIM(BO374), Calculs!$C$57:$C$61),0),0)</f>
        <v>0</v>
      </c>
      <c r="BR374" s="43" t="str">
        <f t="shared" si="105"/>
        <v>N</v>
      </c>
      <c r="BS374" s="241" t="str">
        <f t="shared" si="106"/>
        <v>N</v>
      </c>
      <c r="BT374" s="45">
        <f t="shared" si="107"/>
        <v>0</v>
      </c>
      <c r="BU374" s="45"/>
      <c r="BV374" s="45"/>
      <c r="BW374" s="45">
        <f>IF(C374="",0,IF(AND(BR374="S",AW374=1), VLOOKUP(C374,Calculs!$B$85:$D$90,3), 0) + IF(AND(BS374="S",BI374=1), VLOOKUP(C374,Calculs!$B$85:$F$90,5), 0))</f>
        <v>0</v>
      </c>
      <c r="BX374" s="43" t="str">
        <f t="shared" si="108"/>
        <v/>
      </c>
      <c r="BY374" s="241" t="str">
        <f t="shared" si="109"/>
        <v/>
      </c>
      <c r="BZ374" s="301" t="str">
        <f t="shared" si="110"/>
        <v/>
      </c>
      <c r="CA374" s="301" t="str">
        <f t="shared" si="111"/>
        <v/>
      </c>
    </row>
    <row r="375" spans="1:79" ht="12.75" customHeight="1">
      <c r="A375" s="273"/>
      <c r="B375" s="239" t="str">
        <f>IF(' Peticions ET'!B374="", "",' Peticions ET'!B374)</f>
        <v/>
      </c>
      <c r="C375" s="186" t="str">
        <f>IF(' Peticions ET'!C374="", "",' Peticions ET'!C374)</f>
        <v/>
      </c>
      <c r="D375" s="186" t="str">
        <f>IF(' Peticions ET'!D374="", "",' Peticions ET'!D374)</f>
        <v/>
      </c>
      <c r="E375" s="186" t="str">
        <f>IF(' Peticions ET'!E374="", "",' Peticions ET'!E374)</f>
        <v/>
      </c>
      <c r="F375" s="186" t="str">
        <f>IF(' Peticions ET'!F374="", "",' Peticions ET'!F374)</f>
        <v/>
      </c>
      <c r="G375" s="186" t="str">
        <f>IF(' Peticions ET'!G374="", "",' Peticions ET'!G374)</f>
        <v/>
      </c>
      <c r="H375" s="185" t="str">
        <f>IF(' Peticions ET'!H374="", "",' Peticions ET'!H374)</f>
        <v/>
      </c>
      <c r="I375" s="185" t="str">
        <f>IF(' Peticions ET'!I374="", "",' Peticions ET'!I374)</f>
        <v/>
      </c>
      <c r="J375" s="33" t="str">
        <f>IF(' Peticions ET'!J374="", "",' Peticions ET'!J374)</f>
        <v/>
      </c>
      <c r="K375" s="33" t="str">
        <f>IF(' Peticions ET'!K374="", "",' Peticions ET'!K374)</f>
        <v/>
      </c>
      <c r="L375" s="33" t="str">
        <f>IF(' Peticions ET'!L374="", "",' Peticions ET'!L374)</f>
        <v/>
      </c>
      <c r="M375" s="33" t="str">
        <f>IF(' Peticions ET'!M374="", "",' Peticions ET'!M374)</f>
        <v/>
      </c>
      <c r="N375" s="33" t="str">
        <f>IF(' Peticions ET'!N374="", "",' Peticions ET'!N374)</f>
        <v/>
      </c>
      <c r="O375" s="33" t="str">
        <f>IF(' Peticions ET'!O374="", "",' Peticions ET'!O374)</f>
        <v/>
      </c>
      <c r="P375" s="33" t="str">
        <f>IF(' Peticions ET'!P374="", "",' Peticions ET'!P374)</f>
        <v/>
      </c>
      <c r="Q375" s="33" t="str">
        <f>IF(' Peticions ET'!R374="", "",' Peticions ET'!R374)</f>
        <v/>
      </c>
      <c r="R375" s="1" t="str">
        <f>IF(' Peticions ET'!Q374="", "",' Peticions ET'!Q374)</f>
        <v/>
      </c>
      <c r="S375" s="34" t="str">
        <f>IF(' Peticions ET'!U374="", "",' Peticions ET'!U374)</f>
        <v/>
      </c>
      <c r="T375" s="34" t="str">
        <f>IF(' Peticions ET'!V374="", "",' Peticions ET'!V374)</f>
        <v/>
      </c>
      <c r="U375" t="str">
        <f>IF(' Peticions ET'!S374="", "",' Peticions ET'!S374)</f>
        <v/>
      </c>
      <c r="V375" t="str">
        <f>IF(' Peticions ET'!T374="", "",' Peticions ET'!T374)</f>
        <v/>
      </c>
      <c r="W375" s="33" t="str">
        <f>IF(' Peticions ET'!W374="", "",' Peticions ET'!W374)</f>
        <v/>
      </c>
      <c r="X375" s="33" t="str">
        <f>IF(' Peticions ET'!X374="", "",' Peticions ET'!X374)</f>
        <v/>
      </c>
      <c r="Y375" s="33" t="str">
        <f>IF(' Peticions ET'!Y374="", "",' Peticions ET'!Y374)</f>
        <v/>
      </c>
      <c r="Z375" s="1"/>
      <c r="AA375" s="1"/>
      <c r="AB375" s="3"/>
      <c r="AC375" s="34"/>
      <c r="AD375" s="34"/>
      <c r="AE375" s="34"/>
      <c r="AF375" s="35"/>
      <c r="AG375" s="36"/>
      <c r="AH375" s="36"/>
      <c r="AI375" s="36"/>
      <c r="AJ375" s="36"/>
      <c r="AK375" s="37"/>
      <c r="AL375" s="37"/>
      <c r="AM375" s="37"/>
      <c r="AN375" s="37"/>
      <c r="AO375" s="38" t="str">
        <f>IF(' Peticions ET'!AO374="", "",' Peticions ET'!AO374)</f>
        <v/>
      </c>
      <c r="AP375" s="154"/>
      <c r="AQ375" s="39"/>
      <c r="AR375" s="40" t="str">
        <f t="shared" si="101"/>
        <v/>
      </c>
      <c r="AS375" s="41" t="str">
        <f t="shared" si="102"/>
        <v/>
      </c>
      <c r="AT375" s="42" t="str">
        <f t="shared" si="112"/>
        <v/>
      </c>
      <c r="AU375" s="43" t="str">
        <f t="shared" si="113"/>
        <v/>
      </c>
      <c r="AV375" s="252" t="str">
        <f t="shared" si="103"/>
        <v/>
      </c>
      <c r="AW375" s="242">
        <f>IF(B375="",0,IF(BR375="S",COUNTIF($AV$17:AV375,AV375),0))</f>
        <v>0</v>
      </c>
      <c r="AX375" s="44" t="str">
        <f t="shared" si="114"/>
        <v/>
      </c>
      <c r="AY375" s="45">
        <f xml:space="preserve"> IF(AX375&lt;&gt;"",VLOOKUP(AX375,Calculs!$B$2:$C$34,2,FALSE),0)</f>
        <v>0</v>
      </c>
      <c r="AZ375" s="45">
        <f>IF(K375&lt;&gt;"",IF(LEFT(K375,1)="S", Calculs!$C$55,0),0)</f>
        <v>0</v>
      </c>
      <c r="BA375" s="45">
        <f>IF(L375&lt;&gt;"",IF(LEFT(L375,1)="S", Calculs!$C$51,0),0)</f>
        <v>0</v>
      </c>
      <c r="BB375" s="45">
        <f>IF(M375&lt;&gt;"",IF(LEFT(M375,1)="S", Calculs!$C$52,0),0)</f>
        <v>0</v>
      </c>
      <c r="BC375" s="46" t="str">
        <f t="shared" si="115"/>
        <v/>
      </c>
      <c r="BD375" s="46" t="str">
        <f t="shared" si="117"/>
        <v/>
      </c>
      <c r="BE375" s="46">
        <f>SUMIF(Calculs!$B$2:$B$34,BC375,Calculs!$C$2:$C$34)</f>
        <v>0</v>
      </c>
      <c r="BF375" s="45">
        <f>IF(Q375&lt;&gt;"",IF(LEFT(Q375,1)="S", Calculs!$C$52,0),0)</f>
        <v>0</v>
      </c>
      <c r="BG375" s="45">
        <f>IF(R375&lt;&gt;"",IF(LEFT(R375,1)="S", Calculs!$C$51,0),0)</f>
        <v>0</v>
      </c>
      <c r="BH375" s="252" t="str">
        <f t="shared" si="104"/>
        <v/>
      </c>
      <c r="BI375" s="242">
        <f>IF(B375="",0, IF(BS375="S",COUNTIF($BH$17:BH375,BH375),0))</f>
        <v>0</v>
      </c>
      <c r="BJ375" s="45">
        <f xml:space="preserve"> IF(S375&lt;&gt;"",IF(S375&lt;&gt;"Sense monitor",VLOOKUP(LEFT(S375,2),Calculs!$B$41:$C$46,2,FALSE),0),0)</f>
        <v>0</v>
      </c>
      <c r="BK375" s="45">
        <f>IF(T375&lt;&gt;"",IF(LEFT(T375,1)="S", Calculs!$C$48,0),0)</f>
        <v>0</v>
      </c>
      <c r="BL375" s="45">
        <f>IF(W375&lt;&gt;"",IF(LEFT(W375,3)="ETT", Calculs!$C$37,0),0)</f>
        <v>0</v>
      </c>
      <c r="BM375" s="45">
        <f>IF(X375&lt;&gt;"",IF(LEFT(X375,1)="S", Calculs!$C$51,0),0)</f>
        <v>0</v>
      </c>
      <c r="BN375" s="45">
        <f>IF(Y375&lt;&gt;"",IF(LEFT(Y375,1)="S", Calculs!$C$52,0),0)</f>
        <v>0</v>
      </c>
      <c r="BO375" s="46" t="str">
        <f t="shared" si="116"/>
        <v/>
      </c>
      <c r="BP375" s="45">
        <f>SUMIF(Calculs!$B$32:$B$36,TRIM(BO375),Calculs!$C$32:$C$36)</f>
        <v>0</v>
      </c>
      <c r="BQ375" s="45">
        <f>IF(V375&lt;&gt;"",IF(LEFT(V375,1)="S", SUMIF(Calculs!$B$57:$B$61, TRIM(BO375), Calculs!$C$57:$C$61),0),0)</f>
        <v>0</v>
      </c>
      <c r="BR375" s="43" t="str">
        <f t="shared" si="105"/>
        <v>N</v>
      </c>
      <c r="BS375" s="241" t="str">
        <f t="shared" si="106"/>
        <v>N</v>
      </c>
      <c r="BT375" s="45">
        <f t="shared" si="107"/>
        <v>0</v>
      </c>
      <c r="BU375" s="45"/>
      <c r="BV375" s="45"/>
      <c r="BW375" s="45">
        <f>IF(C375="",0,IF(AND(BR375="S",AW375=1), VLOOKUP(C375,Calculs!$B$85:$D$90,3), 0) + IF(AND(BS375="S",BI375=1), VLOOKUP(C375,Calculs!$B$85:$F$90,5), 0))</f>
        <v>0</v>
      </c>
      <c r="BX375" s="43" t="str">
        <f t="shared" si="108"/>
        <v/>
      </c>
      <c r="BY375" s="241" t="str">
        <f t="shared" si="109"/>
        <v/>
      </c>
      <c r="BZ375" s="301" t="str">
        <f t="shared" si="110"/>
        <v/>
      </c>
      <c r="CA375" s="301" t="str">
        <f t="shared" si="111"/>
        <v/>
      </c>
    </row>
    <row r="376" spans="1:79" ht="12.75" customHeight="1">
      <c r="A376" s="273"/>
      <c r="B376" s="239" t="str">
        <f>IF(' Peticions ET'!B375="", "",' Peticions ET'!B375)</f>
        <v/>
      </c>
      <c r="C376" s="186" t="str">
        <f>IF(' Peticions ET'!C375="", "",' Peticions ET'!C375)</f>
        <v/>
      </c>
      <c r="D376" s="186" t="str">
        <f>IF(' Peticions ET'!D375="", "",' Peticions ET'!D375)</f>
        <v/>
      </c>
      <c r="E376" s="186" t="str">
        <f>IF(' Peticions ET'!E375="", "",' Peticions ET'!E375)</f>
        <v/>
      </c>
      <c r="F376" s="186" t="str">
        <f>IF(' Peticions ET'!F375="", "",' Peticions ET'!F375)</f>
        <v/>
      </c>
      <c r="G376" s="186" t="str">
        <f>IF(' Peticions ET'!G375="", "",' Peticions ET'!G375)</f>
        <v/>
      </c>
      <c r="H376" s="185" t="str">
        <f>IF(' Peticions ET'!H375="", "",' Peticions ET'!H375)</f>
        <v/>
      </c>
      <c r="I376" s="185" t="str">
        <f>IF(' Peticions ET'!I375="", "",' Peticions ET'!I375)</f>
        <v/>
      </c>
      <c r="J376" s="33" t="str">
        <f>IF(' Peticions ET'!J375="", "",' Peticions ET'!J375)</f>
        <v/>
      </c>
      <c r="K376" s="33" t="str">
        <f>IF(' Peticions ET'!K375="", "",' Peticions ET'!K375)</f>
        <v/>
      </c>
      <c r="L376" s="33" t="str">
        <f>IF(' Peticions ET'!L375="", "",' Peticions ET'!L375)</f>
        <v/>
      </c>
      <c r="M376" s="33" t="str">
        <f>IF(' Peticions ET'!M375="", "",' Peticions ET'!M375)</f>
        <v/>
      </c>
      <c r="N376" s="33" t="str">
        <f>IF(' Peticions ET'!N375="", "",' Peticions ET'!N375)</f>
        <v/>
      </c>
      <c r="O376" s="33" t="str">
        <f>IF(' Peticions ET'!O375="", "",' Peticions ET'!O375)</f>
        <v/>
      </c>
      <c r="P376" s="33" t="str">
        <f>IF(' Peticions ET'!P375="", "",' Peticions ET'!P375)</f>
        <v/>
      </c>
      <c r="Q376" s="33" t="str">
        <f>IF(' Peticions ET'!R375="", "",' Peticions ET'!R375)</f>
        <v/>
      </c>
      <c r="R376" s="1" t="str">
        <f>IF(' Peticions ET'!Q375="", "",' Peticions ET'!Q375)</f>
        <v/>
      </c>
      <c r="S376" s="34" t="str">
        <f>IF(' Peticions ET'!U375="", "",' Peticions ET'!U375)</f>
        <v/>
      </c>
      <c r="T376" s="34" t="str">
        <f>IF(' Peticions ET'!V375="", "",' Peticions ET'!V375)</f>
        <v/>
      </c>
      <c r="U376" t="str">
        <f>IF(' Peticions ET'!S375="", "",' Peticions ET'!S375)</f>
        <v/>
      </c>
      <c r="V376" t="str">
        <f>IF(' Peticions ET'!T375="", "",' Peticions ET'!T375)</f>
        <v/>
      </c>
      <c r="W376" s="33" t="str">
        <f>IF(' Peticions ET'!W375="", "",' Peticions ET'!W375)</f>
        <v/>
      </c>
      <c r="X376" s="33" t="str">
        <f>IF(' Peticions ET'!X375="", "",' Peticions ET'!X375)</f>
        <v/>
      </c>
      <c r="Y376" s="33" t="str">
        <f>IF(' Peticions ET'!Y375="", "",' Peticions ET'!Y375)</f>
        <v/>
      </c>
      <c r="Z376" s="1"/>
      <c r="AA376" s="1"/>
      <c r="AB376" s="3"/>
      <c r="AC376" s="34"/>
      <c r="AD376" s="34"/>
      <c r="AE376" s="34"/>
      <c r="AF376" s="35"/>
      <c r="AG376" s="36"/>
      <c r="AH376" s="36"/>
      <c r="AI376" s="36"/>
      <c r="AJ376" s="36"/>
      <c r="AK376" s="37"/>
      <c r="AL376" s="37"/>
      <c r="AM376" s="37"/>
      <c r="AN376" s="37"/>
      <c r="AO376" s="38" t="str">
        <f>IF(' Peticions ET'!AO375="", "",' Peticions ET'!AO375)</f>
        <v/>
      </c>
      <c r="AP376" s="154"/>
      <c r="AQ376" s="39"/>
      <c r="AR376" s="40" t="str">
        <f t="shared" si="101"/>
        <v/>
      </c>
      <c r="AS376" s="41" t="str">
        <f t="shared" si="102"/>
        <v/>
      </c>
      <c r="AT376" s="42" t="str">
        <f t="shared" si="112"/>
        <v/>
      </c>
      <c r="AU376" s="43" t="str">
        <f t="shared" si="113"/>
        <v/>
      </c>
      <c r="AV376" s="252" t="str">
        <f t="shared" si="103"/>
        <v/>
      </c>
      <c r="AW376" s="242">
        <f>IF(B376="",0,IF(BR376="S",COUNTIF($AV$17:AV376,AV376),0))</f>
        <v>0</v>
      </c>
      <c r="AX376" s="44" t="str">
        <f t="shared" si="114"/>
        <v/>
      </c>
      <c r="AY376" s="45">
        <f xml:space="preserve"> IF(AX376&lt;&gt;"",VLOOKUP(AX376,Calculs!$B$2:$C$34,2,FALSE),0)</f>
        <v>0</v>
      </c>
      <c r="AZ376" s="45">
        <f>IF(K376&lt;&gt;"",IF(LEFT(K376,1)="S", Calculs!$C$55,0),0)</f>
        <v>0</v>
      </c>
      <c r="BA376" s="45">
        <f>IF(L376&lt;&gt;"",IF(LEFT(L376,1)="S", Calculs!$C$51,0),0)</f>
        <v>0</v>
      </c>
      <c r="BB376" s="45">
        <f>IF(M376&lt;&gt;"",IF(LEFT(M376,1)="S", Calculs!$C$52,0),0)</f>
        <v>0</v>
      </c>
      <c r="BC376" s="46" t="str">
        <f t="shared" si="115"/>
        <v/>
      </c>
      <c r="BD376" s="46" t="str">
        <f t="shared" si="117"/>
        <v/>
      </c>
      <c r="BE376" s="46">
        <f>SUMIF(Calculs!$B$2:$B$34,BC376,Calculs!$C$2:$C$34)</f>
        <v>0</v>
      </c>
      <c r="BF376" s="45">
        <f>IF(Q376&lt;&gt;"",IF(LEFT(Q376,1)="S", Calculs!$C$52,0),0)</f>
        <v>0</v>
      </c>
      <c r="BG376" s="45">
        <f>IF(R376&lt;&gt;"",IF(LEFT(R376,1)="S", Calculs!$C$51,0),0)</f>
        <v>0</v>
      </c>
      <c r="BH376" s="252" t="str">
        <f t="shared" si="104"/>
        <v/>
      </c>
      <c r="BI376" s="242">
        <f>IF(B376="",0, IF(BS376="S",COUNTIF($BH$17:BH376,BH376),0))</f>
        <v>0</v>
      </c>
      <c r="BJ376" s="45">
        <f xml:space="preserve"> IF(S376&lt;&gt;"",IF(S376&lt;&gt;"Sense monitor",VLOOKUP(LEFT(S376,2),Calculs!$B$41:$C$46,2,FALSE),0),0)</f>
        <v>0</v>
      </c>
      <c r="BK376" s="45">
        <f>IF(T376&lt;&gt;"",IF(LEFT(T376,1)="S", Calculs!$C$48,0),0)</f>
        <v>0</v>
      </c>
      <c r="BL376" s="45">
        <f>IF(W376&lt;&gt;"",IF(LEFT(W376,3)="ETT", Calculs!$C$37,0),0)</f>
        <v>0</v>
      </c>
      <c r="BM376" s="45">
        <f>IF(X376&lt;&gt;"",IF(LEFT(X376,1)="S", Calculs!$C$51,0),0)</f>
        <v>0</v>
      </c>
      <c r="BN376" s="45">
        <f>IF(Y376&lt;&gt;"",IF(LEFT(Y376,1)="S", Calculs!$C$52,0),0)</f>
        <v>0</v>
      </c>
      <c r="BO376" s="46" t="str">
        <f t="shared" si="116"/>
        <v/>
      </c>
      <c r="BP376" s="45">
        <f>SUMIF(Calculs!$B$32:$B$36,TRIM(BO376),Calculs!$C$32:$C$36)</f>
        <v>0</v>
      </c>
      <c r="BQ376" s="45">
        <f>IF(V376&lt;&gt;"",IF(LEFT(V376,1)="S", SUMIF(Calculs!$B$57:$B$61, TRIM(BO376), Calculs!$C$57:$C$61),0),0)</f>
        <v>0</v>
      </c>
      <c r="BR376" s="43" t="str">
        <f t="shared" si="105"/>
        <v>N</v>
      </c>
      <c r="BS376" s="241" t="str">
        <f t="shared" si="106"/>
        <v>N</v>
      </c>
      <c r="BT376" s="45">
        <f t="shared" si="107"/>
        <v>0</v>
      </c>
      <c r="BU376" s="45"/>
      <c r="BV376" s="45"/>
      <c r="BW376" s="45">
        <f>IF(C376="",0,IF(AND(BR376="S",AW376=1), VLOOKUP(C376,Calculs!$B$85:$D$90,3), 0) + IF(AND(BS376="S",BI376=1), VLOOKUP(C376,Calculs!$B$85:$F$90,5), 0))</f>
        <v>0</v>
      </c>
      <c r="BX376" s="43" t="str">
        <f t="shared" si="108"/>
        <v/>
      </c>
      <c r="BY376" s="241" t="str">
        <f t="shared" si="109"/>
        <v/>
      </c>
      <c r="BZ376" s="301" t="str">
        <f t="shared" si="110"/>
        <v/>
      </c>
      <c r="CA376" s="301" t="str">
        <f t="shared" si="111"/>
        <v/>
      </c>
    </row>
    <row r="377" spans="1:79" ht="12.75" customHeight="1">
      <c r="A377" s="273"/>
      <c r="B377" s="239" t="str">
        <f>IF(' Peticions ET'!B376="", "",' Peticions ET'!B376)</f>
        <v/>
      </c>
      <c r="C377" s="186" t="str">
        <f>IF(' Peticions ET'!C376="", "",' Peticions ET'!C376)</f>
        <v/>
      </c>
      <c r="D377" s="186" t="str">
        <f>IF(' Peticions ET'!D376="", "",' Peticions ET'!D376)</f>
        <v/>
      </c>
      <c r="E377" s="186" t="str">
        <f>IF(' Peticions ET'!E376="", "",' Peticions ET'!E376)</f>
        <v/>
      </c>
      <c r="F377" s="186" t="str">
        <f>IF(' Peticions ET'!F376="", "",' Peticions ET'!F376)</f>
        <v/>
      </c>
      <c r="G377" s="186" t="str">
        <f>IF(' Peticions ET'!G376="", "",' Peticions ET'!G376)</f>
        <v/>
      </c>
      <c r="H377" s="185" t="str">
        <f>IF(' Peticions ET'!H376="", "",' Peticions ET'!H376)</f>
        <v/>
      </c>
      <c r="I377" s="185" t="str">
        <f>IF(' Peticions ET'!I376="", "",' Peticions ET'!I376)</f>
        <v/>
      </c>
      <c r="J377" s="33" t="str">
        <f>IF(' Peticions ET'!J376="", "",' Peticions ET'!J376)</f>
        <v/>
      </c>
      <c r="K377" s="33" t="str">
        <f>IF(' Peticions ET'!K376="", "",' Peticions ET'!K376)</f>
        <v/>
      </c>
      <c r="L377" s="33" t="str">
        <f>IF(' Peticions ET'!L376="", "",' Peticions ET'!L376)</f>
        <v/>
      </c>
      <c r="M377" s="33" t="str">
        <f>IF(' Peticions ET'!M376="", "",' Peticions ET'!M376)</f>
        <v/>
      </c>
      <c r="N377" s="33" t="str">
        <f>IF(' Peticions ET'!N376="", "",' Peticions ET'!N376)</f>
        <v/>
      </c>
      <c r="O377" s="33" t="str">
        <f>IF(' Peticions ET'!O376="", "",' Peticions ET'!O376)</f>
        <v/>
      </c>
      <c r="P377" s="33" t="str">
        <f>IF(' Peticions ET'!P376="", "",' Peticions ET'!P376)</f>
        <v/>
      </c>
      <c r="Q377" s="33" t="str">
        <f>IF(' Peticions ET'!R376="", "",' Peticions ET'!R376)</f>
        <v/>
      </c>
      <c r="R377" s="1" t="str">
        <f>IF(' Peticions ET'!Q376="", "",' Peticions ET'!Q376)</f>
        <v/>
      </c>
      <c r="S377" s="34" t="str">
        <f>IF(' Peticions ET'!U376="", "",' Peticions ET'!U376)</f>
        <v/>
      </c>
      <c r="T377" s="34" t="str">
        <f>IF(' Peticions ET'!V376="", "",' Peticions ET'!V376)</f>
        <v/>
      </c>
      <c r="U377" t="str">
        <f>IF(' Peticions ET'!S376="", "",' Peticions ET'!S376)</f>
        <v/>
      </c>
      <c r="V377" t="str">
        <f>IF(' Peticions ET'!T376="", "",' Peticions ET'!T376)</f>
        <v/>
      </c>
      <c r="W377" s="33" t="str">
        <f>IF(' Peticions ET'!W376="", "",' Peticions ET'!W376)</f>
        <v/>
      </c>
      <c r="X377" s="33" t="str">
        <f>IF(' Peticions ET'!X376="", "",' Peticions ET'!X376)</f>
        <v/>
      </c>
      <c r="Y377" s="33" t="str">
        <f>IF(' Peticions ET'!Y376="", "",' Peticions ET'!Y376)</f>
        <v/>
      </c>
      <c r="Z377" s="1"/>
      <c r="AA377" s="1"/>
      <c r="AB377" s="3"/>
      <c r="AC377" s="34"/>
      <c r="AD377" s="34"/>
      <c r="AE377" s="34"/>
      <c r="AF377" s="35"/>
      <c r="AG377" s="36"/>
      <c r="AH377" s="36"/>
      <c r="AI377" s="36"/>
      <c r="AJ377" s="36"/>
      <c r="AK377" s="37"/>
      <c r="AL377" s="37"/>
      <c r="AM377" s="37"/>
      <c r="AN377" s="37"/>
      <c r="AO377" s="38" t="str">
        <f>IF(' Peticions ET'!AO376="", "",' Peticions ET'!AO376)</f>
        <v/>
      </c>
      <c r="AP377" s="154"/>
      <c r="AQ377" s="39"/>
      <c r="AR377" s="40" t="str">
        <f t="shared" si="101"/>
        <v/>
      </c>
      <c r="AS377" s="41" t="str">
        <f t="shared" si="102"/>
        <v/>
      </c>
      <c r="AT377" s="42" t="str">
        <f t="shared" si="112"/>
        <v/>
      </c>
      <c r="AU377" s="43" t="str">
        <f t="shared" si="113"/>
        <v/>
      </c>
      <c r="AV377" s="252" t="str">
        <f t="shared" si="103"/>
        <v/>
      </c>
      <c r="AW377" s="242">
        <f>IF(B377="",0,IF(BR377="S",COUNTIF($AV$17:AV377,AV377),0))</f>
        <v>0</v>
      </c>
      <c r="AX377" s="44" t="str">
        <f t="shared" si="114"/>
        <v/>
      </c>
      <c r="AY377" s="45">
        <f xml:space="preserve"> IF(AX377&lt;&gt;"",VLOOKUP(AX377,Calculs!$B$2:$C$34,2,FALSE),0)</f>
        <v>0</v>
      </c>
      <c r="AZ377" s="45">
        <f>IF(K377&lt;&gt;"",IF(LEFT(K377,1)="S", Calculs!$C$55,0),0)</f>
        <v>0</v>
      </c>
      <c r="BA377" s="45">
        <f>IF(L377&lt;&gt;"",IF(LEFT(L377,1)="S", Calculs!$C$51,0),0)</f>
        <v>0</v>
      </c>
      <c r="BB377" s="45">
        <f>IF(M377&lt;&gt;"",IF(LEFT(M377,1)="S", Calculs!$C$52,0),0)</f>
        <v>0</v>
      </c>
      <c r="BC377" s="46" t="str">
        <f t="shared" si="115"/>
        <v/>
      </c>
      <c r="BD377" s="46" t="str">
        <f t="shared" si="117"/>
        <v/>
      </c>
      <c r="BE377" s="46">
        <f>SUMIF(Calculs!$B$2:$B$34,BC377,Calculs!$C$2:$C$34)</f>
        <v>0</v>
      </c>
      <c r="BF377" s="45">
        <f>IF(Q377&lt;&gt;"",IF(LEFT(Q377,1)="S", Calculs!$C$52,0),0)</f>
        <v>0</v>
      </c>
      <c r="BG377" s="45">
        <f>IF(R377&lt;&gt;"",IF(LEFT(R377,1)="S", Calculs!$C$51,0),0)</f>
        <v>0</v>
      </c>
      <c r="BH377" s="252" t="str">
        <f t="shared" si="104"/>
        <v/>
      </c>
      <c r="BI377" s="242">
        <f>IF(B377="",0, IF(BS377="S",COUNTIF($BH$17:BH377,BH377),0))</f>
        <v>0</v>
      </c>
      <c r="BJ377" s="45">
        <f xml:space="preserve"> IF(S377&lt;&gt;"",IF(S377&lt;&gt;"Sense monitor",VLOOKUP(LEFT(S377,2),Calculs!$B$41:$C$46,2,FALSE),0),0)</f>
        <v>0</v>
      </c>
      <c r="BK377" s="45">
        <f>IF(T377&lt;&gt;"",IF(LEFT(T377,1)="S", Calculs!$C$48,0),0)</f>
        <v>0</v>
      </c>
      <c r="BL377" s="45">
        <f>IF(W377&lt;&gt;"",IF(LEFT(W377,3)="ETT", Calculs!$C$37,0),0)</f>
        <v>0</v>
      </c>
      <c r="BM377" s="45">
        <f>IF(X377&lt;&gt;"",IF(LEFT(X377,1)="S", Calculs!$C$51,0),0)</f>
        <v>0</v>
      </c>
      <c r="BN377" s="45">
        <f>IF(Y377&lt;&gt;"",IF(LEFT(Y377,1)="S", Calculs!$C$52,0),0)</f>
        <v>0</v>
      </c>
      <c r="BO377" s="46" t="str">
        <f t="shared" si="116"/>
        <v/>
      </c>
      <c r="BP377" s="45">
        <f>SUMIF(Calculs!$B$32:$B$36,TRIM(BO377),Calculs!$C$32:$C$36)</f>
        <v>0</v>
      </c>
      <c r="BQ377" s="45">
        <f>IF(V377&lt;&gt;"",IF(LEFT(V377,1)="S", SUMIF(Calculs!$B$57:$B$61, TRIM(BO377), Calculs!$C$57:$C$61),0),0)</f>
        <v>0</v>
      </c>
      <c r="BR377" s="43" t="str">
        <f t="shared" si="105"/>
        <v>N</v>
      </c>
      <c r="BS377" s="241" t="str">
        <f t="shared" si="106"/>
        <v>N</v>
      </c>
      <c r="BT377" s="45">
        <f t="shared" si="107"/>
        <v>0</v>
      </c>
      <c r="BU377" s="45"/>
      <c r="BV377" s="45"/>
      <c r="BW377" s="45">
        <f>IF(C377="",0,IF(AND(BR377="S",AW377=1), VLOOKUP(C377,Calculs!$B$85:$D$90,3), 0) + IF(AND(BS377="S",BI377=1), VLOOKUP(C377,Calculs!$B$85:$F$90,5), 0))</f>
        <v>0</v>
      </c>
      <c r="BX377" s="43" t="str">
        <f t="shared" si="108"/>
        <v/>
      </c>
      <c r="BY377" s="241" t="str">
        <f t="shared" si="109"/>
        <v/>
      </c>
      <c r="BZ377" s="301" t="str">
        <f t="shared" si="110"/>
        <v/>
      </c>
      <c r="CA377" s="301" t="str">
        <f t="shared" si="111"/>
        <v/>
      </c>
    </row>
    <row r="378" spans="1:79" ht="12.75" customHeight="1">
      <c r="A378" s="273"/>
      <c r="B378" s="239" t="str">
        <f>IF(' Peticions ET'!B377="", "",' Peticions ET'!B377)</f>
        <v/>
      </c>
      <c r="C378" s="186" t="str">
        <f>IF(' Peticions ET'!C377="", "",' Peticions ET'!C377)</f>
        <v/>
      </c>
      <c r="D378" s="186" t="str">
        <f>IF(' Peticions ET'!D377="", "",' Peticions ET'!D377)</f>
        <v/>
      </c>
      <c r="E378" s="186" t="str">
        <f>IF(' Peticions ET'!E377="", "",' Peticions ET'!E377)</f>
        <v/>
      </c>
      <c r="F378" s="186" t="str">
        <f>IF(' Peticions ET'!F377="", "",' Peticions ET'!F377)</f>
        <v/>
      </c>
      <c r="G378" s="186" t="str">
        <f>IF(' Peticions ET'!G377="", "",' Peticions ET'!G377)</f>
        <v/>
      </c>
      <c r="H378" s="185" t="str">
        <f>IF(' Peticions ET'!H377="", "",' Peticions ET'!H377)</f>
        <v/>
      </c>
      <c r="I378" s="185" t="str">
        <f>IF(' Peticions ET'!I377="", "",' Peticions ET'!I377)</f>
        <v/>
      </c>
      <c r="J378" s="33" t="str">
        <f>IF(' Peticions ET'!J377="", "",' Peticions ET'!J377)</f>
        <v/>
      </c>
      <c r="K378" s="33" t="str">
        <f>IF(' Peticions ET'!K377="", "",' Peticions ET'!K377)</f>
        <v/>
      </c>
      <c r="L378" s="33" t="str">
        <f>IF(' Peticions ET'!L377="", "",' Peticions ET'!L377)</f>
        <v/>
      </c>
      <c r="M378" s="33" t="str">
        <f>IF(' Peticions ET'!M377="", "",' Peticions ET'!M377)</f>
        <v/>
      </c>
      <c r="N378" s="33" t="str">
        <f>IF(' Peticions ET'!N377="", "",' Peticions ET'!N377)</f>
        <v/>
      </c>
      <c r="O378" s="33" t="str">
        <f>IF(' Peticions ET'!O377="", "",' Peticions ET'!O377)</f>
        <v/>
      </c>
      <c r="P378" s="33" t="str">
        <f>IF(' Peticions ET'!P377="", "",' Peticions ET'!P377)</f>
        <v/>
      </c>
      <c r="Q378" s="33" t="str">
        <f>IF(' Peticions ET'!R377="", "",' Peticions ET'!R377)</f>
        <v/>
      </c>
      <c r="R378" s="1" t="str">
        <f>IF(' Peticions ET'!Q377="", "",' Peticions ET'!Q377)</f>
        <v/>
      </c>
      <c r="S378" s="34" t="str">
        <f>IF(' Peticions ET'!U377="", "",' Peticions ET'!U377)</f>
        <v/>
      </c>
      <c r="T378" s="34" t="str">
        <f>IF(' Peticions ET'!V377="", "",' Peticions ET'!V377)</f>
        <v/>
      </c>
      <c r="U378" t="str">
        <f>IF(' Peticions ET'!S377="", "",' Peticions ET'!S377)</f>
        <v/>
      </c>
      <c r="V378" t="str">
        <f>IF(' Peticions ET'!T377="", "",' Peticions ET'!T377)</f>
        <v/>
      </c>
      <c r="W378" s="33" t="str">
        <f>IF(' Peticions ET'!W377="", "",' Peticions ET'!W377)</f>
        <v/>
      </c>
      <c r="X378" s="33" t="str">
        <f>IF(' Peticions ET'!X377="", "",' Peticions ET'!X377)</f>
        <v/>
      </c>
      <c r="Y378" s="33" t="str">
        <f>IF(' Peticions ET'!Y377="", "",' Peticions ET'!Y377)</f>
        <v/>
      </c>
      <c r="Z378" s="1"/>
      <c r="AA378" s="1"/>
      <c r="AB378" s="3"/>
      <c r="AC378" s="34"/>
      <c r="AD378" s="34"/>
      <c r="AE378" s="34"/>
      <c r="AF378" s="35"/>
      <c r="AG378" s="36"/>
      <c r="AH378" s="36"/>
      <c r="AI378" s="36"/>
      <c r="AJ378" s="36"/>
      <c r="AK378" s="37"/>
      <c r="AL378" s="37"/>
      <c r="AM378" s="37"/>
      <c r="AN378" s="37"/>
      <c r="AO378" s="38" t="str">
        <f>IF(' Peticions ET'!AO377="", "",' Peticions ET'!AO377)</f>
        <v/>
      </c>
      <c r="AP378" s="154"/>
      <c r="AQ378" s="39"/>
      <c r="AR378" s="40" t="str">
        <f t="shared" si="101"/>
        <v/>
      </c>
      <c r="AS378" s="41" t="str">
        <f t="shared" si="102"/>
        <v/>
      </c>
      <c r="AT378" s="42" t="str">
        <f t="shared" si="112"/>
        <v/>
      </c>
      <c r="AU378" s="43" t="str">
        <f t="shared" si="113"/>
        <v/>
      </c>
      <c r="AV378" s="252" t="str">
        <f t="shared" si="103"/>
        <v/>
      </c>
      <c r="AW378" s="242">
        <f>IF(B378="",0,IF(BR378="S",COUNTIF($AV$17:AV378,AV378),0))</f>
        <v>0</v>
      </c>
      <c r="AX378" s="44" t="str">
        <f t="shared" si="114"/>
        <v/>
      </c>
      <c r="AY378" s="45">
        <f xml:space="preserve"> IF(AX378&lt;&gt;"",VLOOKUP(AX378,Calculs!$B$2:$C$34,2,FALSE),0)</f>
        <v>0</v>
      </c>
      <c r="AZ378" s="45">
        <f>IF(K378&lt;&gt;"",IF(LEFT(K378,1)="S", Calculs!$C$55,0),0)</f>
        <v>0</v>
      </c>
      <c r="BA378" s="45">
        <f>IF(L378&lt;&gt;"",IF(LEFT(L378,1)="S", Calculs!$C$51,0),0)</f>
        <v>0</v>
      </c>
      <c r="BB378" s="45">
        <f>IF(M378&lt;&gt;"",IF(LEFT(M378,1)="S", Calculs!$C$52,0),0)</f>
        <v>0</v>
      </c>
      <c r="BC378" s="46" t="str">
        <f t="shared" si="115"/>
        <v/>
      </c>
      <c r="BD378" s="46" t="str">
        <f t="shared" si="117"/>
        <v/>
      </c>
      <c r="BE378" s="46">
        <f>SUMIF(Calculs!$B$2:$B$34,BC378,Calculs!$C$2:$C$34)</f>
        <v>0</v>
      </c>
      <c r="BF378" s="45">
        <f>IF(Q378&lt;&gt;"",IF(LEFT(Q378,1)="S", Calculs!$C$52,0),0)</f>
        <v>0</v>
      </c>
      <c r="BG378" s="45">
        <f>IF(R378&lt;&gt;"",IF(LEFT(R378,1)="S", Calculs!$C$51,0),0)</f>
        <v>0</v>
      </c>
      <c r="BH378" s="252" t="str">
        <f t="shared" si="104"/>
        <v/>
      </c>
      <c r="BI378" s="242">
        <f>IF(B378="",0, IF(BS378="S",COUNTIF($BH$17:BH378,BH378),0))</f>
        <v>0</v>
      </c>
      <c r="BJ378" s="45">
        <f xml:space="preserve"> IF(S378&lt;&gt;"",IF(S378&lt;&gt;"Sense monitor",VLOOKUP(LEFT(S378,2),Calculs!$B$41:$C$46,2,FALSE),0),0)</f>
        <v>0</v>
      </c>
      <c r="BK378" s="45">
        <f>IF(T378&lt;&gt;"",IF(LEFT(T378,1)="S", Calculs!$C$48,0),0)</f>
        <v>0</v>
      </c>
      <c r="BL378" s="45">
        <f>IF(W378&lt;&gt;"",IF(LEFT(W378,3)="ETT", Calculs!$C$37,0),0)</f>
        <v>0</v>
      </c>
      <c r="BM378" s="45">
        <f>IF(X378&lt;&gt;"",IF(LEFT(X378,1)="S", Calculs!$C$51,0),0)</f>
        <v>0</v>
      </c>
      <c r="BN378" s="45">
        <f>IF(Y378&lt;&gt;"",IF(LEFT(Y378,1)="S", Calculs!$C$52,0),0)</f>
        <v>0</v>
      </c>
      <c r="BO378" s="46" t="str">
        <f t="shared" si="116"/>
        <v/>
      </c>
      <c r="BP378" s="45">
        <f>SUMIF(Calculs!$B$32:$B$36,TRIM(BO378),Calculs!$C$32:$C$36)</f>
        <v>0</v>
      </c>
      <c r="BQ378" s="45">
        <f>IF(V378&lt;&gt;"",IF(LEFT(V378,1)="S", SUMIF(Calculs!$B$57:$B$61, TRIM(BO378), Calculs!$C$57:$C$61),0),0)</f>
        <v>0</v>
      </c>
      <c r="BR378" s="43" t="str">
        <f t="shared" si="105"/>
        <v>N</v>
      </c>
      <c r="BS378" s="241" t="str">
        <f t="shared" si="106"/>
        <v>N</v>
      </c>
      <c r="BT378" s="45">
        <f t="shared" si="107"/>
        <v>0</v>
      </c>
      <c r="BU378" s="45"/>
      <c r="BV378" s="45"/>
      <c r="BW378" s="45">
        <f>IF(C378="",0,IF(AND(BR378="S",AW378=1), VLOOKUP(C378,Calculs!$B$85:$D$90,3), 0) + IF(AND(BS378="S",BI378=1), VLOOKUP(C378,Calculs!$B$85:$F$90,5), 0))</f>
        <v>0</v>
      </c>
      <c r="BX378" s="43" t="str">
        <f t="shared" si="108"/>
        <v/>
      </c>
      <c r="BY378" s="241" t="str">
        <f t="shared" si="109"/>
        <v/>
      </c>
      <c r="BZ378" s="301" t="str">
        <f t="shared" si="110"/>
        <v/>
      </c>
      <c r="CA378" s="301" t="str">
        <f t="shared" si="111"/>
        <v/>
      </c>
    </row>
    <row r="379" spans="1:79" ht="12.75" customHeight="1">
      <c r="A379" s="273"/>
      <c r="B379" s="239" t="str">
        <f>IF(' Peticions ET'!B378="", "",' Peticions ET'!B378)</f>
        <v/>
      </c>
      <c r="C379" s="186" t="str">
        <f>IF(' Peticions ET'!C378="", "",' Peticions ET'!C378)</f>
        <v/>
      </c>
      <c r="D379" s="186" t="str">
        <f>IF(' Peticions ET'!D378="", "",' Peticions ET'!D378)</f>
        <v/>
      </c>
      <c r="E379" s="186" t="str">
        <f>IF(' Peticions ET'!E378="", "",' Peticions ET'!E378)</f>
        <v/>
      </c>
      <c r="F379" s="186" t="str">
        <f>IF(' Peticions ET'!F378="", "",' Peticions ET'!F378)</f>
        <v/>
      </c>
      <c r="G379" s="186" t="str">
        <f>IF(' Peticions ET'!G378="", "",' Peticions ET'!G378)</f>
        <v/>
      </c>
      <c r="H379" s="185" t="str">
        <f>IF(' Peticions ET'!H378="", "",' Peticions ET'!H378)</f>
        <v/>
      </c>
      <c r="I379" s="185" t="str">
        <f>IF(' Peticions ET'!I378="", "",' Peticions ET'!I378)</f>
        <v/>
      </c>
      <c r="J379" s="33" t="str">
        <f>IF(' Peticions ET'!J378="", "",' Peticions ET'!J378)</f>
        <v/>
      </c>
      <c r="K379" s="33" t="str">
        <f>IF(' Peticions ET'!K378="", "",' Peticions ET'!K378)</f>
        <v/>
      </c>
      <c r="L379" s="33" t="str">
        <f>IF(' Peticions ET'!L378="", "",' Peticions ET'!L378)</f>
        <v/>
      </c>
      <c r="M379" s="33" t="str">
        <f>IF(' Peticions ET'!M378="", "",' Peticions ET'!M378)</f>
        <v/>
      </c>
      <c r="N379" s="33" t="str">
        <f>IF(' Peticions ET'!N378="", "",' Peticions ET'!N378)</f>
        <v/>
      </c>
      <c r="O379" s="33" t="str">
        <f>IF(' Peticions ET'!O378="", "",' Peticions ET'!O378)</f>
        <v/>
      </c>
      <c r="P379" s="33" t="str">
        <f>IF(' Peticions ET'!P378="", "",' Peticions ET'!P378)</f>
        <v/>
      </c>
      <c r="Q379" s="33" t="str">
        <f>IF(' Peticions ET'!R378="", "",' Peticions ET'!R378)</f>
        <v/>
      </c>
      <c r="R379" s="1" t="str">
        <f>IF(' Peticions ET'!Q378="", "",' Peticions ET'!Q378)</f>
        <v/>
      </c>
      <c r="S379" s="34" t="str">
        <f>IF(' Peticions ET'!U378="", "",' Peticions ET'!U378)</f>
        <v/>
      </c>
      <c r="T379" s="34" t="str">
        <f>IF(' Peticions ET'!V378="", "",' Peticions ET'!V378)</f>
        <v/>
      </c>
      <c r="U379" t="str">
        <f>IF(' Peticions ET'!S378="", "",' Peticions ET'!S378)</f>
        <v/>
      </c>
      <c r="V379" t="str">
        <f>IF(' Peticions ET'!T378="", "",' Peticions ET'!T378)</f>
        <v/>
      </c>
      <c r="W379" s="33" t="str">
        <f>IF(' Peticions ET'!W378="", "",' Peticions ET'!W378)</f>
        <v/>
      </c>
      <c r="X379" s="33" t="str">
        <f>IF(' Peticions ET'!X378="", "",' Peticions ET'!X378)</f>
        <v/>
      </c>
      <c r="Y379" s="33" t="str">
        <f>IF(' Peticions ET'!Y378="", "",' Peticions ET'!Y378)</f>
        <v/>
      </c>
      <c r="Z379" s="1"/>
      <c r="AA379" s="1"/>
      <c r="AB379" s="3"/>
      <c r="AC379" s="34"/>
      <c r="AD379" s="34"/>
      <c r="AE379" s="34"/>
      <c r="AF379" s="35"/>
      <c r="AG379" s="36"/>
      <c r="AH379" s="36"/>
      <c r="AI379" s="36"/>
      <c r="AJ379" s="36"/>
      <c r="AK379" s="37"/>
      <c r="AL379" s="37"/>
      <c r="AM379" s="37"/>
      <c r="AN379" s="37"/>
      <c r="AO379" s="38" t="str">
        <f>IF(' Peticions ET'!AO378="", "",' Peticions ET'!AO378)</f>
        <v/>
      </c>
      <c r="AP379" s="154"/>
      <c r="AQ379" s="39"/>
      <c r="AR379" s="40" t="str">
        <f t="shared" si="101"/>
        <v/>
      </c>
      <c r="AS379" s="41" t="str">
        <f t="shared" si="102"/>
        <v/>
      </c>
      <c r="AT379" s="42" t="str">
        <f t="shared" si="112"/>
        <v/>
      </c>
      <c r="AU379" s="43" t="str">
        <f t="shared" si="113"/>
        <v/>
      </c>
      <c r="AV379" s="252" t="str">
        <f t="shared" si="103"/>
        <v/>
      </c>
      <c r="AW379" s="242">
        <f>IF(B379="",0,IF(BR379="S",COUNTIF($AV$17:AV379,AV379),0))</f>
        <v>0</v>
      </c>
      <c r="AX379" s="44" t="str">
        <f t="shared" si="114"/>
        <v/>
      </c>
      <c r="AY379" s="45">
        <f xml:space="preserve"> IF(AX379&lt;&gt;"",VLOOKUP(AX379,Calculs!$B$2:$C$34,2,FALSE),0)</f>
        <v>0</v>
      </c>
      <c r="AZ379" s="45">
        <f>IF(K379&lt;&gt;"",IF(LEFT(K379,1)="S", Calculs!$C$55,0),0)</f>
        <v>0</v>
      </c>
      <c r="BA379" s="45">
        <f>IF(L379&lt;&gt;"",IF(LEFT(L379,1)="S", Calculs!$C$51,0),0)</f>
        <v>0</v>
      </c>
      <c r="BB379" s="45">
        <f>IF(M379&lt;&gt;"",IF(LEFT(M379,1)="S", Calculs!$C$52,0),0)</f>
        <v>0</v>
      </c>
      <c r="BC379" s="46" t="str">
        <f t="shared" si="115"/>
        <v/>
      </c>
      <c r="BD379" s="46" t="str">
        <f t="shared" si="117"/>
        <v/>
      </c>
      <c r="BE379" s="46">
        <f>SUMIF(Calculs!$B$2:$B$34,BC379,Calculs!$C$2:$C$34)</f>
        <v>0</v>
      </c>
      <c r="BF379" s="45">
        <f>IF(Q379&lt;&gt;"",IF(LEFT(Q379,1)="S", Calculs!$C$52,0),0)</f>
        <v>0</v>
      </c>
      <c r="BG379" s="45">
        <f>IF(R379&lt;&gt;"",IF(LEFT(R379,1)="S", Calculs!$C$51,0),0)</f>
        <v>0</v>
      </c>
      <c r="BH379" s="252" t="str">
        <f t="shared" si="104"/>
        <v/>
      </c>
      <c r="BI379" s="242">
        <f>IF(B379="",0, IF(BS379="S",COUNTIF($BH$17:BH379,BH379),0))</f>
        <v>0</v>
      </c>
      <c r="BJ379" s="45">
        <f xml:space="preserve"> IF(S379&lt;&gt;"",IF(S379&lt;&gt;"Sense monitor",VLOOKUP(LEFT(S379,2),Calculs!$B$41:$C$46,2,FALSE),0),0)</f>
        <v>0</v>
      </c>
      <c r="BK379" s="45">
        <f>IF(T379&lt;&gt;"",IF(LEFT(T379,1)="S", Calculs!$C$48,0),0)</f>
        <v>0</v>
      </c>
      <c r="BL379" s="45">
        <f>IF(W379&lt;&gt;"",IF(LEFT(W379,3)="ETT", Calculs!$C$37,0),0)</f>
        <v>0</v>
      </c>
      <c r="BM379" s="45">
        <f>IF(X379&lt;&gt;"",IF(LEFT(X379,1)="S", Calculs!$C$51,0),0)</f>
        <v>0</v>
      </c>
      <c r="BN379" s="45">
        <f>IF(Y379&lt;&gt;"",IF(LEFT(Y379,1)="S", Calculs!$C$52,0),0)</f>
        <v>0</v>
      </c>
      <c r="BO379" s="46" t="str">
        <f t="shared" si="116"/>
        <v/>
      </c>
      <c r="BP379" s="45">
        <f>SUMIF(Calculs!$B$32:$B$36,TRIM(BO379),Calculs!$C$32:$C$36)</f>
        <v>0</v>
      </c>
      <c r="BQ379" s="45">
        <f>IF(V379&lt;&gt;"",IF(LEFT(V379,1)="S", SUMIF(Calculs!$B$57:$B$61, TRIM(BO379), Calculs!$C$57:$C$61),0),0)</f>
        <v>0</v>
      </c>
      <c r="BR379" s="43" t="str">
        <f t="shared" si="105"/>
        <v>N</v>
      </c>
      <c r="BS379" s="241" t="str">
        <f t="shared" si="106"/>
        <v>N</v>
      </c>
      <c r="BT379" s="45">
        <f t="shared" si="107"/>
        <v>0</v>
      </c>
      <c r="BU379" s="45"/>
      <c r="BV379" s="45"/>
      <c r="BW379" s="45">
        <f>IF(C379="",0,IF(AND(BR379="S",AW379=1), VLOOKUP(C379,Calculs!$B$85:$D$90,3), 0) + IF(AND(BS379="S",BI379=1), VLOOKUP(C379,Calculs!$B$85:$F$90,5), 0))</f>
        <v>0</v>
      </c>
      <c r="BX379" s="43" t="str">
        <f t="shared" si="108"/>
        <v/>
      </c>
      <c r="BY379" s="241" t="str">
        <f t="shared" si="109"/>
        <v/>
      </c>
      <c r="BZ379" s="301" t="str">
        <f t="shared" si="110"/>
        <v/>
      </c>
      <c r="CA379" s="301" t="str">
        <f t="shared" si="111"/>
        <v/>
      </c>
    </row>
    <row r="380" spans="1:79" ht="12.75" customHeight="1">
      <c r="A380" s="273"/>
      <c r="B380" s="239" t="str">
        <f>IF(' Peticions ET'!B379="", "",' Peticions ET'!B379)</f>
        <v/>
      </c>
      <c r="C380" s="186" t="str">
        <f>IF(' Peticions ET'!C379="", "",' Peticions ET'!C379)</f>
        <v/>
      </c>
      <c r="D380" s="186" t="str">
        <f>IF(' Peticions ET'!D379="", "",' Peticions ET'!D379)</f>
        <v/>
      </c>
      <c r="E380" s="186" t="str">
        <f>IF(' Peticions ET'!E379="", "",' Peticions ET'!E379)</f>
        <v/>
      </c>
      <c r="F380" s="186" t="str">
        <f>IF(' Peticions ET'!F379="", "",' Peticions ET'!F379)</f>
        <v/>
      </c>
      <c r="G380" s="186" t="str">
        <f>IF(' Peticions ET'!G379="", "",' Peticions ET'!G379)</f>
        <v/>
      </c>
      <c r="H380" s="185" t="str">
        <f>IF(' Peticions ET'!H379="", "",' Peticions ET'!H379)</f>
        <v/>
      </c>
      <c r="I380" s="185" t="str">
        <f>IF(' Peticions ET'!I379="", "",' Peticions ET'!I379)</f>
        <v/>
      </c>
      <c r="J380" s="33" t="str">
        <f>IF(' Peticions ET'!J379="", "",' Peticions ET'!J379)</f>
        <v/>
      </c>
      <c r="K380" s="33" t="str">
        <f>IF(' Peticions ET'!K379="", "",' Peticions ET'!K379)</f>
        <v/>
      </c>
      <c r="L380" s="33" t="str">
        <f>IF(' Peticions ET'!L379="", "",' Peticions ET'!L379)</f>
        <v/>
      </c>
      <c r="M380" s="33" t="str">
        <f>IF(' Peticions ET'!M379="", "",' Peticions ET'!M379)</f>
        <v/>
      </c>
      <c r="N380" s="33" t="str">
        <f>IF(' Peticions ET'!N379="", "",' Peticions ET'!N379)</f>
        <v/>
      </c>
      <c r="O380" s="33" t="str">
        <f>IF(' Peticions ET'!O379="", "",' Peticions ET'!O379)</f>
        <v/>
      </c>
      <c r="P380" s="33" t="str">
        <f>IF(' Peticions ET'!P379="", "",' Peticions ET'!P379)</f>
        <v/>
      </c>
      <c r="Q380" s="33" t="str">
        <f>IF(' Peticions ET'!R379="", "",' Peticions ET'!R379)</f>
        <v/>
      </c>
      <c r="R380" s="1" t="str">
        <f>IF(' Peticions ET'!Q379="", "",' Peticions ET'!Q379)</f>
        <v/>
      </c>
      <c r="S380" s="34" t="str">
        <f>IF(' Peticions ET'!U379="", "",' Peticions ET'!U379)</f>
        <v/>
      </c>
      <c r="T380" s="34" t="str">
        <f>IF(' Peticions ET'!V379="", "",' Peticions ET'!V379)</f>
        <v/>
      </c>
      <c r="U380" t="str">
        <f>IF(' Peticions ET'!S379="", "",' Peticions ET'!S379)</f>
        <v/>
      </c>
      <c r="V380" t="str">
        <f>IF(' Peticions ET'!T379="", "",' Peticions ET'!T379)</f>
        <v/>
      </c>
      <c r="W380" s="33" t="str">
        <f>IF(' Peticions ET'!W379="", "",' Peticions ET'!W379)</f>
        <v/>
      </c>
      <c r="X380" s="33" t="str">
        <f>IF(' Peticions ET'!X379="", "",' Peticions ET'!X379)</f>
        <v/>
      </c>
      <c r="Y380" s="33" t="str">
        <f>IF(' Peticions ET'!Y379="", "",' Peticions ET'!Y379)</f>
        <v/>
      </c>
      <c r="Z380" s="1"/>
      <c r="AA380" s="1"/>
      <c r="AB380" s="3"/>
      <c r="AC380" s="34"/>
      <c r="AD380" s="34"/>
      <c r="AE380" s="34"/>
      <c r="AF380" s="35"/>
      <c r="AG380" s="36"/>
      <c r="AH380" s="36"/>
      <c r="AI380" s="36"/>
      <c r="AJ380" s="36"/>
      <c r="AK380" s="37"/>
      <c r="AL380" s="37"/>
      <c r="AM380" s="37"/>
      <c r="AN380" s="37"/>
      <c r="AO380" s="38" t="str">
        <f>IF(' Peticions ET'!AO379="", "",' Peticions ET'!AO379)</f>
        <v/>
      </c>
      <c r="AP380" s="154"/>
      <c r="AQ380" s="39"/>
      <c r="AR380" s="40" t="str">
        <f t="shared" si="101"/>
        <v/>
      </c>
      <c r="AS380" s="41" t="str">
        <f t="shared" si="102"/>
        <v/>
      </c>
      <c r="AT380" s="42" t="str">
        <f t="shared" si="112"/>
        <v/>
      </c>
      <c r="AU380" s="43" t="str">
        <f t="shared" si="113"/>
        <v/>
      </c>
      <c r="AV380" s="252" t="str">
        <f t="shared" si="103"/>
        <v/>
      </c>
      <c r="AW380" s="242">
        <f>IF(B380="",0,IF(BR380="S",COUNTIF($AV$17:AV380,AV380),0))</f>
        <v>0</v>
      </c>
      <c r="AX380" s="44" t="str">
        <f t="shared" si="114"/>
        <v/>
      </c>
      <c r="AY380" s="45">
        <f xml:space="preserve"> IF(AX380&lt;&gt;"",VLOOKUP(AX380,Calculs!$B$2:$C$34,2,FALSE),0)</f>
        <v>0</v>
      </c>
      <c r="AZ380" s="45">
        <f>IF(K380&lt;&gt;"",IF(LEFT(K380,1)="S", Calculs!$C$55,0),0)</f>
        <v>0</v>
      </c>
      <c r="BA380" s="45">
        <f>IF(L380&lt;&gt;"",IF(LEFT(L380,1)="S", Calculs!$C$51,0),0)</f>
        <v>0</v>
      </c>
      <c r="BB380" s="45">
        <f>IF(M380&lt;&gt;"",IF(LEFT(M380,1)="S", Calculs!$C$52,0),0)</f>
        <v>0</v>
      </c>
      <c r="BC380" s="46" t="str">
        <f t="shared" si="115"/>
        <v/>
      </c>
      <c r="BD380" s="46" t="str">
        <f t="shared" si="117"/>
        <v/>
      </c>
      <c r="BE380" s="46">
        <f>SUMIF(Calculs!$B$2:$B$34,BC380,Calculs!$C$2:$C$34)</f>
        <v>0</v>
      </c>
      <c r="BF380" s="45">
        <f>IF(Q380&lt;&gt;"",IF(LEFT(Q380,1)="S", Calculs!$C$52,0),0)</f>
        <v>0</v>
      </c>
      <c r="BG380" s="45">
        <f>IF(R380&lt;&gt;"",IF(LEFT(R380,1)="S", Calculs!$C$51,0),0)</f>
        <v>0</v>
      </c>
      <c r="BH380" s="252" t="str">
        <f t="shared" si="104"/>
        <v/>
      </c>
      <c r="BI380" s="242">
        <f>IF(B380="",0, IF(BS380="S",COUNTIF($BH$17:BH380,BH380),0))</f>
        <v>0</v>
      </c>
      <c r="BJ380" s="45">
        <f xml:space="preserve"> IF(S380&lt;&gt;"",IF(S380&lt;&gt;"Sense monitor",VLOOKUP(LEFT(S380,2),Calculs!$B$41:$C$46,2,FALSE),0),0)</f>
        <v>0</v>
      </c>
      <c r="BK380" s="45">
        <f>IF(T380&lt;&gt;"",IF(LEFT(T380,1)="S", Calculs!$C$48,0),0)</f>
        <v>0</v>
      </c>
      <c r="BL380" s="45">
        <f>IF(W380&lt;&gt;"",IF(LEFT(W380,3)="ETT", Calculs!$C$37,0),0)</f>
        <v>0</v>
      </c>
      <c r="BM380" s="45">
        <f>IF(X380&lt;&gt;"",IF(LEFT(X380,1)="S", Calculs!$C$51,0),0)</f>
        <v>0</v>
      </c>
      <c r="BN380" s="45">
        <f>IF(Y380&lt;&gt;"",IF(LEFT(Y380,1)="S", Calculs!$C$52,0),0)</f>
        <v>0</v>
      </c>
      <c r="BO380" s="46" t="str">
        <f t="shared" si="116"/>
        <v/>
      </c>
      <c r="BP380" s="45">
        <f>SUMIF(Calculs!$B$32:$B$36,TRIM(BO380),Calculs!$C$32:$C$36)</f>
        <v>0</v>
      </c>
      <c r="BQ380" s="45">
        <f>IF(V380&lt;&gt;"",IF(LEFT(V380,1)="S", SUMIF(Calculs!$B$57:$B$61, TRIM(BO380), Calculs!$C$57:$C$61),0),0)</f>
        <v>0</v>
      </c>
      <c r="BR380" s="43" t="str">
        <f t="shared" si="105"/>
        <v>N</v>
      </c>
      <c r="BS380" s="241" t="str">
        <f t="shared" si="106"/>
        <v>N</v>
      </c>
      <c r="BT380" s="45">
        <f t="shared" si="107"/>
        <v>0</v>
      </c>
      <c r="BU380" s="45"/>
      <c r="BV380" s="45"/>
      <c r="BW380" s="45">
        <f>IF(C380="",0,IF(AND(BR380="S",AW380=1), VLOOKUP(C380,Calculs!$B$85:$D$90,3), 0) + IF(AND(BS380="S",BI380=1), VLOOKUP(C380,Calculs!$B$85:$F$90,5), 0))</f>
        <v>0</v>
      </c>
      <c r="BX380" s="43" t="str">
        <f t="shared" si="108"/>
        <v/>
      </c>
      <c r="BY380" s="241" t="str">
        <f t="shared" si="109"/>
        <v/>
      </c>
      <c r="BZ380" s="301" t="str">
        <f t="shared" si="110"/>
        <v/>
      </c>
      <c r="CA380" s="301" t="str">
        <f t="shared" si="111"/>
        <v/>
      </c>
    </row>
    <row r="381" spans="1:79" ht="12.75" customHeight="1">
      <c r="A381" s="273"/>
      <c r="B381" s="239" t="str">
        <f>IF(' Peticions ET'!B380="", "",' Peticions ET'!B380)</f>
        <v/>
      </c>
      <c r="C381" s="186" t="str">
        <f>IF(' Peticions ET'!C380="", "",' Peticions ET'!C380)</f>
        <v/>
      </c>
      <c r="D381" s="186" t="str">
        <f>IF(' Peticions ET'!D380="", "",' Peticions ET'!D380)</f>
        <v/>
      </c>
      <c r="E381" s="186" t="str">
        <f>IF(' Peticions ET'!E380="", "",' Peticions ET'!E380)</f>
        <v/>
      </c>
      <c r="F381" s="186" t="str">
        <f>IF(' Peticions ET'!F380="", "",' Peticions ET'!F380)</f>
        <v/>
      </c>
      <c r="G381" s="186" t="str">
        <f>IF(' Peticions ET'!G380="", "",' Peticions ET'!G380)</f>
        <v/>
      </c>
      <c r="H381" s="185" t="str">
        <f>IF(' Peticions ET'!H380="", "",' Peticions ET'!H380)</f>
        <v/>
      </c>
      <c r="I381" s="185" t="str">
        <f>IF(' Peticions ET'!I380="", "",' Peticions ET'!I380)</f>
        <v/>
      </c>
      <c r="J381" s="33" t="str">
        <f>IF(' Peticions ET'!J380="", "",' Peticions ET'!J380)</f>
        <v/>
      </c>
      <c r="K381" s="33" t="str">
        <f>IF(' Peticions ET'!K380="", "",' Peticions ET'!K380)</f>
        <v/>
      </c>
      <c r="L381" s="33" t="str">
        <f>IF(' Peticions ET'!L380="", "",' Peticions ET'!L380)</f>
        <v/>
      </c>
      <c r="M381" s="33" t="str">
        <f>IF(' Peticions ET'!M380="", "",' Peticions ET'!M380)</f>
        <v/>
      </c>
      <c r="N381" s="33" t="str">
        <f>IF(' Peticions ET'!N380="", "",' Peticions ET'!N380)</f>
        <v/>
      </c>
      <c r="O381" s="33" t="str">
        <f>IF(' Peticions ET'!O380="", "",' Peticions ET'!O380)</f>
        <v/>
      </c>
      <c r="P381" s="33" t="str">
        <f>IF(' Peticions ET'!P380="", "",' Peticions ET'!P380)</f>
        <v/>
      </c>
      <c r="Q381" s="33" t="str">
        <f>IF(' Peticions ET'!R380="", "",' Peticions ET'!R380)</f>
        <v/>
      </c>
      <c r="R381" s="1" t="str">
        <f>IF(' Peticions ET'!Q380="", "",' Peticions ET'!Q380)</f>
        <v/>
      </c>
      <c r="S381" s="34" t="str">
        <f>IF(' Peticions ET'!U380="", "",' Peticions ET'!U380)</f>
        <v/>
      </c>
      <c r="T381" s="34" t="str">
        <f>IF(' Peticions ET'!V380="", "",' Peticions ET'!V380)</f>
        <v/>
      </c>
      <c r="U381" t="str">
        <f>IF(' Peticions ET'!S380="", "",' Peticions ET'!S380)</f>
        <v/>
      </c>
      <c r="V381" t="str">
        <f>IF(' Peticions ET'!T380="", "",' Peticions ET'!T380)</f>
        <v/>
      </c>
      <c r="W381" s="33" t="str">
        <f>IF(' Peticions ET'!W380="", "",' Peticions ET'!W380)</f>
        <v/>
      </c>
      <c r="X381" s="33" t="str">
        <f>IF(' Peticions ET'!X380="", "",' Peticions ET'!X380)</f>
        <v/>
      </c>
      <c r="Y381" s="33" t="str">
        <f>IF(' Peticions ET'!Y380="", "",' Peticions ET'!Y380)</f>
        <v/>
      </c>
      <c r="Z381" s="1"/>
      <c r="AA381" s="1"/>
      <c r="AB381" s="3"/>
      <c r="AC381" s="34"/>
      <c r="AD381" s="34"/>
      <c r="AE381" s="34"/>
      <c r="AF381" s="35"/>
      <c r="AG381" s="36"/>
      <c r="AH381" s="36"/>
      <c r="AI381" s="36"/>
      <c r="AJ381" s="36"/>
      <c r="AK381" s="37"/>
      <c r="AL381" s="37"/>
      <c r="AM381" s="37"/>
      <c r="AN381" s="37"/>
      <c r="AO381" s="38" t="str">
        <f>IF(' Peticions ET'!AO380="", "",' Peticions ET'!AO380)</f>
        <v/>
      </c>
      <c r="AP381" s="154"/>
      <c r="AQ381" s="39"/>
      <c r="AR381" s="40" t="str">
        <f t="shared" si="101"/>
        <v/>
      </c>
      <c r="AS381" s="41" t="str">
        <f t="shared" si="102"/>
        <v/>
      </c>
      <c r="AT381" s="42" t="str">
        <f t="shared" si="112"/>
        <v/>
      </c>
      <c r="AU381" s="43" t="str">
        <f t="shared" si="113"/>
        <v/>
      </c>
      <c r="AV381" s="252" t="str">
        <f t="shared" si="103"/>
        <v/>
      </c>
      <c r="AW381" s="242">
        <f>IF(B381="",0,IF(BR381="S",COUNTIF($AV$17:AV381,AV381),0))</f>
        <v>0</v>
      </c>
      <c r="AX381" s="44" t="str">
        <f t="shared" si="114"/>
        <v/>
      </c>
      <c r="AY381" s="45">
        <f xml:space="preserve"> IF(AX381&lt;&gt;"",VLOOKUP(AX381,Calculs!$B$2:$C$34,2,FALSE),0)</f>
        <v>0</v>
      </c>
      <c r="AZ381" s="45">
        <f>IF(K381&lt;&gt;"",IF(LEFT(K381,1)="S", Calculs!$C$55,0),0)</f>
        <v>0</v>
      </c>
      <c r="BA381" s="45">
        <f>IF(L381&lt;&gt;"",IF(LEFT(L381,1)="S", Calculs!$C$51,0),0)</f>
        <v>0</v>
      </c>
      <c r="BB381" s="45">
        <f>IF(M381&lt;&gt;"",IF(LEFT(M381,1)="S", Calculs!$C$52,0),0)</f>
        <v>0</v>
      </c>
      <c r="BC381" s="46" t="str">
        <f t="shared" si="115"/>
        <v/>
      </c>
      <c r="BD381" s="46" t="str">
        <f t="shared" si="117"/>
        <v/>
      </c>
      <c r="BE381" s="46">
        <f>SUMIF(Calculs!$B$2:$B$34,BC381,Calculs!$C$2:$C$34)</f>
        <v>0</v>
      </c>
      <c r="BF381" s="45">
        <f>IF(Q381&lt;&gt;"",IF(LEFT(Q381,1)="S", Calculs!$C$52,0),0)</f>
        <v>0</v>
      </c>
      <c r="BG381" s="45">
        <f>IF(R381&lt;&gt;"",IF(LEFT(R381,1)="S", Calculs!$C$51,0),0)</f>
        <v>0</v>
      </c>
      <c r="BH381" s="252" t="str">
        <f t="shared" si="104"/>
        <v/>
      </c>
      <c r="BI381" s="242">
        <f>IF(B381="",0, IF(BS381="S",COUNTIF($BH$17:BH381,BH381),0))</f>
        <v>0</v>
      </c>
      <c r="BJ381" s="45">
        <f xml:space="preserve"> IF(S381&lt;&gt;"",IF(S381&lt;&gt;"Sense monitor",VLOOKUP(LEFT(S381,2),Calculs!$B$41:$C$46,2,FALSE),0),0)</f>
        <v>0</v>
      </c>
      <c r="BK381" s="45">
        <f>IF(T381&lt;&gt;"",IF(LEFT(T381,1)="S", Calculs!$C$48,0),0)</f>
        <v>0</v>
      </c>
      <c r="BL381" s="45">
        <f>IF(W381&lt;&gt;"",IF(LEFT(W381,3)="ETT", Calculs!$C$37,0),0)</f>
        <v>0</v>
      </c>
      <c r="BM381" s="45">
        <f>IF(X381&lt;&gt;"",IF(LEFT(X381,1)="S", Calculs!$C$51,0),0)</f>
        <v>0</v>
      </c>
      <c r="BN381" s="45">
        <f>IF(Y381&lt;&gt;"",IF(LEFT(Y381,1)="S", Calculs!$C$52,0),0)</f>
        <v>0</v>
      </c>
      <c r="BO381" s="46" t="str">
        <f t="shared" si="116"/>
        <v/>
      </c>
      <c r="BP381" s="45">
        <f>SUMIF(Calculs!$B$32:$B$36,TRIM(BO381),Calculs!$C$32:$C$36)</f>
        <v>0</v>
      </c>
      <c r="BQ381" s="45">
        <f>IF(V381&lt;&gt;"",IF(LEFT(V381,1)="S", SUMIF(Calculs!$B$57:$B$61, TRIM(BO381), Calculs!$C$57:$C$61),0),0)</f>
        <v>0</v>
      </c>
      <c r="BR381" s="43" t="str">
        <f t="shared" si="105"/>
        <v>N</v>
      </c>
      <c r="BS381" s="241" t="str">
        <f t="shared" si="106"/>
        <v>N</v>
      </c>
      <c r="BT381" s="45">
        <f t="shared" si="107"/>
        <v>0</v>
      </c>
      <c r="BU381" s="45"/>
      <c r="BV381" s="45"/>
      <c r="BW381" s="45">
        <f>IF(C381="",0,IF(AND(BR381="S",AW381=1), VLOOKUP(C381,Calculs!$B$85:$D$90,3), 0) + IF(AND(BS381="S",BI381=1), VLOOKUP(C381,Calculs!$B$85:$F$90,5), 0))</f>
        <v>0</v>
      </c>
      <c r="BX381" s="43" t="str">
        <f t="shared" si="108"/>
        <v/>
      </c>
      <c r="BY381" s="241" t="str">
        <f t="shared" si="109"/>
        <v/>
      </c>
      <c r="BZ381" s="301" t="str">
        <f t="shared" si="110"/>
        <v/>
      </c>
      <c r="CA381" s="301" t="str">
        <f t="shared" si="111"/>
        <v/>
      </c>
    </row>
    <row r="382" spans="1:79" ht="12.75" customHeight="1">
      <c r="A382" s="273"/>
      <c r="B382" s="239" t="str">
        <f>IF(' Peticions ET'!B381="", "",' Peticions ET'!B381)</f>
        <v/>
      </c>
      <c r="C382" s="186" t="str">
        <f>IF(' Peticions ET'!C381="", "",' Peticions ET'!C381)</f>
        <v/>
      </c>
      <c r="D382" s="186" t="str">
        <f>IF(' Peticions ET'!D381="", "",' Peticions ET'!D381)</f>
        <v/>
      </c>
      <c r="E382" s="186" t="str">
        <f>IF(' Peticions ET'!E381="", "",' Peticions ET'!E381)</f>
        <v/>
      </c>
      <c r="F382" s="186" t="str">
        <f>IF(' Peticions ET'!F381="", "",' Peticions ET'!F381)</f>
        <v/>
      </c>
      <c r="G382" s="186" t="str">
        <f>IF(' Peticions ET'!G381="", "",' Peticions ET'!G381)</f>
        <v/>
      </c>
      <c r="H382" s="185" t="str">
        <f>IF(' Peticions ET'!H381="", "",' Peticions ET'!H381)</f>
        <v/>
      </c>
      <c r="I382" s="185" t="str">
        <f>IF(' Peticions ET'!I381="", "",' Peticions ET'!I381)</f>
        <v/>
      </c>
      <c r="J382" s="33" t="str">
        <f>IF(' Peticions ET'!J381="", "",' Peticions ET'!J381)</f>
        <v/>
      </c>
      <c r="K382" s="33" t="str">
        <f>IF(' Peticions ET'!K381="", "",' Peticions ET'!K381)</f>
        <v/>
      </c>
      <c r="L382" s="33" t="str">
        <f>IF(' Peticions ET'!L381="", "",' Peticions ET'!L381)</f>
        <v/>
      </c>
      <c r="M382" s="33" t="str">
        <f>IF(' Peticions ET'!M381="", "",' Peticions ET'!M381)</f>
        <v/>
      </c>
      <c r="N382" s="33" t="str">
        <f>IF(' Peticions ET'!N381="", "",' Peticions ET'!N381)</f>
        <v/>
      </c>
      <c r="O382" s="33" t="str">
        <f>IF(' Peticions ET'!O381="", "",' Peticions ET'!O381)</f>
        <v/>
      </c>
      <c r="P382" s="33" t="str">
        <f>IF(' Peticions ET'!P381="", "",' Peticions ET'!P381)</f>
        <v/>
      </c>
      <c r="Q382" s="33" t="str">
        <f>IF(' Peticions ET'!R381="", "",' Peticions ET'!R381)</f>
        <v/>
      </c>
      <c r="R382" s="1" t="str">
        <f>IF(' Peticions ET'!Q381="", "",' Peticions ET'!Q381)</f>
        <v/>
      </c>
      <c r="S382" s="34" t="str">
        <f>IF(' Peticions ET'!U381="", "",' Peticions ET'!U381)</f>
        <v/>
      </c>
      <c r="T382" s="34" t="str">
        <f>IF(' Peticions ET'!V381="", "",' Peticions ET'!V381)</f>
        <v/>
      </c>
      <c r="U382" t="str">
        <f>IF(' Peticions ET'!S381="", "",' Peticions ET'!S381)</f>
        <v/>
      </c>
      <c r="V382" t="str">
        <f>IF(' Peticions ET'!T381="", "",' Peticions ET'!T381)</f>
        <v/>
      </c>
      <c r="W382" s="33" t="str">
        <f>IF(' Peticions ET'!W381="", "",' Peticions ET'!W381)</f>
        <v/>
      </c>
      <c r="X382" s="33" t="str">
        <f>IF(' Peticions ET'!X381="", "",' Peticions ET'!X381)</f>
        <v/>
      </c>
      <c r="Y382" s="33" t="str">
        <f>IF(' Peticions ET'!Y381="", "",' Peticions ET'!Y381)</f>
        <v/>
      </c>
      <c r="Z382" s="1"/>
      <c r="AA382" s="1"/>
      <c r="AB382" s="3"/>
      <c r="AC382" s="34"/>
      <c r="AD382" s="34"/>
      <c r="AE382" s="34"/>
      <c r="AF382" s="35"/>
      <c r="AG382" s="36"/>
      <c r="AH382" s="36"/>
      <c r="AI382" s="36"/>
      <c r="AJ382" s="36"/>
      <c r="AK382" s="37"/>
      <c r="AL382" s="37"/>
      <c r="AM382" s="37"/>
      <c r="AN382" s="37"/>
      <c r="AO382" s="38" t="str">
        <f>IF(' Peticions ET'!AO381="", "",' Peticions ET'!AO381)</f>
        <v/>
      </c>
      <c r="AP382" s="154"/>
      <c r="AQ382" s="39"/>
      <c r="AR382" s="40" t="str">
        <f t="shared" si="101"/>
        <v/>
      </c>
      <c r="AS382" s="41" t="str">
        <f t="shared" si="102"/>
        <v/>
      </c>
      <c r="AT382" s="42" t="str">
        <f t="shared" si="112"/>
        <v/>
      </c>
      <c r="AU382" s="43" t="str">
        <f t="shared" si="113"/>
        <v/>
      </c>
      <c r="AV382" s="252" t="str">
        <f t="shared" si="103"/>
        <v/>
      </c>
      <c r="AW382" s="242">
        <f>IF(B382="",0,IF(BR382="S",COUNTIF($AV$17:AV382,AV382),0))</f>
        <v>0</v>
      </c>
      <c r="AX382" s="44" t="str">
        <f t="shared" si="114"/>
        <v/>
      </c>
      <c r="AY382" s="45">
        <f xml:space="preserve"> IF(AX382&lt;&gt;"",VLOOKUP(AX382,Calculs!$B$2:$C$34,2,FALSE),0)</f>
        <v>0</v>
      </c>
      <c r="AZ382" s="45">
        <f>IF(K382&lt;&gt;"",IF(LEFT(K382,1)="S", Calculs!$C$55,0),0)</f>
        <v>0</v>
      </c>
      <c r="BA382" s="45">
        <f>IF(L382&lt;&gt;"",IF(LEFT(L382,1)="S", Calculs!$C$51,0),0)</f>
        <v>0</v>
      </c>
      <c r="BB382" s="45">
        <f>IF(M382&lt;&gt;"",IF(LEFT(M382,1)="S", Calculs!$C$52,0),0)</f>
        <v>0</v>
      </c>
      <c r="BC382" s="46" t="str">
        <f t="shared" si="115"/>
        <v/>
      </c>
      <c r="BD382" s="46" t="str">
        <f t="shared" si="117"/>
        <v/>
      </c>
      <c r="BE382" s="46">
        <f>SUMIF(Calculs!$B$2:$B$34,BC382,Calculs!$C$2:$C$34)</f>
        <v>0</v>
      </c>
      <c r="BF382" s="45">
        <f>IF(Q382&lt;&gt;"",IF(LEFT(Q382,1)="S", Calculs!$C$52,0),0)</f>
        <v>0</v>
      </c>
      <c r="BG382" s="45">
        <f>IF(R382&lt;&gt;"",IF(LEFT(R382,1)="S", Calculs!$C$51,0),0)</f>
        <v>0</v>
      </c>
      <c r="BH382" s="252" t="str">
        <f t="shared" si="104"/>
        <v/>
      </c>
      <c r="BI382" s="242">
        <f>IF(B382="",0, IF(BS382="S",COUNTIF($BH$17:BH382,BH382),0))</f>
        <v>0</v>
      </c>
      <c r="BJ382" s="45">
        <f xml:space="preserve"> IF(S382&lt;&gt;"",IF(S382&lt;&gt;"Sense monitor",VLOOKUP(LEFT(S382,2),Calculs!$B$41:$C$46,2,FALSE),0),0)</f>
        <v>0</v>
      </c>
      <c r="BK382" s="45">
        <f>IF(T382&lt;&gt;"",IF(LEFT(T382,1)="S", Calculs!$C$48,0),0)</f>
        <v>0</v>
      </c>
      <c r="BL382" s="45">
        <f>IF(W382&lt;&gt;"",IF(LEFT(W382,3)="ETT", Calculs!$C$37,0),0)</f>
        <v>0</v>
      </c>
      <c r="BM382" s="45">
        <f>IF(X382&lt;&gt;"",IF(LEFT(X382,1)="S", Calculs!$C$51,0),0)</f>
        <v>0</v>
      </c>
      <c r="BN382" s="45">
        <f>IF(Y382&lt;&gt;"",IF(LEFT(Y382,1)="S", Calculs!$C$52,0),0)</f>
        <v>0</v>
      </c>
      <c r="BO382" s="46" t="str">
        <f t="shared" si="116"/>
        <v/>
      </c>
      <c r="BP382" s="45">
        <f>SUMIF(Calculs!$B$32:$B$36,TRIM(BO382),Calculs!$C$32:$C$36)</f>
        <v>0</v>
      </c>
      <c r="BQ382" s="45">
        <f>IF(V382&lt;&gt;"",IF(LEFT(V382,1)="S", SUMIF(Calculs!$B$57:$B$61, TRIM(BO382), Calculs!$C$57:$C$61),0),0)</f>
        <v>0</v>
      </c>
      <c r="BR382" s="43" t="str">
        <f t="shared" si="105"/>
        <v>N</v>
      </c>
      <c r="BS382" s="241" t="str">
        <f t="shared" si="106"/>
        <v>N</v>
      </c>
      <c r="BT382" s="45">
        <f t="shared" si="107"/>
        <v>0</v>
      </c>
      <c r="BU382" s="45"/>
      <c r="BV382" s="45"/>
      <c r="BW382" s="45">
        <f>IF(C382="",0,IF(AND(BR382="S",AW382=1), VLOOKUP(C382,Calculs!$B$85:$D$90,3), 0) + IF(AND(BS382="S",BI382=1), VLOOKUP(C382,Calculs!$B$85:$F$90,5), 0))</f>
        <v>0</v>
      </c>
      <c r="BX382" s="43" t="str">
        <f t="shared" si="108"/>
        <v/>
      </c>
      <c r="BY382" s="241" t="str">
        <f t="shared" si="109"/>
        <v/>
      </c>
      <c r="BZ382" s="301" t="str">
        <f t="shared" si="110"/>
        <v/>
      </c>
      <c r="CA382" s="301" t="str">
        <f t="shared" si="111"/>
        <v/>
      </c>
    </row>
    <row r="383" spans="1:79" ht="12.75" customHeight="1">
      <c r="A383" s="273"/>
      <c r="B383" s="239" t="str">
        <f>IF(' Peticions ET'!B382="", "",' Peticions ET'!B382)</f>
        <v/>
      </c>
      <c r="C383" s="186" t="str">
        <f>IF(' Peticions ET'!C382="", "",' Peticions ET'!C382)</f>
        <v/>
      </c>
      <c r="D383" s="186" t="str">
        <f>IF(' Peticions ET'!D382="", "",' Peticions ET'!D382)</f>
        <v/>
      </c>
      <c r="E383" s="186" t="str">
        <f>IF(' Peticions ET'!E382="", "",' Peticions ET'!E382)</f>
        <v/>
      </c>
      <c r="F383" s="186" t="str">
        <f>IF(' Peticions ET'!F382="", "",' Peticions ET'!F382)</f>
        <v/>
      </c>
      <c r="G383" s="186" t="str">
        <f>IF(' Peticions ET'!G382="", "",' Peticions ET'!G382)</f>
        <v/>
      </c>
      <c r="H383" s="185" t="str">
        <f>IF(' Peticions ET'!H382="", "",' Peticions ET'!H382)</f>
        <v/>
      </c>
      <c r="I383" s="185" t="str">
        <f>IF(' Peticions ET'!I382="", "",' Peticions ET'!I382)</f>
        <v/>
      </c>
      <c r="J383" s="33" t="str">
        <f>IF(' Peticions ET'!J382="", "",' Peticions ET'!J382)</f>
        <v/>
      </c>
      <c r="K383" s="33" t="str">
        <f>IF(' Peticions ET'!K382="", "",' Peticions ET'!K382)</f>
        <v/>
      </c>
      <c r="L383" s="33" t="str">
        <f>IF(' Peticions ET'!L382="", "",' Peticions ET'!L382)</f>
        <v/>
      </c>
      <c r="M383" s="33" t="str">
        <f>IF(' Peticions ET'!M382="", "",' Peticions ET'!M382)</f>
        <v/>
      </c>
      <c r="N383" s="33" t="str">
        <f>IF(' Peticions ET'!N382="", "",' Peticions ET'!N382)</f>
        <v/>
      </c>
      <c r="O383" s="33" t="str">
        <f>IF(' Peticions ET'!O382="", "",' Peticions ET'!O382)</f>
        <v/>
      </c>
      <c r="P383" s="33" t="str">
        <f>IF(' Peticions ET'!P382="", "",' Peticions ET'!P382)</f>
        <v/>
      </c>
      <c r="Q383" s="33" t="str">
        <f>IF(' Peticions ET'!R382="", "",' Peticions ET'!R382)</f>
        <v/>
      </c>
      <c r="R383" s="1" t="str">
        <f>IF(' Peticions ET'!Q382="", "",' Peticions ET'!Q382)</f>
        <v/>
      </c>
      <c r="S383" s="34" t="str">
        <f>IF(' Peticions ET'!U382="", "",' Peticions ET'!U382)</f>
        <v/>
      </c>
      <c r="T383" s="34" t="str">
        <f>IF(' Peticions ET'!V382="", "",' Peticions ET'!V382)</f>
        <v/>
      </c>
      <c r="U383" t="str">
        <f>IF(' Peticions ET'!S382="", "",' Peticions ET'!S382)</f>
        <v/>
      </c>
      <c r="V383" t="str">
        <f>IF(' Peticions ET'!T382="", "",' Peticions ET'!T382)</f>
        <v/>
      </c>
      <c r="W383" s="33" t="str">
        <f>IF(' Peticions ET'!W382="", "",' Peticions ET'!W382)</f>
        <v/>
      </c>
      <c r="X383" s="33" t="str">
        <f>IF(' Peticions ET'!X382="", "",' Peticions ET'!X382)</f>
        <v/>
      </c>
      <c r="Y383" s="33" t="str">
        <f>IF(' Peticions ET'!Y382="", "",' Peticions ET'!Y382)</f>
        <v/>
      </c>
      <c r="Z383" s="1"/>
      <c r="AA383" s="1"/>
      <c r="AB383" s="3"/>
      <c r="AC383" s="34"/>
      <c r="AD383" s="34"/>
      <c r="AE383" s="34"/>
      <c r="AF383" s="35"/>
      <c r="AG383" s="36"/>
      <c r="AH383" s="36"/>
      <c r="AI383" s="36"/>
      <c r="AJ383" s="36"/>
      <c r="AK383" s="37"/>
      <c r="AL383" s="37"/>
      <c r="AM383" s="37"/>
      <c r="AN383" s="37"/>
      <c r="AO383" s="38" t="str">
        <f>IF(' Peticions ET'!AO382="", "",' Peticions ET'!AO382)</f>
        <v/>
      </c>
      <c r="AP383" s="154"/>
      <c r="AQ383" s="39"/>
      <c r="AR383" s="40" t="str">
        <f t="shared" si="101"/>
        <v/>
      </c>
      <c r="AS383" s="41" t="str">
        <f t="shared" si="102"/>
        <v/>
      </c>
      <c r="AT383" s="42" t="str">
        <f t="shared" si="112"/>
        <v/>
      </c>
      <c r="AU383" s="43" t="str">
        <f t="shared" si="113"/>
        <v/>
      </c>
      <c r="AV383" s="252" t="str">
        <f t="shared" si="103"/>
        <v/>
      </c>
      <c r="AW383" s="242">
        <f>IF(B383="",0,IF(BR383="S",COUNTIF($AV$17:AV383,AV383),0))</f>
        <v>0</v>
      </c>
      <c r="AX383" s="44" t="str">
        <f t="shared" si="114"/>
        <v/>
      </c>
      <c r="AY383" s="45">
        <f xml:space="preserve"> IF(AX383&lt;&gt;"",VLOOKUP(AX383,Calculs!$B$2:$C$34,2,FALSE),0)</f>
        <v>0</v>
      </c>
      <c r="AZ383" s="45">
        <f>IF(K383&lt;&gt;"",IF(LEFT(K383,1)="S", Calculs!$C$55,0),0)</f>
        <v>0</v>
      </c>
      <c r="BA383" s="45">
        <f>IF(L383&lt;&gt;"",IF(LEFT(L383,1)="S", Calculs!$C$51,0),0)</f>
        <v>0</v>
      </c>
      <c r="BB383" s="45">
        <f>IF(M383&lt;&gt;"",IF(LEFT(M383,1)="S", Calculs!$C$52,0),0)</f>
        <v>0</v>
      </c>
      <c r="BC383" s="46" t="str">
        <f t="shared" si="115"/>
        <v/>
      </c>
      <c r="BD383" s="46" t="str">
        <f t="shared" si="117"/>
        <v/>
      </c>
      <c r="BE383" s="46">
        <f>SUMIF(Calculs!$B$2:$B$34,BC383,Calculs!$C$2:$C$34)</f>
        <v>0</v>
      </c>
      <c r="BF383" s="45">
        <f>IF(Q383&lt;&gt;"",IF(LEFT(Q383,1)="S", Calculs!$C$52,0),0)</f>
        <v>0</v>
      </c>
      <c r="BG383" s="45">
        <f>IF(R383&lt;&gt;"",IF(LEFT(R383,1)="S", Calculs!$C$51,0),0)</f>
        <v>0</v>
      </c>
      <c r="BH383" s="252" t="str">
        <f t="shared" si="104"/>
        <v/>
      </c>
      <c r="BI383" s="242">
        <f>IF(B383="",0, IF(BS383="S",COUNTIF($BH$17:BH383,BH383),0))</f>
        <v>0</v>
      </c>
      <c r="BJ383" s="45">
        <f xml:space="preserve"> IF(S383&lt;&gt;"",IF(S383&lt;&gt;"Sense monitor",VLOOKUP(LEFT(S383,2),Calculs!$B$41:$C$46,2,FALSE),0),0)</f>
        <v>0</v>
      </c>
      <c r="BK383" s="45">
        <f>IF(T383&lt;&gt;"",IF(LEFT(T383,1)="S", Calculs!$C$48,0),0)</f>
        <v>0</v>
      </c>
      <c r="BL383" s="45">
        <f>IF(W383&lt;&gt;"",IF(LEFT(W383,3)="ETT", Calculs!$C$37,0),0)</f>
        <v>0</v>
      </c>
      <c r="BM383" s="45">
        <f>IF(X383&lt;&gt;"",IF(LEFT(X383,1)="S", Calculs!$C$51,0),0)</f>
        <v>0</v>
      </c>
      <c r="BN383" s="45">
        <f>IF(Y383&lt;&gt;"",IF(LEFT(Y383,1)="S", Calculs!$C$52,0),0)</f>
        <v>0</v>
      </c>
      <c r="BO383" s="46" t="str">
        <f t="shared" si="116"/>
        <v/>
      </c>
      <c r="BP383" s="45">
        <f>SUMIF(Calculs!$B$32:$B$36,TRIM(BO383),Calculs!$C$32:$C$36)</f>
        <v>0</v>
      </c>
      <c r="BQ383" s="45">
        <f>IF(V383&lt;&gt;"",IF(LEFT(V383,1)="S", SUMIF(Calculs!$B$57:$B$61, TRIM(BO383), Calculs!$C$57:$C$61),0),0)</f>
        <v>0</v>
      </c>
      <c r="BR383" s="43" t="str">
        <f t="shared" si="105"/>
        <v>N</v>
      </c>
      <c r="BS383" s="241" t="str">
        <f t="shared" si="106"/>
        <v>N</v>
      </c>
      <c r="BT383" s="45">
        <f t="shared" si="107"/>
        <v>0</v>
      </c>
      <c r="BU383" s="45"/>
      <c r="BV383" s="45"/>
      <c r="BW383" s="45">
        <f>IF(C383="",0,IF(AND(BR383="S",AW383=1), VLOOKUP(C383,Calculs!$B$85:$D$90,3), 0) + IF(AND(BS383="S",BI383=1), VLOOKUP(C383,Calculs!$B$85:$F$90,5), 0))</f>
        <v>0</v>
      </c>
      <c r="BX383" s="43" t="str">
        <f t="shared" si="108"/>
        <v/>
      </c>
      <c r="BY383" s="241" t="str">
        <f t="shared" si="109"/>
        <v/>
      </c>
      <c r="BZ383" s="301" t="str">
        <f t="shared" si="110"/>
        <v/>
      </c>
      <c r="CA383" s="301" t="str">
        <f t="shared" si="111"/>
        <v/>
      </c>
    </row>
    <row r="384" spans="1:79" ht="12.75" customHeight="1">
      <c r="A384" s="273"/>
      <c r="B384" s="239" t="str">
        <f>IF(' Peticions ET'!B383="", "",' Peticions ET'!B383)</f>
        <v/>
      </c>
      <c r="C384" s="186" t="str">
        <f>IF(' Peticions ET'!C383="", "",' Peticions ET'!C383)</f>
        <v/>
      </c>
      <c r="D384" s="186" t="str">
        <f>IF(' Peticions ET'!D383="", "",' Peticions ET'!D383)</f>
        <v/>
      </c>
      <c r="E384" s="186" t="str">
        <f>IF(' Peticions ET'!E383="", "",' Peticions ET'!E383)</f>
        <v/>
      </c>
      <c r="F384" s="186" t="str">
        <f>IF(' Peticions ET'!F383="", "",' Peticions ET'!F383)</f>
        <v/>
      </c>
      <c r="G384" s="186" t="str">
        <f>IF(' Peticions ET'!G383="", "",' Peticions ET'!G383)</f>
        <v/>
      </c>
      <c r="H384" s="185" t="str">
        <f>IF(' Peticions ET'!H383="", "",' Peticions ET'!H383)</f>
        <v/>
      </c>
      <c r="I384" s="185" t="str">
        <f>IF(' Peticions ET'!I383="", "",' Peticions ET'!I383)</f>
        <v/>
      </c>
      <c r="J384" s="33" t="str">
        <f>IF(' Peticions ET'!J383="", "",' Peticions ET'!J383)</f>
        <v/>
      </c>
      <c r="K384" s="33" t="str">
        <f>IF(' Peticions ET'!K383="", "",' Peticions ET'!K383)</f>
        <v/>
      </c>
      <c r="L384" s="33" t="str">
        <f>IF(' Peticions ET'!L383="", "",' Peticions ET'!L383)</f>
        <v/>
      </c>
      <c r="M384" s="33" t="str">
        <f>IF(' Peticions ET'!M383="", "",' Peticions ET'!M383)</f>
        <v/>
      </c>
      <c r="N384" s="33" t="str">
        <f>IF(' Peticions ET'!N383="", "",' Peticions ET'!N383)</f>
        <v/>
      </c>
      <c r="O384" s="33" t="str">
        <f>IF(' Peticions ET'!O383="", "",' Peticions ET'!O383)</f>
        <v/>
      </c>
      <c r="P384" s="33" t="str">
        <f>IF(' Peticions ET'!P383="", "",' Peticions ET'!P383)</f>
        <v/>
      </c>
      <c r="Q384" s="33" t="str">
        <f>IF(' Peticions ET'!R383="", "",' Peticions ET'!R383)</f>
        <v/>
      </c>
      <c r="R384" s="1" t="str">
        <f>IF(' Peticions ET'!Q383="", "",' Peticions ET'!Q383)</f>
        <v/>
      </c>
      <c r="S384" s="34" t="str">
        <f>IF(' Peticions ET'!U383="", "",' Peticions ET'!U383)</f>
        <v/>
      </c>
      <c r="T384" s="34" t="str">
        <f>IF(' Peticions ET'!V383="", "",' Peticions ET'!V383)</f>
        <v/>
      </c>
      <c r="U384" t="str">
        <f>IF(' Peticions ET'!S383="", "",' Peticions ET'!S383)</f>
        <v/>
      </c>
      <c r="V384" t="str">
        <f>IF(' Peticions ET'!T383="", "",' Peticions ET'!T383)</f>
        <v/>
      </c>
      <c r="W384" s="33" t="str">
        <f>IF(' Peticions ET'!W383="", "",' Peticions ET'!W383)</f>
        <v/>
      </c>
      <c r="X384" s="33" t="str">
        <f>IF(' Peticions ET'!X383="", "",' Peticions ET'!X383)</f>
        <v/>
      </c>
      <c r="Y384" s="33" t="str">
        <f>IF(' Peticions ET'!Y383="", "",' Peticions ET'!Y383)</f>
        <v/>
      </c>
      <c r="Z384" s="1"/>
      <c r="AA384" s="1"/>
      <c r="AB384" s="3"/>
      <c r="AC384" s="34"/>
      <c r="AD384" s="34"/>
      <c r="AE384" s="34"/>
      <c r="AF384" s="35"/>
      <c r="AG384" s="36"/>
      <c r="AH384" s="36"/>
      <c r="AI384" s="36"/>
      <c r="AJ384" s="36"/>
      <c r="AK384" s="37"/>
      <c r="AL384" s="37"/>
      <c r="AM384" s="37"/>
      <c r="AN384" s="37"/>
      <c r="AO384" s="38" t="str">
        <f>IF(' Peticions ET'!AO383="", "",' Peticions ET'!AO383)</f>
        <v/>
      </c>
      <c r="AP384" s="154"/>
      <c r="AQ384" s="39"/>
      <c r="AR384" s="40" t="str">
        <f t="shared" si="101"/>
        <v/>
      </c>
      <c r="AS384" s="41" t="str">
        <f t="shared" si="102"/>
        <v/>
      </c>
      <c r="AT384" s="42" t="str">
        <f t="shared" si="112"/>
        <v/>
      </c>
      <c r="AU384" s="43" t="str">
        <f t="shared" si="113"/>
        <v/>
      </c>
      <c r="AV384" s="252" t="str">
        <f t="shared" si="103"/>
        <v/>
      </c>
      <c r="AW384" s="242">
        <f>IF(B384="",0,IF(BR384="S",COUNTIF($AV$17:AV384,AV384),0))</f>
        <v>0</v>
      </c>
      <c r="AX384" s="44" t="str">
        <f t="shared" si="114"/>
        <v/>
      </c>
      <c r="AY384" s="45">
        <f xml:space="preserve"> IF(AX384&lt;&gt;"",VLOOKUP(AX384,Calculs!$B$2:$C$34,2,FALSE),0)</f>
        <v>0</v>
      </c>
      <c r="AZ384" s="45">
        <f>IF(K384&lt;&gt;"",IF(LEFT(K384,1)="S", Calculs!$C$55,0),0)</f>
        <v>0</v>
      </c>
      <c r="BA384" s="45">
        <f>IF(L384&lt;&gt;"",IF(LEFT(L384,1)="S", Calculs!$C$51,0),0)</f>
        <v>0</v>
      </c>
      <c r="BB384" s="45">
        <f>IF(M384&lt;&gt;"",IF(LEFT(M384,1)="S", Calculs!$C$52,0),0)</f>
        <v>0</v>
      </c>
      <c r="BC384" s="46" t="str">
        <f t="shared" si="115"/>
        <v/>
      </c>
      <c r="BD384" s="46" t="str">
        <f t="shared" si="117"/>
        <v/>
      </c>
      <c r="BE384" s="46">
        <f>SUMIF(Calculs!$B$2:$B$34,BC384,Calculs!$C$2:$C$34)</f>
        <v>0</v>
      </c>
      <c r="BF384" s="45">
        <f>IF(Q384&lt;&gt;"",IF(LEFT(Q384,1)="S", Calculs!$C$52,0),0)</f>
        <v>0</v>
      </c>
      <c r="BG384" s="45">
        <f>IF(R384&lt;&gt;"",IF(LEFT(R384,1)="S", Calculs!$C$51,0),0)</f>
        <v>0</v>
      </c>
      <c r="BH384" s="252" t="str">
        <f t="shared" si="104"/>
        <v/>
      </c>
      <c r="BI384" s="242">
        <f>IF(B384="",0, IF(BS384="S",COUNTIF($BH$17:BH384,BH384),0))</f>
        <v>0</v>
      </c>
      <c r="BJ384" s="45">
        <f xml:space="preserve"> IF(S384&lt;&gt;"",IF(S384&lt;&gt;"Sense monitor",VLOOKUP(LEFT(S384,2),Calculs!$B$41:$C$46,2,FALSE),0),0)</f>
        <v>0</v>
      </c>
      <c r="BK384" s="45">
        <f>IF(T384&lt;&gt;"",IF(LEFT(T384,1)="S", Calculs!$C$48,0),0)</f>
        <v>0</v>
      </c>
      <c r="BL384" s="45">
        <f>IF(W384&lt;&gt;"",IF(LEFT(W384,3)="ETT", Calculs!$C$37,0),0)</f>
        <v>0</v>
      </c>
      <c r="BM384" s="45">
        <f>IF(X384&lt;&gt;"",IF(LEFT(X384,1)="S", Calculs!$C$51,0),0)</f>
        <v>0</v>
      </c>
      <c r="BN384" s="45">
        <f>IF(Y384&lt;&gt;"",IF(LEFT(Y384,1)="S", Calculs!$C$52,0),0)</f>
        <v>0</v>
      </c>
      <c r="BO384" s="46" t="str">
        <f t="shared" si="116"/>
        <v/>
      </c>
      <c r="BP384" s="45">
        <f>SUMIF(Calculs!$B$32:$B$36,TRIM(BO384),Calculs!$C$32:$C$36)</f>
        <v>0</v>
      </c>
      <c r="BQ384" s="45">
        <f>IF(V384&lt;&gt;"",IF(LEFT(V384,1)="S", SUMIF(Calculs!$B$57:$B$61, TRIM(BO384), Calculs!$C$57:$C$61),0),0)</f>
        <v>0</v>
      </c>
      <c r="BR384" s="43" t="str">
        <f t="shared" si="105"/>
        <v>N</v>
      </c>
      <c r="BS384" s="241" t="str">
        <f t="shared" si="106"/>
        <v>N</v>
      </c>
      <c r="BT384" s="45">
        <f t="shared" si="107"/>
        <v>0</v>
      </c>
      <c r="BU384" s="45"/>
      <c r="BV384" s="45"/>
      <c r="BW384" s="45">
        <f>IF(C384="",0,IF(AND(BR384="S",AW384=1), VLOOKUP(C384,Calculs!$B$85:$D$90,3), 0) + IF(AND(BS384="S",BI384=1), VLOOKUP(C384,Calculs!$B$85:$F$90,5), 0))</f>
        <v>0</v>
      </c>
      <c r="BX384" s="43" t="str">
        <f t="shared" si="108"/>
        <v/>
      </c>
      <c r="BY384" s="241" t="str">
        <f t="shared" si="109"/>
        <v/>
      </c>
      <c r="BZ384" s="301" t="str">
        <f t="shared" si="110"/>
        <v/>
      </c>
      <c r="CA384" s="301" t="str">
        <f t="shared" si="111"/>
        <v/>
      </c>
    </row>
    <row r="385" spans="1:79" ht="12.75" customHeight="1">
      <c r="A385" s="273"/>
      <c r="B385" s="239" t="str">
        <f>IF(' Peticions ET'!B384="", "",' Peticions ET'!B384)</f>
        <v/>
      </c>
      <c r="C385" s="186" t="str">
        <f>IF(' Peticions ET'!C384="", "",' Peticions ET'!C384)</f>
        <v/>
      </c>
      <c r="D385" s="186" t="str">
        <f>IF(' Peticions ET'!D384="", "",' Peticions ET'!D384)</f>
        <v/>
      </c>
      <c r="E385" s="186" t="str">
        <f>IF(' Peticions ET'!E384="", "",' Peticions ET'!E384)</f>
        <v/>
      </c>
      <c r="F385" s="186" t="str">
        <f>IF(' Peticions ET'!F384="", "",' Peticions ET'!F384)</f>
        <v/>
      </c>
      <c r="G385" s="186" t="str">
        <f>IF(' Peticions ET'!G384="", "",' Peticions ET'!G384)</f>
        <v/>
      </c>
      <c r="H385" s="185" t="str">
        <f>IF(' Peticions ET'!H384="", "",' Peticions ET'!H384)</f>
        <v/>
      </c>
      <c r="I385" s="185" t="str">
        <f>IF(' Peticions ET'!I384="", "",' Peticions ET'!I384)</f>
        <v/>
      </c>
      <c r="J385" s="33" t="str">
        <f>IF(' Peticions ET'!J384="", "",' Peticions ET'!J384)</f>
        <v/>
      </c>
      <c r="K385" s="33" t="str">
        <f>IF(' Peticions ET'!K384="", "",' Peticions ET'!K384)</f>
        <v/>
      </c>
      <c r="L385" s="33" t="str">
        <f>IF(' Peticions ET'!L384="", "",' Peticions ET'!L384)</f>
        <v/>
      </c>
      <c r="M385" s="33" t="str">
        <f>IF(' Peticions ET'!M384="", "",' Peticions ET'!M384)</f>
        <v/>
      </c>
      <c r="N385" s="33" t="str">
        <f>IF(' Peticions ET'!N384="", "",' Peticions ET'!N384)</f>
        <v/>
      </c>
      <c r="O385" s="33" t="str">
        <f>IF(' Peticions ET'!O384="", "",' Peticions ET'!O384)</f>
        <v/>
      </c>
      <c r="P385" s="33" t="str">
        <f>IF(' Peticions ET'!P384="", "",' Peticions ET'!P384)</f>
        <v/>
      </c>
      <c r="Q385" s="33" t="str">
        <f>IF(' Peticions ET'!R384="", "",' Peticions ET'!R384)</f>
        <v/>
      </c>
      <c r="R385" s="1" t="str">
        <f>IF(' Peticions ET'!Q384="", "",' Peticions ET'!Q384)</f>
        <v/>
      </c>
      <c r="S385" s="34" t="str">
        <f>IF(' Peticions ET'!U384="", "",' Peticions ET'!U384)</f>
        <v/>
      </c>
      <c r="T385" s="34" t="str">
        <f>IF(' Peticions ET'!V384="", "",' Peticions ET'!V384)</f>
        <v/>
      </c>
      <c r="U385" t="str">
        <f>IF(' Peticions ET'!S384="", "",' Peticions ET'!S384)</f>
        <v/>
      </c>
      <c r="V385" t="str">
        <f>IF(' Peticions ET'!T384="", "",' Peticions ET'!T384)</f>
        <v/>
      </c>
      <c r="W385" s="33" t="str">
        <f>IF(' Peticions ET'!W384="", "",' Peticions ET'!W384)</f>
        <v/>
      </c>
      <c r="X385" s="33" t="str">
        <f>IF(' Peticions ET'!X384="", "",' Peticions ET'!X384)</f>
        <v/>
      </c>
      <c r="Y385" s="33" t="str">
        <f>IF(' Peticions ET'!Y384="", "",' Peticions ET'!Y384)</f>
        <v/>
      </c>
      <c r="Z385" s="1"/>
      <c r="AA385" s="1"/>
      <c r="AB385" s="3"/>
      <c r="AC385" s="34"/>
      <c r="AD385" s="34"/>
      <c r="AE385" s="34"/>
      <c r="AF385" s="35"/>
      <c r="AG385" s="36"/>
      <c r="AH385" s="36"/>
      <c r="AI385" s="36"/>
      <c r="AJ385" s="36"/>
      <c r="AK385" s="37"/>
      <c r="AL385" s="37"/>
      <c r="AM385" s="37"/>
      <c r="AN385" s="37"/>
      <c r="AO385" s="38" t="str">
        <f>IF(' Peticions ET'!AO384="", "",' Peticions ET'!AO384)</f>
        <v/>
      </c>
      <c r="AP385" s="154"/>
      <c r="AQ385" s="39"/>
      <c r="AR385" s="40" t="str">
        <f t="shared" si="101"/>
        <v/>
      </c>
      <c r="AS385" s="41" t="str">
        <f t="shared" si="102"/>
        <v/>
      </c>
      <c r="AT385" s="42" t="str">
        <f t="shared" si="112"/>
        <v/>
      </c>
      <c r="AU385" s="43" t="str">
        <f t="shared" si="113"/>
        <v/>
      </c>
      <c r="AV385" s="252" t="str">
        <f t="shared" si="103"/>
        <v/>
      </c>
      <c r="AW385" s="242">
        <f>IF(B385="",0,IF(BR385="S",COUNTIF($AV$17:AV385,AV385),0))</f>
        <v>0</v>
      </c>
      <c r="AX385" s="44" t="str">
        <f t="shared" si="114"/>
        <v/>
      </c>
      <c r="AY385" s="45">
        <f xml:space="preserve"> IF(AX385&lt;&gt;"",VLOOKUP(AX385,Calculs!$B$2:$C$34,2,FALSE),0)</f>
        <v>0</v>
      </c>
      <c r="AZ385" s="45">
        <f>IF(K385&lt;&gt;"",IF(LEFT(K385,1)="S", Calculs!$C$55,0),0)</f>
        <v>0</v>
      </c>
      <c r="BA385" s="45">
        <f>IF(L385&lt;&gt;"",IF(LEFT(L385,1)="S", Calculs!$C$51,0),0)</f>
        <v>0</v>
      </c>
      <c r="BB385" s="45">
        <f>IF(M385&lt;&gt;"",IF(LEFT(M385,1)="S", Calculs!$C$52,0),0)</f>
        <v>0</v>
      </c>
      <c r="BC385" s="46" t="str">
        <f t="shared" si="115"/>
        <v/>
      </c>
      <c r="BD385" s="46" t="str">
        <f t="shared" si="117"/>
        <v/>
      </c>
      <c r="BE385" s="46">
        <f>SUMIF(Calculs!$B$2:$B$34,BC385,Calculs!$C$2:$C$34)</f>
        <v>0</v>
      </c>
      <c r="BF385" s="45">
        <f>IF(Q385&lt;&gt;"",IF(LEFT(Q385,1)="S", Calculs!$C$52,0),0)</f>
        <v>0</v>
      </c>
      <c r="BG385" s="45">
        <f>IF(R385&lt;&gt;"",IF(LEFT(R385,1)="S", Calculs!$C$51,0),0)</f>
        <v>0</v>
      </c>
      <c r="BH385" s="252" t="str">
        <f t="shared" si="104"/>
        <v/>
      </c>
      <c r="BI385" s="242">
        <f>IF(B385="",0, IF(BS385="S",COUNTIF($BH$17:BH385,BH385),0))</f>
        <v>0</v>
      </c>
      <c r="BJ385" s="45">
        <f xml:space="preserve"> IF(S385&lt;&gt;"",IF(S385&lt;&gt;"Sense monitor",VLOOKUP(LEFT(S385,2),Calculs!$B$41:$C$46,2,FALSE),0),0)</f>
        <v>0</v>
      </c>
      <c r="BK385" s="45">
        <f>IF(T385&lt;&gt;"",IF(LEFT(T385,1)="S", Calculs!$C$48,0),0)</f>
        <v>0</v>
      </c>
      <c r="BL385" s="45">
        <f>IF(W385&lt;&gt;"",IF(LEFT(W385,3)="ETT", Calculs!$C$37,0),0)</f>
        <v>0</v>
      </c>
      <c r="BM385" s="45">
        <f>IF(X385&lt;&gt;"",IF(LEFT(X385,1)="S", Calculs!$C$51,0),0)</f>
        <v>0</v>
      </c>
      <c r="BN385" s="45">
        <f>IF(Y385&lt;&gt;"",IF(LEFT(Y385,1)="S", Calculs!$C$52,0),0)</f>
        <v>0</v>
      </c>
      <c r="BO385" s="46" t="str">
        <f t="shared" si="116"/>
        <v/>
      </c>
      <c r="BP385" s="45">
        <f>SUMIF(Calculs!$B$32:$B$36,TRIM(BO385),Calculs!$C$32:$C$36)</f>
        <v>0</v>
      </c>
      <c r="BQ385" s="45">
        <f>IF(V385&lt;&gt;"",IF(LEFT(V385,1)="S", SUMIF(Calculs!$B$57:$B$61, TRIM(BO385), Calculs!$C$57:$C$61),0),0)</f>
        <v>0</v>
      </c>
      <c r="BR385" s="43" t="str">
        <f t="shared" si="105"/>
        <v>N</v>
      </c>
      <c r="BS385" s="241" t="str">
        <f t="shared" si="106"/>
        <v>N</v>
      </c>
      <c r="BT385" s="45">
        <f t="shared" si="107"/>
        <v>0</v>
      </c>
      <c r="BU385" s="45"/>
      <c r="BV385" s="45"/>
      <c r="BW385" s="45">
        <f>IF(C385="",0,IF(AND(BR385="S",AW385=1), VLOOKUP(C385,Calculs!$B$85:$D$90,3), 0) + IF(AND(BS385="S",BI385=1), VLOOKUP(C385,Calculs!$B$85:$F$90,5), 0))</f>
        <v>0</v>
      </c>
      <c r="BX385" s="43" t="str">
        <f t="shared" si="108"/>
        <v/>
      </c>
      <c r="BY385" s="241" t="str">
        <f t="shared" si="109"/>
        <v/>
      </c>
      <c r="BZ385" s="301" t="str">
        <f t="shared" si="110"/>
        <v/>
      </c>
      <c r="CA385" s="301" t="str">
        <f t="shared" si="111"/>
        <v/>
      </c>
    </row>
    <row r="386" spans="1:79" ht="12.75" customHeight="1">
      <c r="A386" s="273"/>
      <c r="B386" s="239" t="str">
        <f>IF(' Peticions ET'!B385="", "",' Peticions ET'!B385)</f>
        <v/>
      </c>
      <c r="C386" s="186" t="str">
        <f>IF(' Peticions ET'!C385="", "",' Peticions ET'!C385)</f>
        <v/>
      </c>
      <c r="D386" s="186" t="str">
        <f>IF(' Peticions ET'!D385="", "",' Peticions ET'!D385)</f>
        <v/>
      </c>
      <c r="E386" s="186" t="str">
        <f>IF(' Peticions ET'!E385="", "",' Peticions ET'!E385)</f>
        <v/>
      </c>
      <c r="F386" s="186" t="str">
        <f>IF(' Peticions ET'!F385="", "",' Peticions ET'!F385)</f>
        <v/>
      </c>
      <c r="G386" s="186" t="str">
        <f>IF(' Peticions ET'!G385="", "",' Peticions ET'!G385)</f>
        <v/>
      </c>
      <c r="H386" s="185" t="str">
        <f>IF(' Peticions ET'!H385="", "",' Peticions ET'!H385)</f>
        <v/>
      </c>
      <c r="I386" s="185" t="str">
        <f>IF(' Peticions ET'!I385="", "",' Peticions ET'!I385)</f>
        <v/>
      </c>
      <c r="J386" s="33" t="str">
        <f>IF(' Peticions ET'!J385="", "",' Peticions ET'!J385)</f>
        <v/>
      </c>
      <c r="K386" s="33" t="str">
        <f>IF(' Peticions ET'!K385="", "",' Peticions ET'!K385)</f>
        <v/>
      </c>
      <c r="L386" s="33" t="str">
        <f>IF(' Peticions ET'!L385="", "",' Peticions ET'!L385)</f>
        <v/>
      </c>
      <c r="M386" s="33" t="str">
        <f>IF(' Peticions ET'!M385="", "",' Peticions ET'!M385)</f>
        <v/>
      </c>
      <c r="N386" s="33" t="str">
        <f>IF(' Peticions ET'!N385="", "",' Peticions ET'!N385)</f>
        <v/>
      </c>
      <c r="O386" s="33" t="str">
        <f>IF(' Peticions ET'!O385="", "",' Peticions ET'!O385)</f>
        <v/>
      </c>
      <c r="P386" s="33" t="str">
        <f>IF(' Peticions ET'!P385="", "",' Peticions ET'!P385)</f>
        <v/>
      </c>
      <c r="Q386" s="33" t="str">
        <f>IF(' Peticions ET'!R385="", "",' Peticions ET'!R385)</f>
        <v/>
      </c>
      <c r="R386" s="1" t="str">
        <f>IF(' Peticions ET'!Q385="", "",' Peticions ET'!Q385)</f>
        <v/>
      </c>
      <c r="S386" s="34" t="str">
        <f>IF(' Peticions ET'!U385="", "",' Peticions ET'!U385)</f>
        <v/>
      </c>
      <c r="T386" s="34" t="str">
        <f>IF(' Peticions ET'!V385="", "",' Peticions ET'!V385)</f>
        <v/>
      </c>
      <c r="U386" t="str">
        <f>IF(' Peticions ET'!S385="", "",' Peticions ET'!S385)</f>
        <v/>
      </c>
      <c r="V386" t="str">
        <f>IF(' Peticions ET'!T385="", "",' Peticions ET'!T385)</f>
        <v/>
      </c>
      <c r="W386" s="33" t="str">
        <f>IF(' Peticions ET'!W385="", "",' Peticions ET'!W385)</f>
        <v/>
      </c>
      <c r="X386" s="33" t="str">
        <f>IF(' Peticions ET'!X385="", "",' Peticions ET'!X385)</f>
        <v/>
      </c>
      <c r="Y386" s="33" t="str">
        <f>IF(' Peticions ET'!Y385="", "",' Peticions ET'!Y385)</f>
        <v/>
      </c>
      <c r="Z386" s="1"/>
      <c r="AA386" s="1"/>
      <c r="AB386" s="3"/>
      <c r="AC386" s="34"/>
      <c r="AD386" s="34"/>
      <c r="AE386" s="34"/>
      <c r="AF386" s="35"/>
      <c r="AG386" s="36"/>
      <c r="AH386" s="36"/>
      <c r="AI386" s="36"/>
      <c r="AJ386" s="36"/>
      <c r="AK386" s="37"/>
      <c r="AL386" s="37"/>
      <c r="AM386" s="37"/>
      <c r="AN386" s="37"/>
      <c r="AO386" s="38" t="str">
        <f>IF(' Peticions ET'!AO385="", "",' Peticions ET'!AO385)</f>
        <v/>
      </c>
      <c r="AP386" s="154"/>
      <c r="AQ386" s="39"/>
      <c r="AR386" s="40" t="str">
        <f t="shared" si="101"/>
        <v/>
      </c>
      <c r="AS386" s="41" t="str">
        <f t="shared" si="102"/>
        <v/>
      </c>
      <c r="AT386" s="42" t="str">
        <f t="shared" si="112"/>
        <v/>
      </c>
      <c r="AU386" s="43" t="str">
        <f t="shared" si="113"/>
        <v/>
      </c>
      <c r="AV386" s="252" t="str">
        <f t="shared" si="103"/>
        <v/>
      </c>
      <c r="AW386" s="242">
        <f>IF(B386="",0,IF(BR386="S",COUNTIF($AV$17:AV386,AV386),0))</f>
        <v>0</v>
      </c>
      <c r="AX386" s="44" t="str">
        <f t="shared" si="114"/>
        <v/>
      </c>
      <c r="AY386" s="45">
        <f xml:space="preserve"> IF(AX386&lt;&gt;"",VLOOKUP(AX386,Calculs!$B$2:$C$34,2,FALSE),0)</f>
        <v>0</v>
      </c>
      <c r="AZ386" s="45">
        <f>IF(K386&lt;&gt;"",IF(LEFT(K386,1)="S", Calculs!$C$55,0),0)</f>
        <v>0</v>
      </c>
      <c r="BA386" s="45">
        <f>IF(L386&lt;&gt;"",IF(LEFT(L386,1)="S", Calculs!$C$51,0),0)</f>
        <v>0</v>
      </c>
      <c r="BB386" s="45">
        <f>IF(M386&lt;&gt;"",IF(LEFT(M386,1)="S", Calculs!$C$52,0),0)</f>
        <v>0</v>
      </c>
      <c r="BC386" s="46" t="str">
        <f t="shared" si="115"/>
        <v/>
      </c>
      <c r="BD386" s="46" t="str">
        <f t="shared" si="117"/>
        <v/>
      </c>
      <c r="BE386" s="46">
        <f>SUMIF(Calculs!$B$2:$B$34,BC386,Calculs!$C$2:$C$34)</f>
        <v>0</v>
      </c>
      <c r="BF386" s="45">
        <f>IF(Q386&lt;&gt;"",IF(LEFT(Q386,1)="S", Calculs!$C$52,0),0)</f>
        <v>0</v>
      </c>
      <c r="BG386" s="45">
        <f>IF(R386&lt;&gt;"",IF(LEFT(R386,1)="S", Calculs!$C$51,0),0)</f>
        <v>0</v>
      </c>
      <c r="BH386" s="252" t="str">
        <f t="shared" si="104"/>
        <v/>
      </c>
      <c r="BI386" s="242">
        <f>IF(B386="",0, IF(BS386="S",COUNTIF($BH$17:BH386,BH386),0))</f>
        <v>0</v>
      </c>
      <c r="BJ386" s="45">
        <f xml:space="preserve"> IF(S386&lt;&gt;"",IF(S386&lt;&gt;"Sense monitor",VLOOKUP(LEFT(S386,2),Calculs!$B$41:$C$46,2,FALSE),0),0)</f>
        <v>0</v>
      </c>
      <c r="BK386" s="45">
        <f>IF(T386&lt;&gt;"",IF(LEFT(T386,1)="S", Calculs!$C$48,0),0)</f>
        <v>0</v>
      </c>
      <c r="BL386" s="45">
        <f>IF(W386&lt;&gt;"",IF(LEFT(W386,3)="ETT", Calculs!$C$37,0),0)</f>
        <v>0</v>
      </c>
      <c r="BM386" s="45">
        <f>IF(X386&lt;&gt;"",IF(LEFT(X386,1)="S", Calculs!$C$51,0),0)</f>
        <v>0</v>
      </c>
      <c r="BN386" s="45">
        <f>IF(Y386&lt;&gt;"",IF(LEFT(Y386,1)="S", Calculs!$C$52,0),0)</f>
        <v>0</v>
      </c>
      <c r="BO386" s="46" t="str">
        <f t="shared" si="116"/>
        <v/>
      </c>
      <c r="BP386" s="45">
        <f>SUMIF(Calculs!$B$32:$B$36,TRIM(BO386),Calculs!$C$32:$C$36)</f>
        <v>0</v>
      </c>
      <c r="BQ386" s="45">
        <f>IF(V386&lt;&gt;"",IF(LEFT(V386,1)="S", SUMIF(Calculs!$B$57:$B$61, TRIM(BO386), Calculs!$C$57:$C$61),0),0)</f>
        <v>0</v>
      </c>
      <c r="BR386" s="43" t="str">
        <f t="shared" si="105"/>
        <v>N</v>
      </c>
      <c r="BS386" s="241" t="str">
        <f t="shared" si="106"/>
        <v>N</v>
      </c>
      <c r="BT386" s="45">
        <f t="shared" si="107"/>
        <v>0</v>
      </c>
      <c r="BU386" s="45"/>
      <c r="BV386" s="45"/>
      <c r="BW386" s="45">
        <f>IF(C386="",0,IF(AND(BR386="S",AW386=1), VLOOKUP(C386,Calculs!$B$85:$D$90,3), 0) + IF(AND(BS386="S",BI386=1), VLOOKUP(C386,Calculs!$B$85:$F$90,5), 0))</f>
        <v>0</v>
      </c>
      <c r="BX386" s="43" t="str">
        <f t="shared" si="108"/>
        <v/>
      </c>
      <c r="BY386" s="241" t="str">
        <f t="shared" si="109"/>
        <v/>
      </c>
      <c r="BZ386" s="301" t="str">
        <f t="shared" si="110"/>
        <v/>
      </c>
      <c r="CA386" s="301" t="str">
        <f t="shared" si="111"/>
        <v/>
      </c>
    </row>
    <row r="387" spans="1:79" ht="12.75" customHeight="1">
      <c r="A387" s="273"/>
      <c r="B387" s="239" t="str">
        <f>IF(' Peticions ET'!B386="", "",' Peticions ET'!B386)</f>
        <v/>
      </c>
      <c r="C387" s="186" t="str">
        <f>IF(' Peticions ET'!C386="", "",' Peticions ET'!C386)</f>
        <v/>
      </c>
      <c r="D387" s="186" t="str">
        <f>IF(' Peticions ET'!D386="", "",' Peticions ET'!D386)</f>
        <v/>
      </c>
      <c r="E387" s="186" t="str">
        <f>IF(' Peticions ET'!E386="", "",' Peticions ET'!E386)</f>
        <v/>
      </c>
      <c r="F387" s="186" t="str">
        <f>IF(' Peticions ET'!F386="", "",' Peticions ET'!F386)</f>
        <v/>
      </c>
      <c r="G387" s="186" t="str">
        <f>IF(' Peticions ET'!G386="", "",' Peticions ET'!G386)</f>
        <v/>
      </c>
      <c r="H387" s="185" t="str">
        <f>IF(' Peticions ET'!H386="", "",' Peticions ET'!H386)</f>
        <v/>
      </c>
      <c r="I387" s="185" t="str">
        <f>IF(' Peticions ET'!I386="", "",' Peticions ET'!I386)</f>
        <v/>
      </c>
      <c r="J387" s="33" t="str">
        <f>IF(' Peticions ET'!J386="", "",' Peticions ET'!J386)</f>
        <v/>
      </c>
      <c r="K387" s="33" t="str">
        <f>IF(' Peticions ET'!K386="", "",' Peticions ET'!K386)</f>
        <v/>
      </c>
      <c r="L387" s="33" t="str">
        <f>IF(' Peticions ET'!L386="", "",' Peticions ET'!L386)</f>
        <v/>
      </c>
      <c r="M387" s="33" t="str">
        <f>IF(' Peticions ET'!M386="", "",' Peticions ET'!M386)</f>
        <v/>
      </c>
      <c r="N387" s="33" t="str">
        <f>IF(' Peticions ET'!N386="", "",' Peticions ET'!N386)</f>
        <v/>
      </c>
      <c r="O387" s="33" t="str">
        <f>IF(' Peticions ET'!O386="", "",' Peticions ET'!O386)</f>
        <v/>
      </c>
      <c r="P387" s="33" t="str">
        <f>IF(' Peticions ET'!P386="", "",' Peticions ET'!P386)</f>
        <v/>
      </c>
      <c r="Q387" s="33" t="str">
        <f>IF(' Peticions ET'!R386="", "",' Peticions ET'!R386)</f>
        <v/>
      </c>
      <c r="R387" s="1" t="str">
        <f>IF(' Peticions ET'!Q386="", "",' Peticions ET'!Q386)</f>
        <v/>
      </c>
      <c r="S387" s="34" t="str">
        <f>IF(' Peticions ET'!U386="", "",' Peticions ET'!U386)</f>
        <v/>
      </c>
      <c r="T387" s="34" t="str">
        <f>IF(' Peticions ET'!V386="", "",' Peticions ET'!V386)</f>
        <v/>
      </c>
      <c r="U387" t="str">
        <f>IF(' Peticions ET'!S386="", "",' Peticions ET'!S386)</f>
        <v/>
      </c>
      <c r="V387" t="str">
        <f>IF(' Peticions ET'!T386="", "",' Peticions ET'!T386)</f>
        <v/>
      </c>
      <c r="W387" s="33" t="str">
        <f>IF(' Peticions ET'!W386="", "",' Peticions ET'!W386)</f>
        <v/>
      </c>
      <c r="X387" s="33" t="str">
        <f>IF(' Peticions ET'!X386="", "",' Peticions ET'!X386)</f>
        <v/>
      </c>
      <c r="Y387" s="33" t="str">
        <f>IF(' Peticions ET'!Y386="", "",' Peticions ET'!Y386)</f>
        <v/>
      </c>
      <c r="Z387" s="1"/>
      <c r="AA387" s="1"/>
      <c r="AB387" s="3"/>
      <c r="AC387" s="34"/>
      <c r="AD387" s="34"/>
      <c r="AE387" s="34"/>
      <c r="AF387" s="35"/>
      <c r="AG387" s="36"/>
      <c r="AH387" s="36"/>
      <c r="AI387" s="36"/>
      <c r="AJ387" s="36"/>
      <c r="AK387" s="37"/>
      <c r="AL387" s="37"/>
      <c r="AM387" s="37"/>
      <c r="AN387" s="37"/>
      <c r="AO387" s="38" t="str">
        <f>IF(' Peticions ET'!AO386="", "",' Peticions ET'!AO386)</f>
        <v/>
      </c>
      <c r="AP387" s="154"/>
      <c r="AQ387" s="39"/>
      <c r="AR387" s="40" t="str">
        <f t="shared" si="101"/>
        <v/>
      </c>
      <c r="AS387" s="41" t="str">
        <f t="shared" si="102"/>
        <v/>
      </c>
      <c r="AT387" s="42" t="str">
        <f t="shared" si="112"/>
        <v/>
      </c>
      <c r="AU387" s="43" t="str">
        <f t="shared" si="113"/>
        <v/>
      </c>
      <c r="AV387" s="252" t="str">
        <f t="shared" si="103"/>
        <v/>
      </c>
      <c r="AW387" s="242">
        <f>IF(B387="",0,IF(BR387="S",COUNTIF($AV$17:AV387,AV387),0))</f>
        <v>0</v>
      </c>
      <c r="AX387" s="44" t="str">
        <f t="shared" si="114"/>
        <v/>
      </c>
      <c r="AY387" s="45">
        <f xml:space="preserve"> IF(AX387&lt;&gt;"",VLOOKUP(AX387,Calculs!$B$2:$C$34,2,FALSE),0)</f>
        <v>0</v>
      </c>
      <c r="AZ387" s="45">
        <f>IF(K387&lt;&gt;"",IF(LEFT(K387,1)="S", Calculs!$C$55,0),0)</f>
        <v>0</v>
      </c>
      <c r="BA387" s="45">
        <f>IF(L387&lt;&gt;"",IF(LEFT(L387,1)="S", Calculs!$C$51,0),0)</f>
        <v>0</v>
      </c>
      <c r="BB387" s="45">
        <f>IF(M387&lt;&gt;"",IF(LEFT(M387,1)="S", Calculs!$C$52,0),0)</f>
        <v>0</v>
      </c>
      <c r="BC387" s="46" t="str">
        <f t="shared" si="115"/>
        <v/>
      </c>
      <c r="BD387" s="46" t="str">
        <f t="shared" si="117"/>
        <v/>
      </c>
      <c r="BE387" s="46">
        <f>SUMIF(Calculs!$B$2:$B$34,BC387,Calculs!$C$2:$C$34)</f>
        <v>0</v>
      </c>
      <c r="BF387" s="45">
        <f>IF(Q387&lt;&gt;"",IF(LEFT(Q387,1)="S", Calculs!$C$52,0),0)</f>
        <v>0</v>
      </c>
      <c r="BG387" s="45">
        <f>IF(R387&lt;&gt;"",IF(LEFT(R387,1)="S", Calculs!$C$51,0),0)</f>
        <v>0</v>
      </c>
      <c r="BH387" s="252" t="str">
        <f t="shared" si="104"/>
        <v/>
      </c>
      <c r="BI387" s="242">
        <f>IF(B387="",0, IF(BS387="S",COUNTIF($BH$17:BH387,BH387),0))</f>
        <v>0</v>
      </c>
      <c r="BJ387" s="45">
        <f xml:space="preserve"> IF(S387&lt;&gt;"",IF(S387&lt;&gt;"Sense monitor",VLOOKUP(LEFT(S387,2),Calculs!$B$41:$C$46,2,FALSE),0),0)</f>
        <v>0</v>
      </c>
      <c r="BK387" s="45">
        <f>IF(T387&lt;&gt;"",IF(LEFT(T387,1)="S", Calculs!$C$48,0),0)</f>
        <v>0</v>
      </c>
      <c r="BL387" s="45">
        <f>IF(W387&lt;&gt;"",IF(LEFT(W387,3)="ETT", Calculs!$C$37,0),0)</f>
        <v>0</v>
      </c>
      <c r="BM387" s="45">
        <f>IF(X387&lt;&gt;"",IF(LEFT(X387,1)="S", Calculs!$C$51,0),0)</f>
        <v>0</v>
      </c>
      <c r="BN387" s="45">
        <f>IF(Y387&lt;&gt;"",IF(LEFT(Y387,1)="S", Calculs!$C$52,0),0)</f>
        <v>0</v>
      </c>
      <c r="BO387" s="46" t="str">
        <f t="shared" si="116"/>
        <v/>
      </c>
      <c r="BP387" s="45">
        <f>SUMIF(Calculs!$B$32:$B$36,TRIM(BO387),Calculs!$C$32:$C$36)</f>
        <v>0</v>
      </c>
      <c r="BQ387" s="45">
        <f>IF(V387&lt;&gt;"",IF(LEFT(V387,1)="S", SUMIF(Calculs!$B$57:$B$61, TRIM(BO387), Calculs!$C$57:$C$61),0),0)</f>
        <v>0</v>
      </c>
      <c r="BR387" s="43" t="str">
        <f t="shared" si="105"/>
        <v>N</v>
      </c>
      <c r="BS387" s="241" t="str">
        <f t="shared" si="106"/>
        <v>N</v>
      </c>
      <c r="BT387" s="45">
        <f t="shared" si="107"/>
        <v>0</v>
      </c>
      <c r="BU387" s="45"/>
      <c r="BV387" s="45"/>
      <c r="BW387" s="45">
        <f>IF(C387="",0,IF(AND(BR387="S",AW387=1), VLOOKUP(C387,Calculs!$B$85:$D$90,3), 0) + IF(AND(BS387="S",BI387=1), VLOOKUP(C387,Calculs!$B$85:$F$90,5), 0))</f>
        <v>0</v>
      </c>
      <c r="BX387" s="43" t="str">
        <f t="shared" si="108"/>
        <v/>
      </c>
      <c r="BY387" s="241" t="str">
        <f t="shared" si="109"/>
        <v/>
      </c>
      <c r="BZ387" s="301" t="str">
        <f t="shared" si="110"/>
        <v/>
      </c>
      <c r="CA387" s="301" t="str">
        <f t="shared" si="111"/>
        <v/>
      </c>
    </row>
    <row r="388" spans="1:79" ht="12.75" customHeight="1">
      <c r="A388" s="273"/>
      <c r="B388" s="239" t="str">
        <f>IF(' Peticions ET'!B387="", "",' Peticions ET'!B387)</f>
        <v/>
      </c>
      <c r="C388" s="186" t="str">
        <f>IF(' Peticions ET'!C387="", "",' Peticions ET'!C387)</f>
        <v/>
      </c>
      <c r="D388" s="186" t="str">
        <f>IF(' Peticions ET'!D387="", "",' Peticions ET'!D387)</f>
        <v/>
      </c>
      <c r="E388" s="186" t="str">
        <f>IF(' Peticions ET'!E387="", "",' Peticions ET'!E387)</f>
        <v/>
      </c>
      <c r="F388" s="186" t="str">
        <f>IF(' Peticions ET'!F387="", "",' Peticions ET'!F387)</f>
        <v/>
      </c>
      <c r="G388" s="186" t="str">
        <f>IF(' Peticions ET'!G387="", "",' Peticions ET'!G387)</f>
        <v/>
      </c>
      <c r="H388" s="185" t="str">
        <f>IF(' Peticions ET'!H387="", "",' Peticions ET'!H387)</f>
        <v/>
      </c>
      <c r="I388" s="185" t="str">
        <f>IF(' Peticions ET'!I387="", "",' Peticions ET'!I387)</f>
        <v/>
      </c>
      <c r="J388" s="33" t="str">
        <f>IF(' Peticions ET'!J387="", "",' Peticions ET'!J387)</f>
        <v/>
      </c>
      <c r="K388" s="33" t="str">
        <f>IF(' Peticions ET'!K387="", "",' Peticions ET'!K387)</f>
        <v/>
      </c>
      <c r="L388" s="33" t="str">
        <f>IF(' Peticions ET'!L387="", "",' Peticions ET'!L387)</f>
        <v/>
      </c>
      <c r="M388" s="33" t="str">
        <f>IF(' Peticions ET'!M387="", "",' Peticions ET'!M387)</f>
        <v/>
      </c>
      <c r="N388" s="33" t="str">
        <f>IF(' Peticions ET'!N387="", "",' Peticions ET'!N387)</f>
        <v/>
      </c>
      <c r="O388" s="33" t="str">
        <f>IF(' Peticions ET'!O387="", "",' Peticions ET'!O387)</f>
        <v/>
      </c>
      <c r="P388" s="33" t="str">
        <f>IF(' Peticions ET'!P387="", "",' Peticions ET'!P387)</f>
        <v/>
      </c>
      <c r="Q388" s="33" t="str">
        <f>IF(' Peticions ET'!R387="", "",' Peticions ET'!R387)</f>
        <v/>
      </c>
      <c r="R388" s="1" t="str">
        <f>IF(' Peticions ET'!Q387="", "",' Peticions ET'!Q387)</f>
        <v/>
      </c>
      <c r="S388" s="34" t="str">
        <f>IF(' Peticions ET'!U387="", "",' Peticions ET'!U387)</f>
        <v/>
      </c>
      <c r="T388" s="34" t="str">
        <f>IF(' Peticions ET'!V387="", "",' Peticions ET'!V387)</f>
        <v/>
      </c>
      <c r="U388" t="str">
        <f>IF(' Peticions ET'!S387="", "",' Peticions ET'!S387)</f>
        <v/>
      </c>
      <c r="V388" t="str">
        <f>IF(' Peticions ET'!T387="", "",' Peticions ET'!T387)</f>
        <v/>
      </c>
      <c r="W388" s="33" t="str">
        <f>IF(' Peticions ET'!W387="", "",' Peticions ET'!W387)</f>
        <v/>
      </c>
      <c r="X388" s="33" t="str">
        <f>IF(' Peticions ET'!X387="", "",' Peticions ET'!X387)</f>
        <v/>
      </c>
      <c r="Y388" s="33" t="str">
        <f>IF(' Peticions ET'!Y387="", "",' Peticions ET'!Y387)</f>
        <v/>
      </c>
      <c r="Z388" s="1"/>
      <c r="AA388" s="1"/>
      <c r="AB388" s="3"/>
      <c r="AC388" s="34"/>
      <c r="AD388" s="34"/>
      <c r="AE388" s="34"/>
      <c r="AF388" s="35"/>
      <c r="AG388" s="36"/>
      <c r="AH388" s="36"/>
      <c r="AI388" s="36"/>
      <c r="AJ388" s="36"/>
      <c r="AK388" s="37"/>
      <c r="AL388" s="37"/>
      <c r="AM388" s="37"/>
      <c r="AN388" s="37"/>
      <c r="AO388" s="38" t="str">
        <f>IF(' Peticions ET'!AO387="", "",' Peticions ET'!AO387)</f>
        <v/>
      </c>
      <c r="AP388" s="154"/>
      <c r="AQ388" s="39"/>
      <c r="AR388" s="40" t="str">
        <f t="shared" si="101"/>
        <v/>
      </c>
      <c r="AS388" s="41" t="str">
        <f t="shared" si="102"/>
        <v/>
      </c>
      <c r="AT388" s="42" t="str">
        <f t="shared" si="112"/>
        <v/>
      </c>
      <c r="AU388" s="43" t="str">
        <f t="shared" si="113"/>
        <v/>
      </c>
      <c r="AV388" s="252" t="str">
        <f t="shared" si="103"/>
        <v/>
      </c>
      <c r="AW388" s="242">
        <f>IF(B388="",0,IF(BR388="S",COUNTIF($AV$17:AV388,AV388),0))</f>
        <v>0</v>
      </c>
      <c r="AX388" s="44" t="str">
        <f t="shared" si="114"/>
        <v/>
      </c>
      <c r="AY388" s="45">
        <f xml:space="preserve"> IF(AX388&lt;&gt;"",VLOOKUP(AX388,Calculs!$B$2:$C$34,2,FALSE),0)</f>
        <v>0</v>
      </c>
      <c r="AZ388" s="45">
        <f>IF(K388&lt;&gt;"",IF(LEFT(K388,1)="S", Calculs!$C$55,0),0)</f>
        <v>0</v>
      </c>
      <c r="BA388" s="45">
        <f>IF(L388&lt;&gt;"",IF(LEFT(L388,1)="S", Calculs!$C$51,0),0)</f>
        <v>0</v>
      </c>
      <c r="BB388" s="45">
        <f>IF(M388&lt;&gt;"",IF(LEFT(M388,1)="S", Calculs!$C$52,0),0)</f>
        <v>0</v>
      </c>
      <c r="BC388" s="46" t="str">
        <f t="shared" si="115"/>
        <v/>
      </c>
      <c r="BD388" s="46" t="str">
        <f t="shared" si="117"/>
        <v/>
      </c>
      <c r="BE388" s="46">
        <f>SUMIF(Calculs!$B$2:$B$34,BC388,Calculs!$C$2:$C$34)</f>
        <v>0</v>
      </c>
      <c r="BF388" s="45">
        <f>IF(Q388&lt;&gt;"",IF(LEFT(Q388,1)="S", Calculs!$C$52,0),0)</f>
        <v>0</v>
      </c>
      <c r="BG388" s="45">
        <f>IF(R388&lt;&gt;"",IF(LEFT(R388,1)="S", Calculs!$C$51,0),0)</f>
        <v>0</v>
      </c>
      <c r="BH388" s="252" t="str">
        <f t="shared" si="104"/>
        <v/>
      </c>
      <c r="BI388" s="242">
        <f>IF(B388="",0, IF(BS388="S",COUNTIF($BH$17:BH388,BH388),0))</f>
        <v>0</v>
      </c>
      <c r="BJ388" s="45">
        <f xml:space="preserve"> IF(S388&lt;&gt;"",IF(S388&lt;&gt;"Sense monitor",VLOOKUP(LEFT(S388,2),Calculs!$B$41:$C$46,2,FALSE),0),0)</f>
        <v>0</v>
      </c>
      <c r="BK388" s="45">
        <f>IF(T388&lt;&gt;"",IF(LEFT(T388,1)="S", Calculs!$C$48,0),0)</f>
        <v>0</v>
      </c>
      <c r="BL388" s="45">
        <f>IF(W388&lt;&gt;"",IF(LEFT(W388,3)="ETT", Calculs!$C$37,0),0)</f>
        <v>0</v>
      </c>
      <c r="BM388" s="45">
        <f>IF(X388&lt;&gt;"",IF(LEFT(X388,1)="S", Calculs!$C$51,0),0)</f>
        <v>0</v>
      </c>
      <c r="BN388" s="45">
        <f>IF(Y388&lt;&gt;"",IF(LEFT(Y388,1)="S", Calculs!$C$52,0),0)</f>
        <v>0</v>
      </c>
      <c r="BO388" s="46" t="str">
        <f t="shared" si="116"/>
        <v/>
      </c>
      <c r="BP388" s="45">
        <f>SUMIF(Calculs!$B$32:$B$36,TRIM(BO388),Calculs!$C$32:$C$36)</f>
        <v>0</v>
      </c>
      <c r="BQ388" s="45">
        <f>IF(V388&lt;&gt;"",IF(LEFT(V388,1)="S", SUMIF(Calculs!$B$57:$B$61, TRIM(BO388), Calculs!$C$57:$C$61),0),0)</f>
        <v>0</v>
      </c>
      <c r="BR388" s="43" t="str">
        <f t="shared" si="105"/>
        <v>N</v>
      </c>
      <c r="BS388" s="241" t="str">
        <f t="shared" si="106"/>
        <v>N</v>
      </c>
      <c r="BT388" s="45">
        <f t="shared" si="107"/>
        <v>0</v>
      </c>
      <c r="BU388" s="45"/>
      <c r="BV388" s="45"/>
      <c r="BW388" s="45">
        <f>IF(C388="",0,IF(AND(BR388="S",AW388=1), VLOOKUP(C388,Calculs!$B$85:$D$90,3), 0) + IF(AND(BS388="S",BI388=1), VLOOKUP(C388,Calculs!$B$85:$F$90,5), 0))</f>
        <v>0</v>
      </c>
      <c r="BX388" s="43" t="str">
        <f t="shared" si="108"/>
        <v/>
      </c>
      <c r="BY388" s="241" t="str">
        <f t="shared" si="109"/>
        <v/>
      </c>
      <c r="BZ388" s="301" t="str">
        <f t="shared" si="110"/>
        <v/>
      </c>
      <c r="CA388" s="301" t="str">
        <f t="shared" si="111"/>
        <v/>
      </c>
    </row>
    <row r="389" spans="1:79" ht="12.75" customHeight="1">
      <c r="A389" s="273"/>
      <c r="B389" s="239" t="str">
        <f>IF(' Peticions ET'!B388="", "",' Peticions ET'!B388)</f>
        <v/>
      </c>
      <c r="C389" s="186" t="str">
        <f>IF(' Peticions ET'!C388="", "",' Peticions ET'!C388)</f>
        <v/>
      </c>
      <c r="D389" s="186" t="str">
        <f>IF(' Peticions ET'!D388="", "",' Peticions ET'!D388)</f>
        <v/>
      </c>
      <c r="E389" s="186" t="str">
        <f>IF(' Peticions ET'!E388="", "",' Peticions ET'!E388)</f>
        <v/>
      </c>
      <c r="F389" s="186" t="str">
        <f>IF(' Peticions ET'!F388="", "",' Peticions ET'!F388)</f>
        <v/>
      </c>
      <c r="G389" s="186" t="str">
        <f>IF(' Peticions ET'!G388="", "",' Peticions ET'!G388)</f>
        <v/>
      </c>
      <c r="H389" s="185" t="str">
        <f>IF(' Peticions ET'!H388="", "",' Peticions ET'!H388)</f>
        <v/>
      </c>
      <c r="I389" s="185" t="str">
        <f>IF(' Peticions ET'!I388="", "",' Peticions ET'!I388)</f>
        <v/>
      </c>
      <c r="J389" s="33" t="str">
        <f>IF(' Peticions ET'!J388="", "",' Peticions ET'!J388)</f>
        <v/>
      </c>
      <c r="K389" s="33" t="str">
        <f>IF(' Peticions ET'!K388="", "",' Peticions ET'!K388)</f>
        <v/>
      </c>
      <c r="L389" s="33" t="str">
        <f>IF(' Peticions ET'!L388="", "",' Peticions ET'!L388)</f>
        <v/>
      </c>
      <c r="M389" s="33" t="str">
        <f>IF(' Peticions ET'!M388="", "",' Peticions ET'!M388)</f>
        <v/>
      </c>
      <c r="N389" s="33" t="str">
        <f>IF(' Peticions ET'!N388="", "",' Peticions ET'!N388)</f>
        <v/>
      </c>
      <c r="O389" s="33" t="str">
        <f>IF(' Peticions ET'!O388="", "",' Peticions ET'!O388)</f>
        <v/>
      </c>
      <c r="P389" s="33" t="str">
        <f>IF(' Peticions ET'!P388="", "",' Peticions ET'!P388)</f>
        <v/>
      </c>
      <c r="Q389" s="33" t="str">
        <f>IF(' Peticions ET'!R388="", "",' Peticions ET'!R388)</f>
        <v/>
      </c>
      <c r="R389" s="1" t="str">
        <f>IF(' Peticions ET'!Q388="", "",' Peticions ET'!Q388)</f>
        <v/>
      </c>
      <c r="S389" s="34" t="str">
        <f>IF(' Peticions ET'!U388="", "",' Peticions ET'!U388)</f>
        <v/>
      </c>
      <c r="T389" s="34" t="str">
        <f>IF(' Peticions ET'!V388="", "",' Peticions ET'!V388)</f>
        <v/>
      </c>
      <c r="U389" t="str">
        <f>IF(' Peticions ET'!S388="", "",' Peticions ET'!S388)</f>
        <v/>
      </c>
      <c r="V389" t="str">
        <f>IF(' Peticions ET'!T388="", "",' Peticions ET'!T388)</f>
        <v/>
      </c>
      <c r="W389" s="33" t="str">
        <f>IF(' Peticions ET'!W388="", "",' Peticions ET'!W388)</f>
        <v/>
      </c>
      <c r="X389" s="33" t="str">
        <f>IF(' Peticions ET'!X388="", "",' Peticions ET'!X388)</f>
        <v/>
      </c>
      <c r="Y389" s="33" t="str">
        <f>IF(' Peticions ET'!Y388="", "",' Peticions ET'!Y388)</f>
        <v/>
      </c>
      <c r="Z389" s="1"/>
      <c r="AA389" s="1"/>
      <c r="AB389" s="3"/>
      <c r="AC389" s="34"/>
      <c r="AD389" s="34"/>
      <c r="AE389" s="34"/>
      <c r="AF389" s="35"/>
      <c r="AG389" s="36"/>
      <c r="AH389" s="36"/>
      <c r="AI389" s="36"/>
      <c r="AJ389" s="36"/>
      <c r="AK389" s="37"/>
      <c r="AL389" s="37"/>
      <c r="AM389" s="37"/>
      <c r="AN389" s="37"/>
      <c r="AO389" s="38" t="str">
        <f>IF(' Peticions ET'!AO388="", "",' Peticions ET'!AO388)</f>
        <v/>
      </c>
      <c r="AP389" s="154"/>
      <c r="AQ389" s="39"/>
      <c r="AR389" s="40" t="str">
        <f t="shared" si="101"/>
        <v/>
      </c>
      <c r="AS389" s="41" t="str">
        <f t="shared" si="102"/>
        <v/>
      </c>
      <c r="AT389" s="42" t="str">
        <f t="shared" si="112"/>
        <v/>
      </c>
      <c r="AU389" s="43" t="str">
        <f t="shared" si="113"/>
        <v/>
      </c>
      <c r="AV389" s="252" t="str">
        <f t="shared" si="103"/>
        <v/>
      </c>
      <c r="AW389" s="242">
        <f>IF(B389="",0,IF(BR389="S",COUNTIF($AV$17:AV389,AV389),0))</f>
        <v>0</v>
      </c>
      <c r="AX389" s="44" t="str">
        <f t="shared" si="114"/>
        <v/>
      </c>
      <c r="AY389" s="45">
        <f xml:space="preserve"> IF(AX389&lt;&gt;"",VLOOKUP(AX389,Calculs!$B$2:$C$34,2,FALSE),0)</f>
        <v>0</v>
      </c>
      <c r="AZ389" s="45">
        <f>IF(K389&lt;&gt;"",IF(LEFT(K389,1)="S", Calculs!$C$55,0),0)</f>
        <v>0</v>
      </c>
      <c r="BA389" s="45">
        <f>IF(L389&lt;&gt;"",IF(LEFT(L389,1)="S", Calculs!$C$51,0),0)</f>
        <v>0</v>
      </c>
      <c r="BB389" s="45">
        <f>IF(M389&lt;&gt;"",IF(LEFT(M389,1)="S", Calculs!$C$52,0),0)</f>
        <v>0</v>
      </c>
      <c r="BC389" s="46" t="str">
        <f t="shared" si="115"/>
        <v/>
      </c>
      <c r="BD389" s="46" t="str">
        <f t="shared" si="117"/>
        <v/>
      </c>
      <c r="BE389" s="46">
        <f>SUMIF(Calculs!$B$2:$B$34,BC389,Calculs!$C$2:$C$34)</f>
        <v>0</v>
      </c>
      <c r="BF389" s="45">
        <f>IF(Q389&lt;&gt;"",IF(LEFT(Q389,1)="S", Calculs!$C$52,0),0)</f>
        <v>0</v>
      </c>
      <c r="BG389" s="45">
        <f>IF(R389&lt;&gt;"",IF(LEFT(R389,1)="S", Calculs!$C$51,0),0)</f>
        <v>0</v>
      </c>
      <c r="BH389" s="252" t="str">
        <f t="shared" si="104"/>
        <v/>
      </c>
      <c r="BI389" s="242">
        <f>IF(B389="",0, IF(BS389="S",COUNTIF($BH$17:BH389,BH389),0))</f>
        <v>0</v>
      </c>
      <c r="BJ389" s="45">
        <f xml:space="preserve"> IF(S389&lt;&gt;"",IF(S389&lt;&gt;"Sense monitor",VLOOKUP(LEFT(S389,2),Calculs!$B$41:$C$46,2,FALSE),0),0)</f>
        <v>0</v>
      </c>
      <c r="BK389" s="45">
        <f>IF(T389&lt;&gt;"",IF(LEFT(T389,1)="S", Calculs!$C$48,0),0)</f>
        <v>0</v>
      </c>
      <c r="BL389" s="45">
        <f>IF(W389&lt;&gt;"",IF(LEFT(W389,3)="ETT", Calculs!$C$37,0),0)</f>
        <v>0</v>
      </c>
      <c r="BM389" s="45">
        <f>IF(X389&lt;&gt;"",IF(LEFT(X389,1)="S", Calculs!$C$51,0),0)</f>
        <v>0</v>
      </c>
      <c r="BN389" s="45">
        <f>IF(Y389&lt;&gt;"",IF(LEFT(Y389,1)="S", Calculs!$C$52,0),0)</f>
        <v>0</v>
      </c>
      <c r="BO389" s="46" t="str">
        <f t="shared" si="116"/>
        <v/>
      </c>
      <c r="BP389" s="45">
        <f>SUMIF(Calculs!$B$32:$B$36,TRIM(BO389),Calculs!$C$32:$C$36)</f>
        <v>0</v>
      </c>
      <c r="BQ389" s="45">
        <f>IF(V389&lt;&gt;"",IF(LEFT(V389,1)="S", SUMIF(Calculs!$B$57:$B$61, TRIM(BO389), Calculs!$C$57:$C$61),0),0)</f>
        <v>0</v>
      </c>
      <c r="BR389" s="43" t="str">
        <f t="shared" si="105"/>
        <v>N</v>
      </c>
      <c r="BS389" s="241" t="str">
        <f t="shared" si="106"/>
        <v>N</v>
      </c>
      <c r="BT389" s="45">
        <f t="shared" si="107"/>
        <v>0</v>
      </c>
      <c r="BU389" s="45"/>
      <c r="BV389" s="45"/>
      <c r="BW389" s="45">
        <f>IF(C389="",0,IF(AND(BR389="S",AW389=1), VLOOKUP(C389,Calculs!$B$85:$D$90,3), 0) + IF(AND(BS389="S",BI389=1), VLOOKUP(C389,Calculs!$B$85:$F$90,5), 0))</f>
        <v>0</v>
      </c>
      <c r="BX389" s="43" t="str">
        <f t="shared" si="108"/>
        <v/>
      </c>
      <c r="BY389" s="241" t="str">
        <f t="shared" si="109"/>
        <v/>
      </c>
      <c r="BZ389" s="301" t="str">
        <f t="shared" si="110"/>
        <v/>
      </c>
      <c r="CA389" s="301" t="str">
        <f t="shared" si="111"/>
        <v/>
      </c>
    </row>
    <row r="390" spans="1:79" ht="12.75" customHeight="1">
      <c r="A390" s="273"/>
      <c r="B390" s="239" t="str">
        <f>IF(' Peticions ET'!B389="", "",' Peticions ET'!B389)</f>
        <v/>
      </c>
      <c r="C390" s="186" t="str">
        <f>IF(' Peticions ET'!C389="", "",' Peticions ET'!C389)</f>
        <v/>
      </c>
      <c r="D390" s="186" t="str">
        <f>IF(' Peticions ET'!D389="", "",' Peticions ET'!D389)</f>
        <v/>
      </c>
      <c r="E390" s="186" t="str">
        <f>IF(' Peticions ET'!E389="", "",' Peticions ET'!E389)</f>
        <v/>
      </c>
      <c r="F390" s="186" t="str">
        <f>IF(' Peticions ET'!F389="", "",' Peticions ET'!F389)</f>
        <v/>
      </c>
      <c r="G390" s="186" t="str">
        <f>IF(' Peticions ET'!G389="", "",' Peticions ET'!G389)</f>
        <v/>
      </c>
      <c r="H390" s="185" t="str">
        <f>IF(' Peticions ET'!H389="", "",' Peticions ET'!H389)</f>
        <v/>
      </c>
      <c r="I390" s="185" t="str">
        <f>IF(' Peticions ET'!I389="", "",' Peticions ET'!I389)</f>
        <v/>
      </c>
      <c r="J390" s="33" t="str">
        <f>IF(' Peticions ET'!J389="", "",' Peticions ET'!J389)</f>
        <v/>
      </c>
      <c r="K390" s="33" t="str">
        <f>IF(' Peticions ET'!K389="", "",' Peticions ET'!K389)</f>
        <v/>
      </c>
      <c r="L390" s="33" t="str">
        <f>IF(' Peticions ET'!L389="", "",' Peticions ET'!L389)</f>
        <v/>
      </c>
      <c r="M390" s="33" t="str">
        <f>IF(' Peticions ET'!M389="", "",' Peticions ET'!M389)</f>
        <v/>
      </c>
      <c r="N390" s="33" t="str">
        <f>IF(' Peticions ET'!N389="", "",' Peticions ET'!N389)</f>
        <v/>
      </c>
      <c r="O390" s="33" t="str">
        <f>IF(' Peticions ET'!O389="", "",' Peticions ET'!O389)</f>
        <v/>
      </c>
      <c r="P390" s="33" t="str">
        <f>IF(' Peticions ET'!P389="", "",' Peticions ET'!P389)</f>
        <v/>
      </c>
      <c r="Q390" s="33" t="str">
        <f>IF(' Peticions ET'!R389="", "",' Peticions ET'!R389)</f>
        <v/>
      </c>
      <c r="R390" s="1" t="str">
        <f>IF(' Peticions ET'!Q389="", "",' Peticions ET'!Q389)</f>
        <v/>
      </c>
      <c r="S390" s="34" t="str">
        <f>IF(' Peticions ET'!U389="", "",' Peticions ET'!U389)</f>
        <v/>
      </c>
      <c r="T390" s="34" t="str">
        <f>IF(' Peticions ET'!V389="", "",' Peticions ET'!V389)</f>
        <v/>
      </c>
      <c r="U390" t="str">
        <f>IF(' Peticions ET'!S389="", "",' Peticions ET'!S389)</f>
        <v/>
      </c>
      <c r="V390" t="str">
        <f>IF(' Peticions ET'!T389="", "",' Peticions ET'!T389)</f>
        <v/>
      </c>
      <c r="W390" s="33" t="str">
        <f>IF(' Peticions ET'!W389="", "",' Peticions ET'!W389)</f>
        <v/>
      </c>
      <c r="X390" s="33" t="str">
        <f>IF(' Peticions ET'!X389="", "",' Peticions ET'!X389)</f>
        <v/>
      </c>
      <c r="Y390" s="33" t="str">
        <f>IF(' Peticions ET'!Y389="", "",' Peticions ET'!Y389)</f>
        <v/>
      </c>
      <c r="Z390" s="1"/>
      <c r="AA390" s="1"/>
      <c r="AB390" s="3"/>
      <c r="AC390" s="34"/>
      <c r="AD390" s="34"/>
      <c r="AE390" s="34"/>
      <c r="AF390" s="35"/>
      <c r="AG390" s="36"/>
      <c r="AH390" s="36"/>
      <c r="AI390" s="36"/>
      <c r="AJ390" s="36"/>
      <c r="AK390" s="37"/>
      <c r="AL390" s="37"/>
      <c r="AM390" s="37"/>
      <c r="AN390" s="37"/>
      <c r="AO390" s="38" t="str">
        <f>IF(' Peticions ET'!AO389="", "",' Peticions ET'!AO389)</f>
        <v/>
      </c>
      <c r="AP390" s="154"/>
      <c r="AQ390" s="39"/>
      <c r="AR390" s="40" t="str">
        <f t="shared" si="101"/>
        <v/>
      </c>
      <c r="AS390" s="41" t="str">
        <f t="shared" si="102"/>
        <v/>
      </c>
      <c r="AT390" s="42" t="str">
        <f t="shared" si="112"/>
        <v/>
      </c>
      <c r="AU390" s="43" t="str">
        <f t="shared" si="113"/>
        <v/>
      </c>
      <c r="AV390" s="252" t="str">
        <f t="shared" si="103"/>
        <v/>
      </c>
      <c r="AW390" s="242">
        <f>IF(B390="",0,IF(BR390="S",COUNTIF($AV$17:AV390,AV390),0))</f>
        <v>0</v>
      </c>
      <c r="AX390" s="44" t="str">
        <f t="shared" si="114"/>
        <v/>
      </c>
      <c r="AY390" s="45">
        <f xml:space="preserve"> IF(AX390&lt;&gt;"",VLOOKUP(AX390,Calculs!$B$2:$C$34,2,FALSE),0)</f>
        <v>0</v>
      </c>
      <c r="AZ390" s="45">
        <f>IF(K390&lt;&gt;"",IF(LEFT(K390,1)="S", Calculs!$C$55,0),0)</f>
        <v>0</v>
      </c>
      <c r="BA390" s="45">
        <f>IF(L390&lt;&gt;"",IF(LEFT(L390,1)="S", Calculs!$C$51,0),0)</f>
        <v>0</v>
      </c>
      <c r="BB390" s="45">
        <f>IF(M390&lt;&gt;"",IF(LEFT(M390,1)="S", Calculs!$C$52,0),0)</f>
        <v>0</v>
      </c>
      <c r="BC390" s="46" t="str">
        <f t="shared" si="115"/>
        <v/>
      </c>
      <c r="BD390" s="46" t="str">
        <f t="shared" si="117"/>
        <v/>
      </c>
      <c r="BE390" s="46">
        <f>SUMIF(Calculs!$B$2:$B$34,BC390,Calculs!$C$2:$C$34)</f>
        <v>0</v>
      </c>
      <c r="BF390" s="45">
        <f>IF(Q390&lt;&gt;"",IF(LEFT(Q390,1)="S", Calculs!$C$52,0),0)</f>
        <v>0</v>
      </c>
      <c r="BG390" s="45">
        <f>IF(R390&lt;&gt;"",IF(LEFT(R390,1)="S", Calculs!$C$51,0),0)</f>
        <v>0</v>
      </c>
      <c r="BH390" s="252" t="str">
        <f t="shared" si="104"/>
        <v/>
      </c>
      <c r="BI390" s="242">
        <f>IF(B390="",0, IF(BS390="S",COUNTIF($BH$17:BH390,BH390),0))</f>
        <v>0</v>
      </c>
      <c r="BJ390" s="45">
        <f xml:space="preserve"> IF(S390&lt;&gt;"",IF(S390&lt;&gt;"Sense monitor",VLOOKUP(LEFT(S390,2),Calculs!$B$41:$C$46,2,FALSE),0),0)</f>
        <v>0</v>
      </c>
      <c r="BK390" s="45">
        <f>IF(T390&lt;&gt;"",IF(LEFT(T390,1)="S", Calculs!$C$48,0),0)</f>
        <v>0</v>
      </c>
      <c r="BL390" s="45">
        <f>IF(W390&lt;&gt;"",IF(LEFT(W390,3)="ETT", Calculs!$C$37,0),0)</f>
        <v>0</v>
      </c>
      <c r="BM390" s="45">
        <f>IF(X390&lt;&gt;"",IF(LEFT(X390,1)="S", Calculs!$C$51,0),0)</f>
        <v>0</v>
      </c>
      <c r="BN390" s="45">
        <f>IF(Y390&lt;&gt;"",IF(LEFT(Y390,1)="S", Calculs!$C$52,0),0)</f>
        <v>0</v>
      </c>
      <c r="BO390" s="46" t="str">
        <f t="shared" si="116"/>
        <v/>
      </c>
      <c r="BP390" s="45">
        <f>SUMIF(Calculs!$B$32:$B$36,TRIM(BO390),Calculs!$C$32:$C$36)</f>
        <v>0</v>
      </c>
      <c r="BQ390" s="45">
        <f>IF(V390&lt;&gt;"",IF(LEFT(V390,1)="S", SUMIF(Calculs!$B$57:$B$61, TRIM(BO390), Calculs!$C$57:$C$61),0),0)</f>
        <v>0</v>
      </c>
      <c r="BR390" s="43" t="str">
        <f t="shared" si="105"/>
        <v>N</v>
      </c>
      <c r="BS390" s="241" t="str">
        <f t="shared" si="106"/>
        <v>N</v>
      </c>
      <c r="BT390" s="45">
        <f t="shared" si="107"/>
        <v>0</v>
      </c>
      <c r="BU390" s="45"/>
      <c r="BV390" s="45"/>
      <c r="BW390" s="45">
        <f>IF(C390="",0,IF(AND(BR390="S",AW390=1), VLOOKUP(C390,Calculs!$B$85:$D$90,3), 0) + IF(AND(BS390="S",BI390=1), VLOOKUP(C390,Calculs!$B$85:$F$90,5), 0))</f>
        <v>0</v>
      </c>
      <c r="BX390" s="43" t="str">
        <f t="shared" si="108"/>
        <v/>
      </c>
      <c r="BY390" s="241" t="str">
        <f t="shared" si="109"/>
        <v/>
      </c>
      <c r="BZ390" s="301" t="str">
        <f t="shared" si="110"/>
        <v/>
      </c>
      <c r="CA390" s="301" t="str">
        <f t="shared" si="111"/>
        <v/>
      </c>
    </row>
    <row r="391" spans="1:79" ht="12.75" customHeight="1">
      <c r="A391" s="273"/>
      <c r="B391" s="239" t="str">
        <f>IF(' Peticions ET'!B390="", "",' Peticions ET'!B390)</f>
        <v/>
      </c>
      <c r="C391" s="186" t="str">
        <f>IF(' Peticions ET'!C390="", "",' Peticions ET'!C390)</f>
        <v/>
      </c>
      <c r="D391" s="186" t="str">
        <f>IF(' Peticions ET'!D390="", "",' Peticions ET'!D390)</f>
        <v/>
      </c>
      <c r="E391" s="186" t="str">
        <f>IF(' Peticions ET'!E390="", "",' Peticions ET'!E390)</f>
        <v/>
      </c>
      <c r="F391" s="186" t="str">
        <f>IF(' Peticions ET'!F390="", "",' Peticions ET'!F390)</f>
        <v/>
      </c>
      <c r="G391" s="186" t="str">
        <f>IF(' Peticions ET'!G390="", "",' Peticions ET'!G390)</f>
        <v/>
      </c>
      <c r="H391" s="185" t="str">
        <f>IF(' Peticions ET'!H390="", "",' Peticions ET'!H390)</f>
        <v/>
      </c>
      <c r="I391" s="185" t="str">
        <f>IF(' Peticions ET'!I390="", "",' Peticions ET'!I390)</f>
        <v/>
      </c>
      <c r="J391" s="33" t="str">
        <f>IF(' Peticions ET'!J390="", "",' Peticions ET'!J390)</f>
        <v/>
      </c>
      <c r="K391" s="33" t="str">
        <f>IF(' Peticions ET'!K390="", "",' Peticions ET'!K390)</f>
        <v/>
      </c>
      <c r="L391" s="33" t="str">
        <f>IF(' Peticions ET'!L390="", "",' Peticions ET'!L390)</f>
        <v/>
      </c>
      <c r="M391" s="33" t="str">
        <f>IF(' Peticions ET'!M390="", "",' Peticions ET'!M390)</f>
        <v/>
      </c>
      <c r="N391" s="33" t="str">
        <f>IF(' Peticions ET'!N390="", "",' Peticions ET'!N390)</f>
        <v/>
      </c>
      <c r="O391" s="33" t="str">
        <f>IF(' Peticions ET'!O390="", "",' Peticions ET'!O390)</f>
        <v/>
      </c>
      <c r="P391" s="33" t="str">
        <f>IF(' Peticions ET'!P390="", "",' Peticions ET'!P390)</f>
        <v/>
      </c>
      <c r="Q391" s="33" t="str">
        <f>IF(' Peticions ET'!R390="", "",' Peticions ET'!R390)</f>
        <v/>
      </c>
      <c r="R391" s="1" t="str">
        <f>IF(' Peticions ET'!Q390="", "",' Peticions ET'!Q390)</f>
        <v/>
      </c>
      <c r="S391" s="34" t="str">
        <f>IF(' Peticions ET'!U390="", "",' Peticions ET'!U390)</f>
        <v/>
      </c>
      <c r="T391" s="34" t="str">
        <f>IF(' Peticions ET'!V390="", "",' Peticions ET'!V390)</f>
        <v/>
      </c>
      <c r="U391" t="str">
        <f>IF(' Peticions ET'!S390="", "",' Peticions ET'!S390)</f>
        <v/>
      </c>
      <c r="V391" t="str">
        <f>IF(' Peticions ET'!T390="", "",' Peticions ET'!T390)</f>
        <v/>
      </c>
      <c r="W391" s="33" t="str">
        <f>IF(' Peticions ET'!W390="", "",' Peticions ET'!W390)</f>
        <v/>
      </c>
      <c r="X391" s="33" t="str">
        <f>IF(' Peticions ET'!X390="", "",' Peticions ET'!X390)</f>
        <v/>
      </c>
      <c r="Y391" s="33" t="str">
        <f>IF(' Peticions ET'!Y390="", "",' Peticions ET'!Y390)</f>
        <v/>
      </c>
      <c r="Z391" s="1"/>
      <c r="AA391" s="1"/>
      <c r="AB391" s="3"/>
      <c r="AC391" s="34"/>
      <c r="AD391" s="34"/>
      <c r="AE391" s="34"/>
      <c r="AF391" s="35"/>
      <c r="AG391" s="36"/>
      <c r="AH391" s="36"/>
      <c r="AI391" s="36"/>
      <c r="AJ391" s="36"/>
      <c r="AK391" s="37"/>
      <c r="AL391" s="37"/>
      <c r="AM391" s="37"/>
      <c r="AN391" s="37"/>
      <c r="AO391" s="38" t="str">
        <f>IF(' Peticions ET'!AO390="", "",' Peticions ET'!AO390)</f>
        <v/>
      </c>
      <c r="AP391" s="154"/>
      <c r="AQ391" s="39"/>
      <c r="AR391" s="40" t="str">
        <f t="shared" si="101"/>
        <v/>
      </c>
      <c r="AS391" s="41" t="str">
        <f t="shared" si="102"/>
        <v/>
      </c>
      <c r="AT391" s="42" t="str">
        <f t="shared" si="112"/>
        <v/>
      </c>
      <c r="AU391" s="43" t="str">
        <f t="shared" si="113"/>
        <v/>
      </c>
      <c r="AV391" s="252" t="str">
        <f t="shared" si="103"/>
        <v/>
      </c>
      <c r="AW391" s="242">
        <f>IF(B391="",0,IF(BR391="S",COUNTIF($AV$17:AV391,AV391),0))</f>
        <v>0</v>
      </c>
      <c r="AX391" s="44" t="str">
        <f t="shared" si="114"/>
        <v/>
      </c>
      <c r="AY391" s="45">
        <f xml:space="preserve"> IF(AX391&lt;&gt;"",VLOOKUP(AX391,Calculs!$B$2:$C$34,2,FALSE),0)</f>
        <v>0</v>
      </c>
      <c r="AZ391" s="45">
        <f>IF(K391&lt;&gt;"",IF(LEFT(K391,1)="S", Calculs!$C$55,0),0)</f>
        <v>0</v>
      </c>
      <c r="BA391" s="45">
        <f>IF(L391&lt;&gt;"",IF(LEFT(L391,1)="S", Calculs!$C$51,0),0)</f>
        <v>0</v>
      </c>
      <c r="BB391" s="45">
        <f>IF(M391&lt;&gt;"",IF(LEFT(M391,1)="S", Calculs!$C$52,0),0)</f>
        <v>0</v>
      </c>
      <c r="BC391" s="46" t="str">
        <f t="shared" si="115"/>
        <v/>
      </c>
      <c r="BD391" s="46" t="str">
        <f t="shared" si="117"/>
        <v/>
      </c>
      <c r="BE391" s="46">
        <f>SUMIF(Calculs!$B$2:$B$34,BC391,Calculs!$C$2:$C$34)</f>
        <v>0</v>
      </c>
      <c r="BF391" s="45">
        <f>IF(Q391&lt;&gt;"",IF(LEFT(Q391,1)="S", Calculs!$C$52,0),0)</f>
        <v>0</v>
      </c>
      <c r="BG391" s="45">
        <f>IF(R391&lt;&gt;"",IF(LEFT(R391,1)="S", Calculs!$C$51,0),0)</f>
        <v>0</v>
      </c>
      <c r="BH391" s="252" t="str">
        <f t="shared" si="104"/>
        <v/>
      </c>
      <c r="BI391" s="242">
        <f>IF(B391="",0, IF(BS391="S",COUNTIF($BH$17:BH391,BH391),0))</f>
        <v>0</v>
      </c>
      <c r="BJ391" s="45">
        <f xml:space="preserve"> IF(S391&lt;&gt;"",IF(S391&lt;&gt;"Sense monitor",VLOOKUP(LEFT(S391,2),Calculs!$B$41:$C$46,2,FALSE),0),0)</f>
        <v>0</v>
      </c>
      <c r="BK391" s="45">
        <f>IF(T391&lt;&gt;"",IF(LEFT(T391,1)="S", Calculs!$C$48,0),0)</f>
        <v>0</v>
      </c>
      <c r="BL391" s="45">
        <f>IF(W391&lt;&gt;"",IF(LEFT(W391,3)="ETT", Calculs!$C$37,0),0)</f>
        <v>0</v>
      </c>
      <c r="BM391" s="45">
        <f>IF(X391&lt;&gt;"",IF(LEFT(X391,1)="S", Calculs!$C$51,0),0)</f>
        <v>0</v>
      </c>
      <c r="BN391" s="45">
        <f>IF(Y391&lt;&gt;"",IF(LEFT(Y391,1)="S", Calculs!$C$52,0),0)</f>
        <v>0</v>
      </c>
      <c r="BO391" s="46" t="str">
        <f t="shared" si="116"/>
        <v/>
      </c>
      <c r="BP391" s="45">
        <f>SUMIF(Calculs!$B$32:$B$36,TRIM(BO391),Calculs!$C$32:$C$36)</f>
        <v>0</v>
      </c>
      <c r="BQ391" s="45">
        <f>IF(V391&lt;&gt;"",IF(LEFT(V391,1)="S", SUMIF(Calculs!$B$57:$B$61, TRIM(BO391), Calculs!$C$57:$C$61),0),0)</f>
        <v>0</v>
      </c>
      <c r="BR391" s="43" t="str">
        <f t="shared" si="105"/>
        <v>N</v>
      </c>
      <c r="BS391" s="241" t="str">
        <f t="shared" si="106"/>
        <v>N</v>
      </c>
      <c r="BT391" s="45">
        <f t="shared" si="107"/>
        <v>0</v>
      </c>
      <c r="BU391" s="45"/>
      <c r="BV391" s="45"/>
      <c r="BW391" s="45">
        <f>IF(C391="",0,IF(AND(BR391="S",AW391=1), VLOOKUP(C391,Calculs!$B$85:$D$90,3), 0) + IF(AND(BS391="S",BI391=1), VLOOKUP(C391,Calculs!$B$85:$F$90,5), 0))</f>
        <v>0</v>
      </c>
      <c r="BX391" s="43" t="str">
        <f t="shared" si="108"/>
        <v/>
      </c>
      <c r="BY391" s="241" t="str">
        <f t="shared" si="109"/>
        <v/>
      </c>
      <c r="BZ391" s="301" t="str">
        <f t="shared" si="110"/>
        <v/>
      </c>
      <c r="CA391" s="301" t="str">
        <f t="shared" si="111"/>
        <v/>
      </c>
    </row>
    <row r="392" spans="1:79" ht="12.75" customHeight="1">
      <c r="A392" s="273"/>
      <c r="B392" s="239" t="str">
        <f>IF(' Peticions ET'!B391="", "",' Peticions ET'!B391)</f>
        <v/>
      </c>
      <c r="C392" s="186" t="str">
        <f>IF(' Peticions ET'!C391="", "",' Peticions ET'!C391)</f>
        <v/>
      </c>
      <c r="D392" s="186" t="str">
        <f>IF(' Peticions ET'!D391="", "",' Peticions ET'!D391)</f>
        <v/>
      </c>
      <c r="E392" s="186" t="str">
        <f>IF(' Peticions ET'!E391="", "",' Peticions ET'!E391)</f>
        <v/>
      </c>
      <c r="F392" s="186" t="str">
        <f>IF(' Peticions ET'!F391="", "",' Peticions ET'!F391)</f>
        <v/>
      </c>
      <c r="G392" s="186" t="str">
        <f>IF(' Peticions ET'!G391="", "",' Peticions ET'!G391)</f>
        <v/>
      </c>
      <c r="H392" s="185" t="str">
        <f>IF(' Peticions ET'!H391="", "",' Peticions ET'!H391)</f>
        <v/>
      </c>
      <c r="I392" s="185" t="str">
        <f>IF(' Peticions ET'!I391="", "",' Peticions ET'!I391)</f>
        <v/>
      </c>
      <c r="J392" s="33" t="str">
        <f>IF(' Peticions ET'!J391="", "",' Peticions ET'!J391)</f>
        <v/>
      </c>
      <c r="K392" s="33" t="str">
        <f>IF(' Peticions ET'!K391="", "",' Peticions ET'!K391)</f>
        <v/>
      </c>
      <c r="L392" s="33" t="str">
        <f>IF(' Peticions ET'!L391="", "",' Peticions ET'!L391)</f>
        <v/>
      </c>
      <c r="M392" s="33" t="str">
        <f>IF(' Peticions ET'!M391="", "",' Peticions ET'!M391)</f>
        <v/>
      </c>
      <c r="N392" s="33" t="str">
        <f>IF(' Peticions ET'!N391="", "",' Peticions ET'!N391)</f>
        <v/>
      </c>
      <c r="O392" s="33" t="str">
        <f>IF(' Peticions ET'!O391="", "",' Peticions ET'!O391)</f>
        <v/>
      </c>
      <c r="P392" s="33" t="str">
        <f>IF(' Peticions ET'!P391="", "",' Peticions ET'!P391)</f>
        <v/>
      </c>
      <c r="Q392" s="33" t="str">
        <f>IF(' Peticions ET'!R391="", "",' Peticions ET'!R391)</f>
        <v/>
      </c>
      <c r="R392" s="1" t="str">
        <f>IF(' Peticions ET'!Q391="", "",' Peticions ET'!Q391)</f>
        <v/>
      </c>
      <c r="S392" s="34" t="str">
        <f>IF(' Peticions ET'!U391="", "",' Peticions ET'!U391)</f>
        <v/>
      </c>
      <c r="T392" s="34" t="str">
        <f>IF(' Peticions ET'!V391="", "",' Peticions ET'!V391)</f>
        <v/>
      </c>
      <c r="U392" t="str">
        <f>IF(' Peticions ET'!S391="", "",' Peticions ET'!S391)</f>
        <v/>
      </c>
      <c r="V392" t="str">
        <f>IF(' Peticions ET'!T391="", "",' Peticions ET'!T391)</f>
        <v/>
      </c>
      <c r="W392" s="33" t="str">
        <f>IF(' Peticions ET'!W391="", "",' Peticions ET'!W391)</f>
        <v/>
      </c>
      <c r="X392" s="33" t="str">
        <f>IF(' Peticions ET'!X391="", "",' Peticions ET'!X391)</f>
        <v/>
      </c>
      <c r="Y392" s="33" t="str">
        <f>IF(' Peticions ET'!Y391="", "",' Peticions ET'!Y391)</f>
        <v/>
      </c>
      <c r="Z392" s="1"/>
      <c r="AA392" s="1"/>
      <c r="AB392" s="3"/>
      <c r="AC392" s="34"/>
      <c r="AD392" s="34"/>
      <c r="AE392" s="34"/>
      <c r="AF392" s="35"/>
      <c r="AG392" s="36"/>
      <c r="AH392" s="36"/>
      <c r="AI392" s="36"/>
      <c r="AJ392" s="36"/>
      <c r="AK392" s="37"/>
      <c r="AL392" s="37"/>
      <c r="AM392" s="37"/>
      <c r="AN392" s="37"/>
      <c r="AO392" s="38" t="str">
        <f>IF(' Peticions ET'!AO391="", "",' Peticions ET'!AO391)</f>
        <v/>
      </c>
      <c r="AP392" s="154"/>
      <c r="AQ392" s="39"/>
      <c r="AR392" s="40" t="str">
        <f t="shared" ref="AR392:AR455" si="118">$AR$12</f>
        <v/>
      </c>
      <c r="AS392" s="41" t="str">
        <f t="shared" ref="AS392:AS455" si="119">$AS$12</f>
        <v/>
      </c>
      <c r="AT392" s="42" t="str">
        <f t="shared" si="112"/>
        <v/>
      </c>
      <c r="AU392" s="43" t="str">
        <f t="shared" si="113"/>
        <v/>
      </c>
      <c r="AV392" s="252" t="str">
        <f t="shared" si="103"/>
        <v/>
      </c>
      <c r="AW392" s="242">
        <f>IF(B392="",0,IF(BR392="S",COUNTIF($AV$17:AV392,AV392),0))</f>
        <v>0</v>
      </c>
      <c r="AX392" s="44" t="str">
        <f t="shared" si="114"/>
        <v/>
      </c>
      <c r="AY392" s="45">
        <f xml:space="preserve"> IF(AX392&lt;&gt;"",VLOOKUP(AX392,Calculs!$B$2:$C$34,2,FALSE),0)</f>
        <v>0</v>
      </c>
      <c r="AZ392" s="45">
        <f>IF(K392&lt;&gt;"",IF(LEFT(K392,1)="S", Calculs!$C$55,0),0)</f>
        <v>0</v>
      </c>
      <c r="BA392" s="45">
        <f>IF(L392&lt;&gt;"",IF(LEFT(L392,1)="S", Calculs!$C$51,0),0)</f>
        <v>0</v>
      </c>
      <c r="BB392" s="45">
        <f>IF(M392&lt;&gt;"",IF(LEFT(M392,1)="S", Calculs!$C$52,0),0)</f>
        <v>0</v>
      </c>
      <c r="BC392" s="46" t="str">
        <f t="shared" si="115"/>
        <v/>
      </c>
      <c r="BD392" s="46" t="str">
        <f t="shared" si="117"/>
        <v/>
      </c>
      <c r="BE392" s="46">
        <f>SUMIF(Calculs!$B$2:$B$34,BC392,Calculs!$C$2:$C$34)</f>
        <v>0</v>
      </c>
      <c r="BF392" s="45">
        <f>IF(Q392&lt;&gt;"",IF(LEFT(Q392,1)="S", Calculs!$C$52,0),0)</f>
        <v>0</v>
      </c>
      <c r="BG392" s="45">
        <f>IF(R392&lt;&gt;"",IF(LEFT(R392,1)="S", Calculs!$C$51,0),0)</f>
        <v>0</v>
      </c>
      <c r="BH392" s="252" t="str">
        <f t="shared" si="104"/>
        <v/>
      </c>
      <c r="BI392" s="242">
        <f>IF(B392="",0, IF(BS392="S",COUNTIF($BH$17:BH392,BH392),0))</f>
        <v>0</v>
      </c>
      <c r="BJ392" s="45">
        <f xml:space="preserve"> IF(S392&lt;&gt;"",IF(S392&lt;&gt;"Sense monitor",VLOOKUP(LEFT(S392,2),Calculs!$B$41:$C$46,2,FALSE),0),0)</f>
        <v>0</v>
      </c>
      <c r="BK392" s="45">
        <f>IF(T392&lt;&gt;"",IF(LEFT(T392,1)="S", Calculs!$C$48,0),0)</f>
        <v>0</v>
      </c>
      <c r="BL392" s="45">
        <f>IF(W392&lt;&gt;"",IF(LEFT(W392,3)="ETT", Calculs!$C$37,0),0)</f>
        <v>0</v>
      </c>
      <c r="BM392" s="45">
        <f>IF(X392&lt;&gt;"",IF(LEFT(X392,1)="S", Calculs!$C$51,0),0)</f>
        <v>0</v>
      </c>
      <c r="BN392" s="45">
        <f>IF(Y392&lt;&gt;"",IF(LEFT(Y392,1)="S", Calculs!$C$52,0),0)</f>
        <v>0</v>
      </c>
      <c r="BO392" s="46" t="str">
        <f t="shared" si="116"/>
        <v/>
      </c>
      <c r="BP392" s="45">
        <f>SUMIF(Calculs!$B$32:$B$36,TRIM(BO392),Calculs!$C$32:$C$36)</f>
        <v>0</v>
      </c>
      <c r="BQ392" s="45">
        <f>IF(V392&lt;&gt;"",IF(LEFT(V392,1)="S", SUMIF(Calculs!$B$57:$B$61, TRIM(BO392), Calculs!$C$57:$C$61),0),0)</f>
        <v>0</v>
      </c>
      <c r="BR392" s="43" t="str">
        <f t="shared" si="105"/>
        <v>N</v>
      </c>
      <c r="BS392" s="241" t="str">
        <f t="shared" si="106"/>
        <v>N</v>
      </c>
      <c r="BT392" s="45">
        <f t="shared" si="107"/>
        <v>0</v>
      </c>
      <c r="BU392" s="45"/>
      <c r="BV392" s="45"/>
      <c r="BW392" s="45">
        <f>IF(C392="",0,IF(AND(BR392="S",AW392=1), VLOOKUP(C392,Calculs!$B$85:$D$90,3), 0) + IF(AND(BS392="S",BI392=1), VLOOKUP(C392,Calculs!$B$85:$F$90,5), 0))</f>
        <v>0</v>
      </c>
      <c r="BX392" s="43" t="str">
        <f t="shared" si="108"/>
        <v/>
      </c>
      <c r="BY392" s="241" t="str">
        <f t="shared" si="109"/>
        <v/>
      </c>
      <c r="BZ392" s="301" t="str">
        <f t="shared" si="110"/>
        <v/>
      </c>
      <c r="CA392" s="301" t="str">
        <f t="shared" si="111"/>
        <v/>
      </c>
    </row>
    <row r="393" spans="1:79" ht="12.75" customHeight="1">
      <c r="A393" s="273"/>
      <c r="B393" s="239" t="str">
        <f>IF(' Peticions ET'!B392="", "",' Peticions ET'!B392)</f>
        <v/>
      </c>
      <c r="C393" s="186" t="str">
        <f>IF(' Peticions ET'!C392="", "",' Peticions ET'!C392)</f>
        <v/>
      </c>
      <c r="D393" s="186" t="str">
        <f>IF(' Peticions ET'!D392="", "",' Peticions ET'!D392)</f>
        <v/>
      </c>
      <c r="E393" s="186" t="str">
        <f>IF(' Peticions ET'!E392="", "",' Peticions ET'!E392)</f>
        <v/>
      </c>
      <c r="F393" s="186" t="str">
        <f>IF(' Peticions ET'!F392="", "",' Peticions ET'!F392)</f>
        <v/>
      </c>
      <c r="G393" s="186" t="str">
        <f>IF(' Peticions ET'!G392="", "",' Peticions ET'!G392)</f>
        <v/>
      </c>
      <c r="H393" s="185" t="str">
        <f>IF(' Peticions ET'!H392="", "",' Peticions ET'!H392)</f>
        <v/>
      </c>
      <c r="I393" s="185" t="str">
        <f>IF(' Peticions ET'!I392="", "",' Peticions ET'!I392)</f>
        <v/>
      </c>
      <c r="J393" s="33" t="str">
        <f>IF(' Peticions ET'!J392="", "",' Peticions ET'!J392)</f>
        <v/>
      </c>
      <c r="K393" s="33" t="str">
        <f>IF(' Peticions ET'!K392="", "",' Peticions ET'!K392)</f>
        <v/>
      </c>
      <c r="L393" s="33" t="str">
        <f>IF(' Peticions ET'!L392="", "",' Peticions ET'!L392)</f>
        <v/>
      </c>
      <c r="M393" s="33" t="str">
        <f>IF(' Peticions ET'!M392="", "",' Peticions ET'!M392)</f>
        <v/>
      </c>
      <c r="N393" s="33" t="str">
        <f>IF(' Peticions ET'!N392="", "",' Peticions ET'!N392)</f>
        <v/>
      </c>
      <c r="O393" s="33" t="str">
        <f>IF(' Peticions ET'!O392="", "",' Peticions ET'!O392)</f>
        <v/>
      </c>
      <c r="P393" s="33" t="str">
        <f>IF(' Peticions ET'!P392="", "",' Peticions ET'!P392)</f>
        <v/>
      </c>
      <c r="Q393" s="33" t="str">
        <f>IF(' Peticions ET'!R392="", "",' Peticions ET'!R392)</f>
        <v/>
      </c>
      <c r="R393" s="1" t="str">
        <f>IF(' Peticions ET'!Q392="", "",' Peticions ET'!Q392)</f>
        <v/>
      </c>
      <c r="S393" s="34" t="str">
        <f>IF(' Peticions ET'!U392="", "",' Peticions ET'!U392)</f>
        <v/>
      </c>
      <c r="T393" s="34" t="str">
        <f>IF(' Peticions ET'!V392="", "",' Peticions ET'!V392)</f>
        <v/>
      </c>
      <c r="U393" t="str">
        <f>IF(' Peticions ET'!S392="", "",' Peticions ET'!S392)</f>
        <v/>
      </c>
      <c r="V393" t="str">
        <f>IF(' Peticions ET'!T392="", "",' Peticions ET'!T392)</f>
        <v/>
      </c>
      <c r="W393" s="33" t="str">
        <f>IF(' Peticions ET'!W392="", "",' Peticions ET'!W392)</f>
        <v/>
      </c>
      <c r="X393" s="33" t="str">
        <f>IF(' Peticions ET'!X392="", "",' Peticions ET'!X392)</f>
        <v/>
      </c>
      <c r="Y393" s="33" t="str">
        <f>IF(' Peticions ET'!Y392="", "",' Peticions ET'!Y392)</f>
        <v/>
      </c>
      <c r="Z393" s="1"/>
      <c r="AA393" s="1"/>
      <c r="AB393" s="3"/>
      <c r="AC393" s="34"/>
      <c r="AD393" s="34"/>
      <c r="AE393" s="34"/>
      <c r="AF393" s="35"/>
      <c r="AG393" s="36"/>
      <c r="AH393" s="36"/>
      <c r="AI393" s="36"/>
      <c r="AJ393" s="36"/>
      <c r="AK393" s="37"/>
      <c r="AL393" s="37"/>
      <c r="AM393" s="37"/>
      <c r="AN393" s="37"/>
      <c r="AO393" s="38" t="str">
        <f>IF(' Peticions ET'!AO392="", "",' Peticions ET'!AO392)</f>
        <v/>
      </c>
      <c r="AP393" s="154"/>
      <c r="AQ393" s="39"/>
      <c r="AR393" s="40" t="str">
        <f t="shared" si="118"/>
        <v/>
      </c>
      <c r="AS393" s="41" t="str">
        <f t="shared" si="119"/>
        <v/>
      </c>
      <c r="AT393" s="42" t="str">
        <f t="shared" si="112"/>
        <v/>
      </c>
      <c r="AU393" s="43" t="str">
        <f t="shared" si="113"/>
        <v/>
      </c>
      <c r="AV393" s="252" t="str">
        <f t="shared" si="103"/>
        <v/>
      </c>
      <c r="AW393" s="242">
        <f>IF(B393="",0,IF(BR393="S",COUNTIF($AV$17:AV393,AV393),0))</f>
        <v>0</v>
      </c>
      <c r="AX393" s="44" t="str">
        <f t="shared" si="114"/>
        <v/>
      </c>
      <c r="AY393" s="45">
        <f xml:space="preserve"> IF(AX393&lt;&gt;"",VLOOKUP(AX393,Calculs!$B$2:$C$34,2,FALSE),0)</f>
        <v>0</v>
      </c>
      <c r="AZ393" s="45">
        <f>IF(K393&lt;&gt;"",IF(LEFT(K393,1)="S", Calculs!$C$55,0),0)</f>
        <v>0</v>
      </c>
      <c r="BA393" s="45">
        <f>IF(L393&lt;&gt;"",IF(LEFT(L393,1)="S", Calculs!$C$51,0),0)</f>
        <v>0</v>
      </c>
      <c r="BB393" s="45">
        <f>IF(M393&lt;&gt;"",IF(LEFT(M393,1)="S", Calculs!$C$52,0),0)</f>
        <v>0</v>
      </c>
      <c r="BC393" s="46" t="str">
        <f t="shared" si="115"/>
        <v/>
      </c>
      <c r="BD393" s="46" t="str">
        <f t="shared" si="117"/>
        <v/>
      </c>
      <c r="BE393" s="46">
        <f>SUMIF(Calculs!$B$2:$B$34,BC393,Calculs!$C$2:$C$34)</f>
        <v>0</v>
      </c>
      <c r="BF393" s="45">
        <f>IF(Q393&lt;&gt;"",IF(LEFT(Q393,1)="S", Calculs!$C$52,0),0)</f>
        <v>0</v>
      </c>
      <c r="BG393" s="45">
        <f>IF(R393&lt;&gt;"",IF(LEFT(R393,1)="S", Calculs!$C$51,0),0)</f>
        <v>0</v>
      </c>
      <c r="BH393" s="252" t="str">
        <f t="shared" si="104"/>
        <v/>
      </c>
      <c r="BI393" s="242">
        <f>IF(B393="",0, IF(BS393="S",COUNTIF($BH$17:BH393,BH393),0))</f>
        <v>0</v>
      </c>
      <c r="BJ393" s="45">
        <f xml:space="preserve"> IF(S393&lt;&gt;"",IF(S393&lt;&gt;"Sense monitor",VLOOKUP(LEFT(S393,2),Calculs!$B$41:$C$46,2,FALSE),0),0)</f>
        <v>0</v>
      </c>
      <c r="BK393" s="45">
        <f>IF(T393&lt;&gt;"",IF(LEFT(T393,1)="S", Calculs!$C$48,0),0)</f>
        <v>0</v>
      </c>
      <c r="BL393" s="45">
        <f>IF(W393&lt;&gt;"",IF(LEFT(W393,3)="ETT", Calculs!$C$37,0),0)</f>
        <v>0</v>
      </c>
      <c r="BM393" s="45">
        <f>IF(X393&lt;&gt;"",IF(LEFT(X393,1)="S", Calculs!$C$51,0),0)</f>
        <v>0</v>
      </c>
      <c r="BN393" s="45">
        <f>IF(Y393&lt;&gt;"",IF(LEFT(Y393,1)="S", Calculs!$C$52,0),0)</f>
        <v>0</v>
      </c>
      <c r="BO393" s="46" t="str">
        <f t="shared" si="116"/>
        <v/>
      </c>
      <c r="BP393" s="45">
        <f>SUMIF(Calculs!$B$32:$B$36,TRIM(BO393),Calculs!$C$32:$C$36)</f>
        <v>0</v>
      </c>
      <c r="BQ393" s="45">
        <f>IF(V393&lt;&gt;"",IF(LEFT(V393,1)="S", SUMIF(Calculs!$B$57:$B$61, TRIM(BO393), Calculs!$C$57:$C$61),0),0)</f>
        <v>0</v>
      </c>
      <c r="BR393" s="43" t="str">
        <f t="shared" si="105"/>
        <v>N</v>
      </c>
      <c r="BS393" s="241" t="str">
        <f t="shared" si="106"/>
        <v>N</v>
      </c>
      <c r="BT393" s="45">
        <f t="shared" si="107"/>
        <v>0</v>
      </c>
      <c r="BU393" s="45"/>
      <c r="BV393" s="45"/>
      <c r="BW393" s="45">
        <f>IF(C393="",0,IF(AND(BR393="S",AW393=1), VLOOKUP(C393,Calculs!$B$85:$D$90,3), 0) + IF(AND(BS393="S",BI393=1), VLOOKUP(C393,Calculs!$B$85:$F$90,5), 0))</f>
        <v>0</v>
      </c>
      <c r="BX393" s="43" t="str">
        <f t="shared" si="108"/>
        <v/>
      </c>
      <c r="BY393" s="241" t="str">
        <f t="shared" si="109"/>
        <v/>
      </c>
      <c r="BZ393" s="301" t="str">
        <f t="shared" si="110"/>
        <v/>
      </c>
      <c r="CA393" s="301" t="str">
        <f t="shared" si="111"/>
        <v/>
      </c>
    </row>
    <row r="394" spans="1:79" ht="12.75" customHeight="1">
      <c r="A394" s="273"/>
      <c r="B394" s="239" t="str">
        <f>IF(' Peticions ET'!B393="", "",' Peticions ET'!B393)</f>
        <v/>
      </c>
      <c r="C394" s="186" t="str">
        <f>IF(' Peticions ET'!C393="", "",' Peticions ET'!C393)</f>
        <v/>
      </c>
      <c r="D394" s="186" t="str">
        <f>IF(' Peticions ET'!D393="", "",' Peticions ET'!D393)</f>
        <v/>
      </c>
      <c r="E394" s="186" t="str">
        <f>IF(' Peticions ET'!E393="", "",' Peticions ET'!E393)</f>
        <v/>
      </c>
      <c r="F394" s="186" t="str">
        <f>IF(' Peticions ET'!F393="", "",' Peticions ET'!F393)</f>
        <v/>
      </c>
      <c r="G394" s="186" t="str">
        <f>IF(' Peticions ET'!G393="", "",' Peticions ET'!G393)</f>
        <v/>
      </c>
      <c r="H394" s="185" t="str">
        <f>IF(' Peticions ET'!H393="", "",' Peticions ET'!H393)</f>
        <v/>
      </c>
      <c r="I394" s="185" t="str">
        <f>IF(' Peticions ET'!I393="", "",' Peticions ET'!I393)</f>
        <v/>
      </c>
      <c r="J394" s="33" t="str">
        <f>IF(' Peticions ET'!J393="", "",' Peticions ET'!J393)</f>
        <v/>
      </c>
      <c r="K394" s="33" t="str">
        <f>IF(' Peticions ET'!K393="", "",' Peticions ET'!K393)</f>
        <v/>
      </c>
      <c r="L394" s="33" t="str">
        <f>IF(' Peticions ET'!L393="", "",' Peticions ET'!L393)</f>
        <v/>
      </c>
      <c r="M394" s="33" t="str">
        <f>IF(' Peticions ET'!M393="", "",' Peticions ET'!M393)</f>
        <v/>
      </c>
      <c r="N394" s="33" t="str">
        <f>IF(' Peticions ET'!N393="", "",' Peticions ET'!N393)</f>
        <v/>
      </c>
      <c r="O394" s="33" t="str">
        <f>IF(' Peticions ET'!O393="", "",' Peticions ET'!O393)</f>
        <v/>
      </c>
      <c r="P394" s="33" t="str">
        <f>IF(' Peticions ET'!P393="", "",' Peticions ET'!P393)</f>
        <v/>
      </c>
      <c r="Q394" s="33" t="str">
        <f>IF(' Peticions ET'!R393="", "",' Peticions ET'!R393)</f>
        <v/>
      </c>
      <c r="R394" s="1" t="str">
        <f>IF(' Peticions ET'!Q393="", "",' Peticions ET'!Q393)</f>
        <v/>
      </c>
      <c r="S394" s="34" t="str">
        <f>IF(' Peticions ET'!U393="", "",' Peticions ET'!U393)</f>
        <v/>
      </c>
      <c r="T394" s="34" t="str">
        <f>IF(' Peticions ET'!V393="", "",' Peticions ET'!V393)</f>
        <v/>
      </c>
      <c r="U394" t="str">
        <f>IF(' Peticions ET'!S393="", "",' Peticions ET'!S393)</f>
        <v/>
      </c>
      <c r="V394" t="str">
        <f>IF(' Peticions ET'!T393="", "",' Peticions ET'!T393)</f>
        <v/>
      </c>
      <c r="W394" s="33" t="str">
        <f>IF(' Peticions ET'!W393="", "",' Peticions ET'!W393)</f>
        <v/>
      </c>
      <c r="X394" s="33" t="str">
        <f>IF(' Peticions ET'!X393="", "",' Peticions ET'!X393)</f>
        <v/>
      </c>
      <c r="Y394" s="33" t="str">
        <f>IF(' Peticions ET'!Y393="", "",' Peticions ET'!Y393)</f>
        <v/>
      </c>
      <c r="Z394" s="1"/>
      <c r="AA394" s="1"/>
      <c r="AB394" s="3"/>
      <c r="AC394" s="34"/>
      <c r="AD394" s="34"/>
      <c r="AE394" s="34"/>
      <c r="AF394" s="35"/>
      <c r="AG394" s="36"/>
      <c r="AH394" s="36"/>
      <c r="AI394" s="36"/>
      <c r="AJ394" s="36"/>
      <c r="AK394" s="37"/>
      <c r="AL394" s="37"/>
      <c r="AM394" s="37"/>
      <c r="AN394" s="37"/>
      <c r="AO394" s="38" t="str">
        <f>IF(' Peticions ET'!AO393="", "",' Peticions ET'!AO393)</f>
        <v/>
      </c>
      <c r="AP394" s="154"/>
      <c r="AQ394" s="39"/>
      <c r="AR394" s="40" t="str">
        <f t="shared" si="118"/>
        <v/>
      </c>
      <c r="AS394" s="41" t="str">
        <f t="shared" si="119"/>
        <v/>
      </c>
      <c r="AT394" s="42" t="str">
        <f t="shared" si="112"/>
        <v/>
      </c>
      <c r="AU394" s="43" t="str">
        <f t="shared" si="113"/>
        <v/>
      </c>
      <c r="AV394" s="252" t="str">
        <f t="shared" si="103"/>
        <v/>
      </c>
      <c r="AW394" s="242">
        <f>IF(B394="",0,IF(BR394="S",COUNTIF($AV$17:AV394,AV394),0))</f>
        <v>0</v>
      </c>
      <c r="AX394" s="44" t="str">
        <f t="shared" si="114"/>
        <v/>
      </c>
      <c r="AY394" s="45">
        <f xml:space="preserve"> IF(AX394&lt;&gt;"",VLOOKUP(AX394,Calculs!$B$2:$C$34,2,FALSE),0)</f>
        <v>0</v>
      </c>
      <c r="AZ394" s="45">
        <f>IF(K394&lt;&gt;"",IF(LEFT(K394,1)="S", Calculs!$C$55,0),0)</f>
        <v>0</v>
      </c>
      <c r="BA394" s="45">
        <f>IF(L394&lt;&gt;"",IF(LEFT(L394,1)="S", Calculs!$C$51,0),0)</f>
        <v>0</v>
      </c>
      <c r="BB394" s="45">
        <f>IF(M394&lt;&gt;"",IF(LEFT(M394,1)="S", Calculs!$C$52,0),0)</f>
        <v>0</v>
      </c>
      <c r="BC394" s="46" t="str">
        <f t="shared" si="115"/>
        <v/>
      </c>
      <c r="BD394" s="46" t="str">
        <f t="shared" si="117"/>
        <v/>
      </c>
      <c r="BE394" s="46">
        <f>SUMIF(Calculs!$B$2:$B$34,BC394,Calculs!$C$2:$C$34)</f>
        <v>0</v>
      </c>
      <c r="BF394" s="45">
        <f>IF(Q394&lt;&gt;"",IF(LEFT(Q394,1)="S", Calculs!$C$52,0),0)</f>
        <v>0</v>
      </c>
      <c r="BG394" s="45">
        <f>IF(R394&lt;&gt;"",IF(LEFT(R394,1)="S", Calculs!$C$51,0),0)</f>
        <v>0</v>
      </c>
      <c r="BH394" s="252" t="str">
        <f t="shared" si="104"/>
        <v/>
      </c>
      <c r="BI394" s="242">
        <f>IF(B394="",0, IF(BS394="S",COUNTIF($BH$17:BH394,BH394),0))</f>
        <v>0</v>
      </c>
      <c r="BJ394" s="45">
        <f xml:space="preserve"> IF(S394&lt;&gt;"",IF(S394&lt;&gt;"Sense monitor",VLOOKUP(LEFT(S394,2),Calculs!$B$41:$C$46,2,FALSE),0),0)</f>
        <v>0</v>
      </c>
      <c r="BK394" s="45">
        <f>IF(T394&lt;&gt;"",IF(LEFT(T394,1)="S", Calculs!$C$48,0),0)</f>
        <v>0</v>
      </c>
      <c r="BL394" s="45">
        <f>IF(W394&lt;&gt;"",IF(LEFT(W394,3)="ETT", Calculs!$C$37,0),0)</f>
        <v>0</v>
      </c>
      <c r="BM394" s="45">
        <f>IF(X394&lt;&gt;"",IF(LEFT(X394,1)="S", Calculs!$C$51,0),0)</f>
        <v>0</v>
      </c>
      <c r="BN394" s="45">
        <f>IF(Y394&lt;&gt;"",IF(LEFT(Y394,1)="S", Calculs!$C$52,0),0)</f>
        <v>0</v>
      </c>
      <c r="BO394" s="46" t="str">
        <f t="shared" si="116"/>
        <v/>
      </c>
      <c r="BP394" s="45">
        <f>SUMIF(Calculs!$B$32:$B$36,TRIM(BO394),Calculs!$C$32:$C$36)</f>
        <v>0</v>
      </c>
      <c r="BQ394" s="45">
        <f>IF(V394&lt;&gt;"",IF(LEFT(V394,1)="S", SUMIF(Calculs!$B$57:$B$61, TRIM(BO394), Calculs!$C$57:$C$61),0),0)</f>
        <v>0</v>
      </c>
      <c r="BR394" s="43" t="str">
        <f t="shared" si="105"/>
        <v>N</v>
      </c>
      <c r="BS394" s="241" t="str">
        <f t="shared" si="106"/>
        <v>N</v>
      </c>
      <c r="BT394" s="45">
        <f t="shared" si="107"/>
        <v>0</v>
      </c>
      <c r="BU394" s="45"/>
      <c r="BV394" s="45"/>
      <c r="BW394" s="45">
        <f>IF(C394="",0,IF(AND(BR394="S",AW394=1), VLOOKUP(C394,Calculs!$B$85:$D$90,3), 0) + IF(AND(BS394="S",BI394=1), VLOOKUP(C394,Calculs!$B$85:$F$90,5), 0))</f>
        <v>0</v>
      </c>
      <c r="BX394" s="43" t="str">
        <f t="shared" si="108"/>
        <v/>
      </c>
      <c r="BY394" s="241" t="str">
        <f t="shared" si="109"/>
        <v/>
      </c>
      <c r="BZ394" s="301" t="str">
        <f t="shared" si="110"/>
        <v/>
      </c>
      <c r="CA394" s="301" t="str">
        <f t="shared" si="111"/>
        <v/>
      </c>
    </row>
    <row r="395" spans="1:79" ht="12.75" customHeight="1">
      <c r="A395" s="273"/>
      <c r="B395" s="239" t="str">
        <f>IF(' Peticions ET'!B394="", "",' Peticions ET'!B394)</f>
        <v/>
      </c>
      <c r="C395" s="186" t="str">
        <f>IF(' Peticions ET'!C394="", "",' Peticions ET'!C394)</f>
        <v/>
      </c>
      <c r="D395" s="186" t="str">
        <f>IF(' Peticions ET'!D394="", "",' Peticions ET'!D394)</f>
        <v/>
      </c>
      <c r="E395" s="186" t="str">
        <f>IF(' Peticions ET'!E394="", "",' Peticions ET'!E394)</f>
        <v/>
      </c>
      <c r="F395" s="186" t="str">
        <f>IF(' Peticions ET'!F394="", "",' Peticions ET'!F394)</f>
        <v/>
      </c>
      <c r="G395" s="186" t="str">
        <f>IF(' Peticions ET'!G394="", "",' Peticions ET'!G394)</f>
        <v/>
      </c>
      <c r="H395" s="185" t="str">
        <f>IF(' Peticions ET'!H394="", "",' Peticions ET'!H394)</f>
        <v/>
      </c>
      <c r="I395" s="185" t="str">
        <f>IF(' Peticions ET'!I394="", "",' Peticions ET'!I394)</f>
        <v/>
      </c>
      <c r="J395" s="33" t="str">
        <f>IF(' Peticions ET'!J394="", "",' Peticions ET'!J394)</f>
        <v/>
      </c>
      <c r="K395" s="33" t="str">
        <f>IF(' Peticions ET'!K394="", "",' Peticions ET'!K394)</f>
        <v/>
      </c>
      <c r="L395" s="33" t="str">
        <f>IF(' Peticions ET'!L394="", "",' Peticions ET'!L394)</f>
        <v/>
      </c>
      <c r="M395" s="33" t="str">
        <f>IF(' Peticions ET'!M394="", "",' Peticions ET'!M394)</f>
        <v/>
      </c>
      <c r="N395" s="33" t="str">
        <f>IF(' Peticions ET'!N394="", "",' Peticions ET'!N394)</f>
        <v/>
      </c>
      <c r="O395" s="33" t="str">
        <f>IF(' Peticions ET'!O394="", "",' Peticions ET'!O394)</f>
        <v/>
      </c>
      <c r="P395" s="33" t="str">
        <f>IF(' Peticions ET'!P394="", "",' Peticions ET'!P394)</f>
        <v/>
      </c>
      <c r="Q395" s="33" t="str">
        <f>IF(' Peticions ET'!R394="", "",' Peticions ET'!R394)</f>
        <v/>
      </c>
      <c r="R395" s="1" t="str">
        <f>IF(' Peticions ET'!Q394="", "",' Peticions ET'!Q394)</f>
        <v/>
      </c>
      <c r="S395" s="34" t="str">
        <f>IF(' Peticions ET'!U394="", "",' Peticions ET'!U394)</f>
        <v/>
      </c>
      <c r="T395" s="34" t="str">
        <f>IF(' Peticions ET'!V394="", "",' Peticions ET'!V394)</f>
        <v/>
      </c>
      <c r="U395" t="str">
        <f>IF(' Peticions ET'!S394="", "",' Peticions ET'!S394)</f>
        <v/>
      </c>
      <c r="V395" t="str">
        <f>IF(' Peticions ET'!T394="", "",' Peticions ET'!T394)</f>
        <v/>
      </c>
      <c r="W395" s="33" t="str">
        <f>IF(' Peticions ET'!W394="", "",' Peticions ET'!W394)</f>
        <v/>
      </c>
      <c r="X395" s="33" t="str">
        <f>IF(' Peticions ET'!X394="", "",' Peticions ET'!X394)</f>
        <v/>
      </c>
      <c r="Y395" s="33" t="str">
        <f>IF(' Peticions ET'!Y394="", "",' Peticions ET'!Y394)</f>
        <v/>
      </c>
      <c r="Z395" s="1"/>
      <c r="AA395" s="1"/>
      <c r="AB395" s="3"/>
      <c r="AC395" s="34"/>
      <c r="AD395" s="34"/>
      <c r="AE395" s="34"/>
      <c r="AF395" s="35"/>
      <c r="AG395" s="36"/>
      <c r="AH395" s="36"/>
      <c r="AI395" s="36"/>
      <c r="AJ395" s="36"/>
      <c r="AK395" s="37"/>
      <c r="AL395" s="37"/>
      <c r="AM395" s="37"/>
      <c r="AN395" s="37"/>
      <c r="AO395" s="38" t="str">
        <f>IF(' Peticions ET'!AO394="", "",' Peticions ET'!AO394)</f>
        <v/>
      </c>
      <c r="AP395" s="154"/>
      <c r="AQ395" s="39"/>
      <c r="AR395" s="40" t="str">
        <f t="shared" si="118"/>
        <v/>
      </c>
      <c r="AS395" s="41" t="str">
        <f t="shared" si="119"/>
        <v/>
      </c>
      <c r="AT395" s="42" t="str">
        <f t="shared" si="112"/>
        <v/>
      </c>
      <c r="AU395" s="43" t="str">
        <f t="shared" si="113"/>
        <v/>
      </c>
      <c r="AV395" s="252" t="str">
        <f t="shared" si="103"/>
        <v/>
      </c>
      <c r="AW395" s="242">
        <f>IF(B395="",0,IF(BR395="S",COUNTIF($AV$17:AV395,AV395),0))</f>
        <v>0</v>
      </c>
      <c r="AX395" s="44" t="str">
        <f t="shared" si="114"/>
        <v/>
      </c>
      <c r="AY395" s="45">
        <f xml:space="preserve"> IF(AX395&lt;&gt;"",VLOOKUP(AX395,Calculs!$B$2:$C$34,2,FALSE),0)</f>
        <v>0</v>
      </c>
      <c r="AZ395" s="45">
        <f>IF(K395&lt;&gt;"",IF(LEFT(K395,1)="S", Calculs!$C$55,0),0)</f>
        <v>0</v>
      </c>
      <c r="BA395" s="45">
        <f>IF(L395&lt;&gt;"",IF(LEFT(L395,1)="S", Calculs!$C$51,0),0)</f>
        <v>0</v>
      </c>
      <c r="BB395" s="45">
        <f>IF(M395&lt;&gt;"",IF(LEFT(M395,1)="S", Calculs!$C$52,0),0)</f>
        <v>0</v>
      </c>
      <c r="BC395" s="46" t="str">
        <f t="shared" si="115"/>
        <v/>
      </c>
      <c r="BD395" s="46" t="str">
        <f t="shared" si="117"/>
        <v/>
      </c>
      <c r="BE395" s="46">
        <f>SUMIF(Calculs!$B$2:$B$34,BC395,Calculs!$C$2:$C$34)</f>
        <v>0</v>
      </c>
      <c r="BF395" s="45">
        <f>IF(Q395&lt;&gt;"",IF(LEFT(Q395,1)="S", Calculs!$C$52,0),0)</f>
        <v>0</v>
      </c>
      <c r="BG395" s="45">
        <f>IF(R395&lt;&gt;"",IF(LEFT(R395,1)="S", Calculs!$C$51,0),0)</f>
        <v>0</v>
      </c>
      <c r="BH395" s="252" t="str">
        <f t="shared" si="104"/>
        <v/>
      </c>
      <c r="BI395" s="242">
        <f>IF(B395="",0, IF(BS395="S",COUNTIF($BH$17:BH395,BH395),0))</f>
        <v>0</v>
      </c>
      <c r="BJ395" s="45">
        <f xml:space="preserve"> IF(S395&lt;&gt;"",IF(S395&lt;&gt;"Sense monitor",VLOOKUP(LEFT(S395,2),Calculs!$B$41:$C$46,2,FALSE),0),0)</f>
        <v>0</v>
      </c>
      <c r="BK395" s="45">
        <f>IF(T395&lt;&gt;"",IF(LEFT(T395,1)="S", Calculs!$C$48,0),0)</f>
        <v>0</v>
      </c>
      <c r="BL395" s="45">
        <f>IF(W395&lt;&gt;"",IF(LEFT(W395,3)="ETT", Calculs!$C$37,0),0)</f>
        <v>0</v>
      </c>
      <c r="BM395" s="45">
        <f>IF(X395&lt;&gt;"",IF(LEFT(X395,1)="S", Calculs!$C$51,0),0)</f>
        <v>0</v>
      </c>
      <c r="BN395" s="45">
        <f>IF(Y395&lt;&gt;"",IF(LEFT(Y395,1)="S", Calculs!$C$52,0),0)</f>
        <v>0</v>
      </c>
      <c r="BO395" s="46" t="str">
        <f t="shared" si="116"/>
        <v/>
      </c>
      <c r="BP395" s="45">
        <f>SUMIF(Calculs!$B$32:$B$36,TRIM(BO395),Calculs!$C$32:$C$36)</f>
        <v>0</v>
      </c>
      <c r="BQ395" s="45">
        <f>IF(V395&lt;&gt;"",IF(LEFT(V395,1)="S", SUMIF(Calculs!$B$57:$B$61, TRIM(BO395), Calculs!$C$57:$C$61),0),0)</f>
        <v>0</v>
      </c>
      <c r="BR395" s="43" t="str">
        <f t="shared" si="105"/>
        <v>N</v>
      </c>
      <c r="BS395" s="241" t="str">
        <f t="shared" si="106"/>
        <v>N</v>
      </c>
      <c r="BT395" s="45">
        <f t="shared" si="107"/>
        <v>0</v>
      </c>
      <c r="BU395" s="45"/>
      <c r="BV395" s="45"/>
      <c r="BW395" s="45">
        <f>IF(C395="",0,IF(AND(BR395="S",AW395=1), VLOOKUP(C395,Calculs!$B$85:$D$90,3), 0) + IF(AND(BS395="S",BI395=1), VLOOKUP(C395,Calculs!$B$85:$F$90,5), 0))</f>
        <v>0</v>
      </c>
      <c r="BX395" s="43" t="str">
        <f t="shared" si="108"/>
        <v/>
      </c>
      <c r="BY395" s="241" t="str">
        <f t="shared" si="109"/>
        <v/>
      </c>
      <c r="BZ395" s="301" t="str">
        <f t="shared" si="110"/>
        <v/>
      </c>
      <c r="CA395" s="301" t="str">
        <f t="shared" si="111"/>
        <v/>
      </c>
    </row>
    <row r="396" spans="1:79" ht="12.75" customHeight="1">
      <c r="A396" s="273"/>
      <c r="B396" s="239" t="str">
        <f>IF(' Peticions ET'!B395="", "",' Peticions ET'!B395)</f>
        <v/>
      </c>
      <c r="C396" s="186" t="str">
        <f>IF(' Peticions ET'!C395="", "",' Peticions ET'!C395)</f>
        <v/>
      </c>
      <c r="D396" s="186" t="str">
        <f>IF(' Peticions ET'!D395="", "",' Peticions ET'!D395)</f>
        <v/>
      </c>
      <c r="E396" s="186" t="str">
        <f>IF(' Peticions ET'!E395="", "",' Peticions ET'!E395)</f>
        <v/>
      </c>
      <c r="F396" s="186" t="str">
        <f>IF(' Peticions ET'!F395="", "",' Peticions ET'!F395)</f>
        <v/>
      </c>
      <c r="G396" s="186" t="str">
        <f>IF(' Peticions ET'!G395="", "",' Peticions ET'!G395)</f>
        <v/>
      </c>
      <c r="H396" s="185" t="str">
        <f>IF(' Peticions ET'!H395="", "",' Peticions ET'!H395)</f>
        <v/>
      </c>
      <c r="I396" s="185" t="str">
        <f>IF(' Peticions ET'!I395="", "",' Peticions ET'!I395)</f>
        <v/>
      </c>
      <c r="J396" s="33" t="str">
        <f>IF(' Peticions ET'!J395="", "",' Peticions ET'!J395)</f>
        <v/>
      </c>
      <c r="K396" s="33" t="str">
        <f>IF(' Peticions ET'!K395="", "",' Peticions ET'!K395)</f>
        <v/>
      </c>
      <c r="L396" s="33" t="str">
        <f>IF(' Peticions ET'!L395="", "",' Peticions ET'!L395)</f>
        <v/>
      </c>
      <c r="M396" s="33" t="str">
        <f>IF(' Peticions ET'!M395="", "",' Peticions ET'!M395)</f>
        <v/>
      </c>
      <c r="N396" s="33" t="str">
        <f>IF(' Peticions ET'!N395="", "",' Peticions ET'!N395)</f>
        <v/>
      </c>
      <c r="O396" s="33" t="str">
        <f>IF(' Peticions ET'!O395="", "",' Peticions ET'!O395)</f>
        <v/>
      </c>
      <c r="P396" s="33" t="str">
        <f>IF(' Peticions ET'!P395="", "",' Peticions ET'!P395)</f>
        <v/>
      </c>
      <c r="Q396" s="33" t="str">
        <f>IF(' Peticions ET'!R395="", "",' Peticions ET'!R395)</f>
        <v/>
      </c>
      <c r="R396" s="1" t="str">
        <f>IF(' Peticions ET'!Q395="", "",' Peticions ET'!Q395)</f>
        <v/>
      </c>
      <c r="S396" s="34" t="str">
        <f>IF(' Peticions ET'!U395="", "",' Peticions ET'!U395)</f>
        <v/>
      </c>
      <c r="T396" s="34" t="str">
        <f>IF(' Peticions ET'!V395="", "",' Peticions ET'!V395)</f>
        <v/>
      </c>
      <c r="U396" t="str">
        <f>IF(' Peticions ET'!S395="", "",' Peticions ET'!S395)</f>
        <v/>
      </c>
      <c r="V396" t="str">
        <f>IF(' Peticions ET'!T395="", "",' Peticions ET'!T395)</f>
        <v/>
      </c>
      <c r="W396" s="33" t="str">
        <f>IF(' Peticions ET'!W395="", "",' Peticions ET'!W395)</f>
        <v/>
      </c>
      <c r="X396" s="33" t="str">
        <f>IF(' Peticions ET'!X395="", "",' Peticions ET'!X395)</f>
        <v/>
      </c>
      <c r="Y396" s="33" t="str">
        <f>IF(' Peticions ET'!Y395="", "",' Peticions ET'!Y395)</f>
        <v/>
      </c>
      <c r="Z396" s="1"/>
      <c r="AA396" s="1"/>
      <c r="AB396" s="3"/>
      <c r="AC396" s="34"/>
      <c r="AD396" s="34"/>
      <c r="AE396" s="34"/>
      <c r="AF396" s="35"/>
      <c r="AG396" s="36"/>
      <c r="AH396" s="36"/>
      <c r="AI396" s="36"/>
      <c r="AJ396" s="36"/>
      <c r="AK396" s="37"/>
      <c r="AL396" s="37"/>
      <c r="AM396" s="37"/>
      <c r="AN396" s="37"/>
      <c r="AO396" s="38" t="str">
        <f>IF(' Peticions ET'!AO395="", "",' Peticions ET'!AO395)</f>
        <v/>
      </c>
      <c r="AP396" s="154"/>
      <c r="AQ396" s="39"/>
      <c r="AR396" s="40" t="str">
        <f t="shared" si="118"/>
        <v/>
      </c>
      <c r="AS396" s="41" t="str">
        <f t="shared" si="119"/>
        <v/>
      </c>
      <c r="AT396" s="42" t="str">
        <f t="shared" si="112"/>
        <v/>
      </c>
      <c r="AU396" s="43" t="str">
        <f t="shared" si="113"/>
        <v/>
      </c>
      <c r="AV396" s="252" t="str">
        <f t="shared" si="103"/>
        <v/>
      </c>
      <c r="AW396" s="242">
        <f>IF(B396="",0,IF(BR396="S",COUNTIF($AV$17:AV396,AV396),0))</f>
        <v>0</v>
      </c>
      <c r="AX396" s="44" t="str">
        <f t="shared" si="114"/>
        <v/>
      </c>
      <c r="AY396" s="45">
        <f xml:space="preserve"> IF(AX396&lt;&gt;"",VLOOKUP(AX396,Calculs!$B$2:$C$34,2,FALSE),0)</f>
        <v>0</v>
      </c>
      <c r="AZ396" s="45">
        <f>IF(K396&lt;&gt;"",IF(LEFT(K396,1)="S", Calculs!$C$55,0),0)</f>
        <v>0</v>
      </c>
      <c r="BA396" s="45">
        <f>IF(L396&lt;&gt;"",IF(LEFT(L396,1)="S", Calculs!$C$51,0),0)</f>
        <v>0</v>
      </c>
      <c r="BB396" s="45">
        <f>IF(M396&lt;&gt;"",IF(LEFT(M396,1)="S", Calculs!$C$52,0),0)</f>
        <v>0</v>
      </c>
      <c r="BC396" s="46" t="str">
        <f t="shared" si="115"/>
        <v/>
      </c>
      <c r="BD396" s="46" t="str">
        <f t="shared" si="117"/>
        <v/>
      </c>
      <c r="BE396" s="46">
        <f>SUMIF(Calculs!$B$2:$B$34,BC396,Calculs!$C$2:$C$34)</f>
        <v>0</v>
      </c>
      <c r="BF396" s="45">
        <f>IF(Q396&lt;&gt;"",IF(LEFT(Q396,1)="S", Calculs!$C$52,0),0)</f>
        <v>0</v>
      </c>
      <c r="BG396" s="45">
        <f>IF(R396&lt;&gt;"",IF(LEFT(R396,1)="S", Calculs!$C$51,0),0)</f>
        <v>0</v>
      </c>
      <c r="BH396" s="252" t="str">
        <f t="shared" si="104"/>
        <v/>
      </c>
      <c r="BI396" s="242">
        <f>IF(B396="",0, IF(BS396="S",COUNTIF($BH$17:BH396,BH396),0))</f>
        <v>0</v>
      </c>
      <c r="BJ396" s="45">
        <f xml:space="preserve"> IF(S396&lt;&gt;"",IF(S396&lt;&gt;"Sense monitor",VLOOKUP(LEFT(S396,2),Calculs!$B$41:$C$46,2,FALSE),0),0)</f>
        <v>0</v>
      </c>
      <c r="BK396" s="45">
        <f>IF(T396&lt;&gt;"",IF(LEFT(T396,1)="S", Calculs!$C$48,0),0)</f>
        <v>0</v>
      </c>
      <c r="BL396" s="45">
        <f>IF(W396&lt;&gt;"",IF(LEFT(W396,3)="ETT", Calculs!$C$37,0),0)</f>
        <v>0</v>
      </c>
      <c r="BM396" s="45">
        <f>IF(X396&lt;&gt;"",IF(LEFT(X396,1)="S", Calculs!$C$51,0),0)</f>
        <v>0</v>
      </c>
      <c r="BN396" s="45">
        <f>IF(Y396&lt;&gt;"",IF(LEFT(Y396,1)="S", Calculs!$C$52,0),0)</f>
        <v>0</v>
      </c>
      <c r="BO396" s="46" t="str">
        <f t="shared" si="116"/>
        <v/>
      </c>
      <c r="BP396" s="45">
        <f>SUMIF(Calculs!$B$32:$B$36,TRIM(BO396),Calculs!$C$32:$C$36)</f>
        <v>0</v>
      </c>
      <c r="BQ396" s="45">
        <f>IF(V396&lt;&gt;"",IF(LEFT(V396,1)="S", SUMIF(Calculs!$B$57:$B$61, TRIM(BO396), Calculs!$C$57:$C$61),0),0)</f>
        <v>0</v>
      </c>
      <c r="BR396" s="43" t="str">
        <f t="shared" si="105"/>
        <v>N</v>
      </c>
      <c r="BS396" s="241" t="str">
        <f t="shared" si="106"/>
        <v>N</v>
      </c>
      <c r="BT396" s="45">
        <f t="shared" si="107"/>
        <v>0</v>
      </c>
      <c r="BU396" s="45"/>
      <c r="BV396" s="45"/>
      <c r="BW396" s="45">
        <f>IF(C396="",0,IF(AND(BR396="S",AW396=1), VLOOKUP(C396,Calculs!$B$85:$D$90,3), 0) + IF(AND(BS396="S",BI396=1), VLOOKUP(C396,Calculs!$B$85:$F$90,5), 0))</f>
        <v>0</v>
      </c>
      <c r="BX396" s="43" t="str">
        <f t="shared" si="108"/>
        <v/>
      </c>
      <c r="BY396" s="241" t="str">
        <f t="shared" si="109"/>
        <v/>
      </c>
      <c r="BZ396" s="301" t="str">
        <f t="shared" si="110"/>
        <v/>
      </c>
      <c r="CA396" s="301" t="str">
        <f t="shared" si="111"/>
        <v/>
      </c>
    </row>
    <row r="397" spans="1:79" ht="12.75" customHeight="1">
      <c r="A397" s="273"/>
      <c r="B397" s="239" t="str">
        <f>IF(' Peticions ET'!B396="", "",' Peticions ET'!B396)</f>
        <v/>
      </c>
      <c r="C397" s="186" t="str">
        <f>IF(' Peticions ET'!C396="", "",' Peticions ET'!C396)</f>
        <v/>
      </c>
      <c r="D397" s="186" t="str">
        <f>IF(' Peticions ET'!D396="", "",' Peticions ET'!D396)</f>
        <v/>
      </c>
      <c r="E397" s="186" t="str">
        <f>IF(' Peticions ET'!E396="", "",' Peticions ET'!E396)</f>
        <v/>
      </c>
      <c r="F397" s="186" t="str">
        <f>IF(' Peticions ET'!F396="", "",' Peticions ET'!F396)</f>
        <v/>
      </c>
      <c r="G397" s="186" t="str">
        <f>IF(' Peticions ET'!G396="", "",' Peticions ET'!G396)</f>
        <v/>
      </c>
      <c r="H397" s="185" t="str">
        <f>IF(' Peticions ET'!H396="", "",' Peticions ET'!H396)</f>
        <v/>
      </c>
      <c r="I397" s="185" t="str">
        <f>IF(' Peticions ET'!I396="", "",' Peticions ET'!I396)</f>
        <v/>
      </c>
      <c r="J397" s="33" t="str">
        <f>IF(' Peticions ET'!J396="", "",' Peticions ET'!J396)</f>
        <v/>
      </c>
      <c r="K397" s="33" t="str">
        <f>IF(' Peticions ET'!K396="", "",' Peticions ET'!K396)</f>
        <v/>
      </c>
      <c r="L397" s="33" t="str">
        <f>IF(' Peticions ET'!L396="", "",' Peticions ET'!L396)</f>
        <v/>
      </c>
      <c r="M397" s="33" t="str">
        <f>IF(' Peticions ET'!M396="", "",' Peticions ET'!M396)</f>
        <v/>
      </c>
      <c r="N397" s="33" t="str">
        <f>IF(' Peticions ET'!N396="", "",' Peticions ET'!N396)</f>
        <v/>
      </c>
      <c r="O397" s="33" t="str">
        <f>IF(' Peticions ET'!O396="", "",' Peticions ET'!O396)</f>
        <v/>
      </c>
      <c r="P397" s="33" t="str">
        <f>IF(' Peticions ET'!P396="", "",' Peticions ET'!P396)</f>
        <v/>
      </c>
      <c r="Q397" s="33" t="str">
        <f>IF(' Peticions ET'!R396="", "",' Peticions ET'!R396)</f>
        <v/>
      </c>
      <c r="R397" s="1" t="str">
        <f>IF(' Peticions ET'!Q396="", "",' Peticions ET'!Q396)</f>
        <v/>
      </c>
      <c r="S397" s="34" t="str">
        <f>IF(' Peticions ET'!U396="", "",' Peticions ET'!U396)</f>
        <v/>
      </c>
      <c r="T397" s="34" t="str">
        <f>IF(' Peticions ET'!V396="", "",' Peticions ET'!V396)</f>
        <v/>
      </c>
      <c r="U397" t="str">
        <f>IF(' Peticions ET'!S396="", "",' Peticions ET'!S396)</f>
        <v/>
      </c>
      <c r="V397" t="str">
        <f>IF(' Peticions ET'!T396="", "",' Peticions ET'!T396)</f>
        <v/>
      </c>
      <c r="W397" s="33" t="str">
        <f>IF(' Peticions ET'!W396="", "",' Peticions ET'!W396)</f>
        <v/>
      </c>
      <c r="X397" s="33" t="str">
        <f>IF(' Peticions ET'!X396="", "",' Peticions ET'!X396)</f>
        <v/>
      </c>
      <c r="Y397" s="33" t="str">
        <f>IF(' Peticions ET'!Y396="", "",' Peticions ET'!Y396)</f>
        <v/>
      </c>
      <c r="Z397" s="1"/>
      <c r="AA397" s="1"/>
      <c r="AB397" s="3"/>
      <c r="AC397" s="34"/>
      <c r="AD397" s="34"/>
      <c r="AE397" s="34"/>
      <c r="AF397" s="35"/>
      <c r="AG397" s="36"/>
      <c r="AH397" s="36"/>
      <c r="AI397" s="36"/>
      <c r="AJ397" s="36"/>
      <c r="AK397" s="37"/>
      <c r="AL397" s="37"/>
      <c r="AM397" s="37"/>
      <c r="AN397" s="37"/>
      <c r="AO397" s="38" t="str">
        <f>IF(' Peticions ET'!AO396="", "",' Peticions ET'!AO396)</f>
        <v/>
      </c>
      <c r="AP397" s="154"/>
      <c r="AQ397" s="39"/>
      <c r="AR397" s="40" t="str">
        <f t="shared" si="118"/>
        <v/>
      </c>
      <c r="AS397" s="41" t="str">
        <f t="shared" si="119"/>
        <v/>
      </c>
      <c r="AT397" s="42" t="str">
        <f t="shared" si="112"/>
        <v/>
      </c>
      <c r="AU397" s="43" t="str">
        <f t="shared" si="113"/>
        <v/>
      </c>
      <c r="AV397" s="252" t="str">
        <f t="shared" si="103"/>
        <v/>
      </c>
      <c r="AW397" s="242">
        <f>IF(B397="",0,IF(BR397="S",COUNTIF($AV$17:AV397,AV397),0))</f>
        <v>0</v>
      </c>
      <c r="AX397" s="44" t="str">
        <f t="shared" si="114"/>
        <v/>
      </c>
      <c r="AY397" s="45">
        <f xml:space="preserve"> IF(AX397&lt;&gt;"",VLOOKUP(AX397,Calculs!$B$2:$C$34,2,FALSE),0)</f>
        <v>0</v>
      </c>
      <c r="AZ397" s="45">
        <f>IF(K397&lt;&gt;"",IF(LEFT(K397,1)="S", Calculs!$C$55,0),0)</f>
        <v>0</v>
      </c>
      <c r="BA397" s="45">
        <f>IF(L397&lt;&gt;"",IF(LEFT(L397,1)="S", Calculs!$C$51,0),0)</f>
        <v>0</v>
      </c>
      <c r="BB397" s="45">
        <f>IF(M397&lt;&gt;"",IF(LEFT(M397,1)="S", Calculs!$C$52,0),0)</f>
        <v>0</v>
      </c>
      <c r="BC397" s="46" t="str">
        <f t="shared" si="115"/>
        <v/>
      </c>
      <c r="BD397" s="46" t="str">
        <f t="shared" si="117"/>
        <v/>
      </c>
      <c r="BE397" s="46">
        <f>SUMIF(Calculs!$B$2:$B$34,BC397,Calculs!$C$2:$C$34)</f>
        <v>0</v>
      </c>
      <c r="BF397" s="45">
        <f>IF(Q397&lt;&gt;"",IF(LEFT(Q397,1)="S", Calculs!$C$52,0),0)</f>
        <v>0</v>
      </c>
      <c r="BG397" s="45">
        <f>IF(R397&lt;&gt;"",IF(LEFT(R397,1)="S", Calculs!$C$51,0),0)</f>
        <v>0</v>
      </c>
      <c r="BH397" s="252" t="str">
        <f t="shared" si="104"/>
        <v/>
      </c>
      <c r="BI397" s="242">
        <f>IF(B397="",0, IF(BS397="S",COUNTIF($BH$17:BH397,BH397),0))</f>
        <v>0</v>
      </c>
      <c r="BJ397" s="45">
        <f xml:space="preserve"> IF(S397&lt;&gt;"",IF(S397&lt;&gt;"Sense monitor",VLOOKUP(LEFT(S397,2),Calculs!$B$41:$C$46,2,FALSE),0),0)</f>
        <v>0</v>
      </c>
      <c r="BK397" s="45">
        <f>IF(T397&lt;&gt;"",IF(LEFT(T397,1)="S", Calculs!$C$48,0),0)</f>
        <v>0</v>
      </c>
      <c r="BL397" s="45">
        <f>IF(W397&lt;&gt;"",IF(LEFT(W397,3)="ETT", Calculs!$C$37,0),0)</f>
        <v>0</v>
      </c>
      <c r="BM397" s="45">
        <f>IF(X397&lt;&gt;"",IF(LEFT(X397,1)="S", Calculs!$C$51,0),0)</f>
        <v>0</v>
      </c>
      <c r="BN397" s="45">
        <f>IF(Y397&lt;&gt;"",IF(LEFT(Y397,1)="S", Calculs!$C$52,0),0)</f>
        <v>0</v>
      </c>
      <c r="BO397" s="46" t="str">
        <f t="shared" si="116"/>
        <v/>
      </c>
      <c r="BP397" s="45">
        <f>SUMIF(Calculs!$B$32:$B$36,TRIM(BO397),Calculs!$C$32:$C$36)</f>
        <v>0</v>
      </c>
      <c r="BQ397" s="45">
        <f>IF(V397&lt;&gt;"",IF(LEFT(V397,1)="S", SUMIF(Calculs!$B$57:$B$61, TRIM(BO397), Calculs!$C$57:$C$61),0),0)</f>
        <v>0</v>
      </c>
      <c r="BR397" s="43" t="str">
        <f t="shared" si="105"/>
        <v>N</v>
      </c>
      <c r="BS397" s="241" t="str">
        <f t="shared" si="106"/>
        <v>N</v>
      </c>
      <c r="BT397" s="45">
        <f t="shared" si="107"/>
        <v>0</v>
      </c>
      <c r="BU397" s="45"/>
      <c r="BV397" s="45"/>
      <c r="BW397" s="45">
        <f>IF(C397="",0,IF(AND(BR397="S",AW397=1), VLOOKUP(C397,Calculs!$B$85:$D$90,3), 0) + IF(AND(BS397="S",BI397=1), VLOOKUP(C397,Calculs!$B$85:$F$90,5), 0))</f>
        <v>0</v>
      </c>
      <c r="BX397" s="43" t="str">
        <f t="shared" si="108"/>
        <v/>
      </c>
      <c r="BY397" s="241" t="str">
        <f t="shared" si="109"/>
        <v/>
      </c>
      <c r="BZ397" s="301" t="str">
        <f t="shared" si="110"/>
        <v/>
      </c>
      <c r="CA397" s="301" t="str">
        <f t="shared" si="111"/>
        <v/>
      </c>
    </row>
    <row r="398" spans="1:79" ht="12.75" customHeight="1">
      <c r="A398" s="273"/>
      <c r="B398" s="239" t="str">
        <f>IF(' Peticions ET'!B397="", "",' Peticions ET'!B397)</f>
        <v/>
      </c>
      <c r="C398" s="186" t="str">
        <f>IF(' Peticions ET'!C397="", "",' Peticions ET'!C397)</f>
        <v/>
      </c>
      <c r="D398" s="186" t="str">
        <f>IF(' Peticions ET'!D397="", "",' Peticions ET'!D397)</f>
        <v/>
      </c>
      <c r="E398" s="186" t="str">
        <f>IF(' Peticions ET'!E397="", "",' Peticions ET'!E397)</f>
        <v/>
      </c>
      <c r="F398" s="186" t="str">
        <f>IF(' Peticions ET'!F397="", "",' Peticions ET'!F397)</f>
        <v/>
      </c>
      <c r="G398" s="186" t="str">
        <f>IF(' Peticions ET'!G397="", "",' Peticions ET'!G397)</f>
        <v/>
      </c>
      <c r="H398" s="185" t="str">
        <f>IF(' Peticions ET'!H397="", "",' Peticions ET'!H397)</f>
        <v/>
      </c>
      <c r="I398" s="185" t="str">
        <f>IF(' Peticions ET'!I397="", "",' Peticions ET'!I397)</f>
        <v/>
      </c>
      <c r="J398" s="33" t="str">
        <f>IF(' Peticions ET'!J397="", "",' Peticions ET'!J397)</f>
        <v/>
      </c>
      <c r="K398" s="33" t="str">
        <f>IF(' Peticions ET'!K397="", "",' Peticions ET'!K397)</f>
        <v/>
      </c>
      <c r="L398" s="33" t="str">
        <f>IF(' Peticions ET'!L397="", "",' Peticions ET'!L397)</f>
        <v/>
      </c>
      <c r="M398" s="33" t="str">
        <f>IF(' Peticions ET'!M397="", "",' Peticions ET'!M397)</f>
        <v/>
      </c>
      <c r="N398" s="33" t="str">
        <f>IF(' Peticions ET'!N397="", "",' Peticions ET'!N397)</f>
        <v/>
      </c>
      <c r="O398" s="33" t="str">
        <f>IF(' Peticions ET'!O397="", "",' Peticions ET'!O397)</f>
        <v/>
      </c>
      <c r="P398" s="33" t="str">
        <f>IF(' Peticions ET'!P397="", "",' Peticions ET'!P397)</f>
        <v/>
      </c>
      <c r="Q398" s="33" t="str">
        <f>IF(' Peticions ET'!R397="", "",' Peticions ET'!R397)</f>
        <v/>
      </c>
      <c r="R398" s="1" t="str">
        <f>IF(' Peticions ET'!Q397="", "",' Peticions ET'!Q397)</f>
        <v/>
      </c>
      <c r="S398" s="34" t="str">
        <f>IF(' Peticions ET'!U397="", "",' Peticions ET'!U397)</f>
        <v/>
      </c>
      <c r="T398" s="34" t="str">
        <f>IF(' Peticions ET'!V397="", "",' Peticions ET'!V397)</f>
        <v/>
      </c>
      <c r="U398" t="str">
        <f>IF(' Peticions ET'!S397="", "",' Peticions ET'!S397)</f>
        <v/>
      </c>
      <c r="V398" t="str">
        <f>IF(' Peticions ET'!T397="", "",' Peticions ET'!T397)</f>
        <v/>
      </c>
      <c r="W398" s="33" t="str">
        <f>IF(' Peticions ET'!W397="", "",' Peticions ET'!W397)</f>
        <v/>
      </c>
      <c r="X398" s="33" t="str">
        <f>IF(' Peticions ET'!X397="", "",' Peticions ET'!X397)</f>
        <v/>
      </c>
      <c r="Y398" s="33" t="str">
        <f>IF(' Peticions ET'!Y397="", "",' Peticions ET'!Y397)</f>
        <v/>
      </c>
      <c r="Z398" s="1"/>
      <c r="AA398" s="1"/>
      <c r="AB398" s="3"/>
      <c r="AC398" s="34"/>
      <c r="AD398" s="34"/>
      <c r="AE398" s="34"/>
      <c r="AF398" s="35"/>
      <c r="AG398" s="36"/>
      <c r="AH398" s="36"/>
      <c r="AI398" s="36"/>
      <c r="AJ398" s="36"/>
      <c r="AK398" s="37"/>
      <c r="AL398" s="37"/>
      <c r="AM398" s="37"/>
      <c r="AN398" s="37"/>
      <c r="AO398" s="38" t="str">
        <f>IF(' Peticions ET'!AO397="", "",' Peticions ET'!AO397)</f>
        <v/>
      </c>
      <c r="AP398" s="154"/>
      <c r="AQ398" s="39"/>
      <c r="AR398" s="40" t="str">
        <f t="shared" si="118"/>
        <v/>
      </c>
      <c r="AS398" s="41" t="str">
        <f t="shared" si="119"/>
        <v/>
      </c>
      <c r="AT398" s="42" t="str">
        <f t="shared" si="112"/>
        <v/>
      </c>
      <c r="AU398" s="43" t="str">
        <f t="shared" si="113"/>
        <v/>
      </c>
      <c r="AV398" s="252" t="str">
        <f t="shared" si="103"/>
        <v/>
      </c>
      <c r="AW398" s="242">
        <f>IF(B398="",0,IF(BR398="S",COUNTIF($AV$17:AV398,AV398),0))</f>
        <v>0</v>
      </c>
      <c r="AX398" s="44" t="str">
        <f t="shared" si="114"/>
        <v/>
      </c>
      <c r="AY398" s="45">
        <f xml:space="preserve"> IF(AX398&lt;&gt;"",VLOOKUP(AX398,Calculs!$B$2:$C$34,2,FALSE),0)</f>
        <v>0</v>
      </c>
      <c r="AZ398" s="45">
        <f>IF(K398&lt;&gt;"",IF(LEFT(K398,1)="S", Calculs!$C$55,0),0)</f>
        <v>0</v>
      </c>
      <c r="BA398" s="45">
        <f>IF(L398&lt;&gt;"",IF(LEFT(L398,1)="S", Calculs!$C$51,0),0)</f>
        <v>0</v>
      </c>
      <c r="BB398" s="45">
        <f>IF(M398&lt;&gt;"",IF(LEFT(M398,1)="S", Calculs!$C$52,0),0)</f>
        <v>0</v>
      </c>
      <c r="BC398" s="46" t="str">
        <f t="shared" si="115"/>
        <v/>
      </c>
      <c r="BD398" s="46" t="str">
        <f t="shared" si="117"/>
        <v/>
      </c>
      <c r="BE398" s="46">
        <f>SUMIF(Calculs!$B$2:$B$34,BC398,Calculs!$C$2:$C$34)</f>
        <v>0</v>
      </c>
      <c r="BF398" s="45">
        <f>IF(Q398&lt;&gt;"",IF(LEFT(Q398,1)="S", Calculs!$C$52,0),0)</f>
        <v>0</v>
      </c>
      <c r="BG398" s="45">
        <f>IF(R398&lt;&gt;"",IF(LEFT(R398,1)="S", Calculs!$C$51,0),0)</f>
        <v>0</v>
      </c>
      <c r="BH398" s="252" t="str">
        <f t="shared" si="104"/>
        <v/>
      </c>
      <c r="BI398" s="242">
        <f>IF(B398="",0, IF(BS398="S",COUNTIF($BH$17:BH398,BH398),0))</f>
        <v>0</v>
      </c>
      <c r="BJ398" s="45">
        <f xml:space="preserve"> IF(S398&lt;&gt;"",IF(S398&lt;&gt;"Sense monitor",VLOOKUP(LEFT(S398,2),Calculs!$B$41:$C$46,2,FALSE),0),0)</f>
        <v>0</v>
      </c>
      <c r="BK398" s="45">
        <f>IF(T398&lt;&gt;"",IF(LEFT(T398,1)="S", Calculs!$C$48,0),0)</f>
        <v>0</v>
      </c>
      <c r="BL398" s="45">
        <f>IF(W398&lt;&gt;"",IF(LEFT(W398,3)="ETT", Calculs!$C$37,0),0)</f>
        <v>0</v>
      </c>
      <c r="BM398" s="45">
        <f>IF(X398&lt;&gt;"",IF(LEFT(X398,1)="S", Calculs!$C$51,0),0)</f>
        <v>0</v>
      </c>
      <c r="BN398" s="45">
        <f>IF(Y398&lt;&gt;"",IF(LEFT(Y398,1)="S", Calculs!$C$52,0),0)</f>
        <v>0</v>
      </c>
      <c r="BO398" s="46" t="str">
        <f t="shared" si="116"/>
        <v/>
      </c>
      <c r="BP398" s="45">
        <f>SUMIF(Calculs!$B$32:$B$36,TRIM(BO398),Calculs!$C$32:$C$36)</f>
        <v>0</v>
      </c>
      <c r="BQ398" s="45">
        <f>IF(V398&lt;&gt;"",IF(LEFT(V398,1)="S", SUMIF(Calculs!$B$57:$B$61, TRIM(BO398), Calculs!$C$57:$C$61),0),0)</f>
        <v>0</v>
      </c>
      <c r="BR398" s="43" t="str">
        <f t="shared" si="105"/>
        <v>N</v>
      </c>
      <c r="BS398" s="241" t="str">
        <f t="shared" si="106"/>
        <v>N</v>
      </c>
      <c r="BT398" s="45">
        <f t="shared" si="107"/>
        <v>0</v>
      </c>
      <c r="BU398" s="45"/>
      <c r="BV398" s="45"/>
      <c r="BW398" s="45">
        <f>IF(C398="",0,IF(AND(BR398="S",AW398=1), VLOOKUP(C398,Calculs!$B$85:$D$90,3), 0) + IF(AND(BS398="S",BI398=1), VLOOKUP(C398,Calculs!$B$85:$F$90,5), 0))</f>
        <v>0</v>
      </c>
      <c r="BX398" s="43" t="str">
        <f t="shared" si="108"/>
        <v/>
      </c>
      <c r="BY398" s="241" t="str">
        <f t="shared" si="109"/>
        <v/>
      </c>
      <c r="BZ398" s="301" t="str">
        <f t="shared" si="110"/>
        <v/>
      </c>
      <c r="CA398" s="301" t="str">
        <f t="shared" si="111"/>
        <v/>
      </c>
    </row>
    <row r="399" spans="1:79" ht="12.75" customHeight="1">
      <c r="A399" s="273"/>
      <c r="B399" s="239" t="str">
        <f>IF(' Peticions ET'!B398="", "",' Peticions ET'!B398)</f>
        <v/>
      </c>
      <c r="C399" s="186" t="str">
        <f>IF(' Peticions ET'!C398="", "",' Peticions ET'!C398)</f>
        <v/>
      </c>
      <c r="D399" s="186" t="str">
        <f>IF(' Peticions ET'!D398="", "",' Peticions ET'!D398)</f>
        <v/>
      </c>
      <c r="E399" s="186" t="str">
        <f>IF(' Peticions ET'!E398="", "",' Peticions ET'!E398)</f>
        <v/>
      </c>
      <c r="F399" s="186" t="str">
        <f>IF(' Peticions ET'!F398="", "",' Peticions ET'!F398)</f>
        <v/>
      </c>
      <c r="G399" s="186" t="str">
        <f>IF(' Peticions ET'!G398="", "",' Peticions ET'!G398)</f>
        <v/>
      </c>
      <c r="H399" s="185" t="str">
        <f>IF(' Peticions ET'!H398="", "",' Peticions ET'!H398)</f>
        <v/>
      </c>
      <c r="I399" s="185" t="str">
        <f>IF(' Peticions ET'!I398="", "",' Peticions ET'!I398)</f>
        <v/>
      </c>
      <c r="J399" s="33" t="str">
        <f>IF(' Peticions ET'!J398="", "",' Peticions ET'!J398)</f>
        <v/>
      </c>
      <c r="K399" s="33" t="str">
        <f>IF(' Peticions ET'!K398="", "",' Peticions ET'!K398)</f>
        <v/>
      </c>
      <c r="L399" s="33" t="str">
        <f>IF(' Peticions ET'!L398="", "",' Peticions ET'!L398)</f>
        <v/>
      </c>
      <c r="M399" s="33" t="str">
        <f>IF(' Peticions ET'!M398="", "",' Peticions ET'!M398)</f>
        <v/>
      </c>
      <c r="N399" s="33" t="str">
        <f>IF(' Peticions ET'!N398="", "",' Peticions ET'!N398)</f>
        <v/>
      </c>
      <c r="O399" s="33" t="str">
        <f>IF(' Peticions ET'!O398="", "",' Peticions ET'!O398)</f>
        <v/>
      </c>
      <c r="P399" s="33" t="str">
        <f>IF(' Peticions ET'!P398="", "",' Peticions ET'!P398)</f>
        <v/>
      </c>
      <c r="Q399" s="33" t="str">
        <f>IF(' Peticions ET'!R398="", "",' Peticions ET'!R398)</f>
        <v/>
      </c>
      <c r="R399" s="1" t="str">
        <f>IF(' Peticions ET'!Q398="", "",' Peticions ET'!Q398)</f>
        <v/>
      </c>
      <c r="S399" s="34" t="str">
        <f>IF(' Peticions ET'!U398="", "",' Peticions ET'!U398)</f>
        <v/>
      </c>
      <c r="T399" s="34" t="str">
        <f>IF(' Peticions ET'!V398="", "",' Peticions ET'!V398)</f>
        <v/>
      </c>
      <c r="U399" t="str">
        <f>IF(' Peticions ET'!S398="", "",' Peticions ET'!S398)</f>
        <v/>
      </c>
      <c r="V399" t="str">
        <f>IF(' Peticions ET'!T398="", "",' Peticions ET'!T398)</f>
        <v/>
      </c>
      <c r="W399" s="33" t="str">
        <f>IF(' Peticions ET'!W398="", "",' Peticions ET'!W398)</f>
        <v/>
      </c>
      <c r="X399" s="33" t="str">
        <f>IF(' Peticions ET'!X398="", "",' Peticions ET'!X398)</f>
        <v/>
      </c>
      <c r="Y399" s="33" t="str">
        <f>IF(' Peticions ET'!Y398="", "",' Peticions ET'!Y398)</f>
        <v/>
      </c>
      <c r="Z399" s="1"/>
      <c r="AA399" s="1"/>
      <c r="AB399" s="3"/>
      <c r="AC399" s="34"/>
      <c r="AD399" s="34"/>
      <c r="AE399" s="34"/>
      <c r="AF399" s="35"/>
      <c r="AG399" s="36"/>
      <c r="AH399" s="36"/>
      <c r="AI399" s="36"/>
      <c r="AJ399" s="36"/>
      <c r="AK399" s="37"/>
      <c r="AL399" s="37"/>
      <c r="AM399" s="37"/>
      <c r="AN399" s="37"/>
      <c r="AO399" s="38" t="str">
        <f>IF(' Peticions ET'!AO398="", "",' Peticions ET'!AO398)</f>
        <v/>
      </c>
      <c r="AP399" s="154"/>
      <c r="AQ399" s="39"/>
      <c r="AR399" s="40" t="str">
        <f t="shared" si="118"/>
        <v/>
      </c>
      <c r="AS399" s="41" t="str">
        <f t="shared" si="119"/>
        <v/>
      </c>
      <c r="AT399" s="42" t="str">
        <f t="shared" si="112"/>
        <v/>
      </c>
      <c r="AU399" s="43" t="str">
        <f t="shared" si="113"/>
        <v/>
      </c>
      <c r="AV399" s="252" t="str">
        <f t="shared" si="103"/>
        <v/>
      </c>
      <c r="AW399" s="242">
        <f>IF(B399="",0,IF(BR399="S",COUNTIF($AV$17:AV399,AV399),0))</f>
        <v>0</v>
      </c>
      <c r="AX399" s="44" t="str">
        <f t="shared" si="114"/>
        <v/>
      </c>
      <c r="AY399" s="45">
        <f xml:space="preserve"> IF(AX399&lt;&gt;"",VLOOKUP(AX399,Calculs!$B$2:$C$34,2,FALSE),0)</f>
        <v>0</v>
      </c>
      <c r="AZ399" s="45">
        <f>IF(K399&lt;&gt;"",IF(LEFT(K399,1)="S", Calculs!$C$55,0),0)</f>
        <v>0</v>
      </c>
      <c r="BA399" s="45">
        <f>IF(L399&lt;&gt;"",IF(LEFT(L399,1)="S", Calculs!$C$51,0),0)</f>
        <v>0</v>
      </c>
      <c r="BB399" s="45">
        <f>IF(M399&lt;&gt;"",IF(LEFT(M399,1)="S", Calculs!$C$52,0),0)</f>
        <v>0</v>
      </c>
      <c r="BC399" s="46" t="str">
        <f t="shared" si="115"/>
        <v/>
      </c>
      <c r="BD399" s="46" t="str">
        <f t="shared" si="117"/>
        <v/>
      </c>
      <c r="BE399" s="46">
        <f>SUMIF(Calculs!$B$2:$B$34,BC399,Calculs!$C$2:$C$34)</f>
        <v>0</v>
      </c>
      <c r="BF399" s="45">
        <f>IF(Q399&lt;&gt;"",IF(LEFT(Q399,1)="S", Calculs!$C$52,0),0)</f>
        <v>0</v>
      </c>
      <c r="BG399" s="45">
        <f>IF(R399&lt;&gt;"",IF(LEFT(R399,1)="S", Calculs!$C$51,0),0)</f>
        <v>0</v>
      </c>
      <c r="BH399" s="252" t="str">
        <f t="shared" si="104"/>
        <v/>
      </c>
      <c r="BI399" s="242">
        <f>IF(B399="",0, IF(BS399="S",COUNTIF($BH$17:BH399,BH399),0))</f>
        <v>0</v>
      </c>
      <c r="BJ399" s="45">
        <f xml:space="preserve"> IF(S399&lt;&gt;"",IF(S399&lt;&gt;"Sense monitor",VLOOKUP(LEFT(S399,2),Calculs!$B$41:$C$46,2,FALSE),0),0)</f>
        <v>0</v>
      </c>
      <c r="BK399" s="45">
        <f>IF(T399&lt;&gt;"",IF(LEFT(T399,1)="S", Calculs!$C$48,0),0)</f>
        <v>0</v>
      </c>
      <c r="BL399" s="45">
        <f>IF(W399&lt;&gt;"",IF(LEFT(W399,3)="ETT", Calculs!$C$37,0),0)</f>
        <v>0</v>
      </c>
      <c r="BM399" s="45">
        <f>IF(X399&lt;&gt;"",IF(LEFT(X399,1)="S", Calculs!$C$51,0),0)</f>
        <v>0</v>
      </c>
      <c r="BN399" s="45">
        <f>IF(Y399&lt;&gt;"",IF(LEFT(Y399,1)="S", Calculs!$C$52,0),0)</f>
        <v>0</v>
      </c>
      <c r="BO399" s="46" t="str">
        <f t="shared" si="116"/>
        <v/>
      </c>
      <c r="BP399" s="45">
        <f>SUMIF(Calculs!$B$32:$B$36,TRIM(BO399),Calculs!$C$32:$C$36)</f>
        <v>0</v>
      </c>
      <c r="BQ399" s="45">
        <f>IF(V399&lt;&gt;"",IF(LEFT(V399,1)="S", SUMIF(Calculs!$B$57:$B$61, TRIM(BO399), Calculs!$C$57:$C$61),0),0)</f>
        <v>0</v>
      </c>
      <c r="BR399" s="43" t="str">
        <f t="shared" si="105"/>
        <v>N</v>
      </c>
      <c r="BS399" s="241" t="str">
        <f t="shared" si="106"/>
        <v>N</v>
      </c>
      <c r="BT399" s="45">
        <f t="shared" si="107"/>
        <v>0</v>
      </c>
      <c r="BU399" s="45"/>
      <c r="BV399" s="45"/>
      <c r="BW399" s="45">
        <f>IF(C399="",0,IF(AND(BR399="S",AW399=1), VLOOKUP(C399,Calculs!$B$85:$D$90,3), 0) + IF(AND(BS399="S",BI399=1), VLOOKUP(C399,Calculs!$B$85:$F$90,5), 0))</f>
        <v>0</v>
      </c>
      <c r="BX399" s="43" t="str">
        <f t="shared" si="108"/>
        <v/>
      </c>
      <c r="BY399" s="241" t="str">
        <f t="shared" si="109"/>
        <v/>
      </c>
      <c r="BZ399" s="301" t="str">
        <f t="shared" si="110"/>
        <v/>
      </c>
      <c r="CA399" s="301" t="str">
        <f t="shared" si="111"/>
        <v/>
      </c>
    </row>
    <row r="400" spans="1:79" ht="12.75" customHeight="1">
      <c r="A400" s="273"/>
      <c r="B400" s="239" t="str">
        <f>IF(' Peticions ET'!B399="", "",' Peticions ET'!B399)</f>
        <v/>
      </c>
      <c r="C400" s="186" t="str">
        <f>IF(' Peticions ET'!C399="", "",' Peticions ET'!C399)</f>
        <v/>
      </c>
      <c r="D400" s="186" t="str">
        <f>IF(' Peticions ET'!D399="", "",' Peticions ET'!D399)</f>
        <v/>
      </c>
      <c r="E400" s="186" t="str">
        <f>IF(' Peticions ET'!E399="", "",' Peticions ET'!E399)</f>
        <v/>
      </c>
      <c r="F400" s="186" t="str">
        <f>IF(' Peticions ET'!F399="", "",' Peticions ET'!F399)</f>
        <v/>
      </c>
      <c r="G400" s="186" t="str">
        <f>IF(' Peticions ET'!G399="", "",' Peticions ET'!G399)</f>
        <v/>
      </c>
      <c r="H400" s="185" t="str">
        <f>IF(' Peticions ET'!H399="", "",' Peticions ET'!H399)</f>
        <v/>
      </c>
      <c r="I400" s="185" t="str">
        <f>IF(' Peticions ET'!I399="", "",' Peticions ET'!I399)</f>
        <v/>
      </c>
      <c r="J400" s="33" t="str">
        <f>IF(' Peticions ET'!J399="", "",' Peticions ET'!J399)</f>
        <v/>
      </c>
      <c r="K400" s="33" t="str">
        <f>IF(' Peticions ET'!K399="", "",' Peticions ET'!K399)</f>
        <v/>
      </c>
      <c r="L400" s="33" t="str">
        <f>IF(' Peticions ET'!L399="", "",' Peticions ET'!L399)</f>
        <v/>
      </c>
      <c r="M400" s="33" t="str">
        <f>IF(' Peticions ET'!M399="", "",' Peticions ET'!M399)</f>
        <v/>
      </c>
      <c r="N400" s="33" t="str">
        <f>IF(' Peticions ET'!N399="", "",' Peticions ET'!N399)</f>
        <v/>
      </c>
      <c r="O400" s="33" t="str">
        <f>IF(' Peticions ET'!O399="", "",' Peticions ET'!O399)</f>
        <v/>
      </c>
      <c r="P400" s="33" t="str">
        <f>IF(' Peticions ET'!P399="", "",' Peticions ET'!P399)</f>
        <v/>
      </c>
      <c r="Q400" s="33" t="str">
        <f>IF(' Peticions ET'!R399="", "",' Peticions ET'!R399)</f>
        <v/>
      </c>
      <c r="R400" s="1" t="str">
        <f>IF(' Peticions ET'!Q399="", "",' Peticions ET'!Q399)</f>
        <v/>
      </c>
      <c r="S400" s="34" t="str">
        <f>IF(' Peticions ET'!U399="", "",' Peticions ET'!U399)</f>
        <v/>
      </c>
      <c r="T400" s="34" t="str">
        <f>IF(' Peticions ET'!V399="", "",' Peticions ET'!V399)</f>
        <v/>
      </c>
      <c r="U400" t="str">
        <f>IF(' Peticions ET'!S399="", "",' Peticions ET'!S399)</f>
        <v/>
      </c>
      <c r="V400" t="str">
        <f>IF(' Peticions ET'!T399="", "",' Peticions ET'!T399)</f>
        <v/>
      </c>
      <c r="W400" s="33" t="str">
        <f>IF(' Peticions ET'!W399="", "",' Peticions ET'!W399)</f>
        <v/>
      </c>
      <c r="X400" s="33" t="str">
        <f>IF(' Peticions ET'!X399="", "",' Peticions ET'!X399)</f>
        <v/>
      </c>
      <c r="Y400" s="33" t="str">
        <f>IF(' Peticions ET'!Y399="", "",' Peticions ET'!Y399)</f>
        <v/>
      </c>
      <c r="Z400" s="1"/>
      <c r="AA400" s="1"/>
      <c r="AB400" s="3"/>
      <c r="AC400" s="34"/>
      <c r="AD400" s="34"/>
      <c r="AE400" s="34"/>
      <c r="AF400" s="35"/>
      <c r="AG400" s="36"/>
      <c r="AH400" s="36"/>
      <c r="AI400" s="36"/>
      <c r="AJ400" s="36"/>
      <c r="AK400" s="37"/>
      <c r="AL400" s="37"/>
      <c r="AM400" s="37"/>
      <c r="AN400" s="37"/>
      <c r="AO400" s="38" t="str">
        <f>IF(' Peticions ET'!AO399="", "",' Peticions ET'!AO399)</f>
        <v/>
      </c>
      <c r="AP400" s="154"/>
      <c r="AQ400" s="39"/>
      <c r="AR400" s="40" t="str">
        <f t="shared" si="118"/>
        <v/>
      </c>
      <c r="AS400" s="41" t="str">
        <f t="shared" si="119"/>
        <v/>
      </c>
      <c r="AT400" s="42" t="str">
        <f t="shared" si="112"/>
        <v/>
      </c>
      <c r="AU400" s="43" t="str">
        <f t="shared" si="113"/>
        <v/>
      </c>
      <c r="AV400" s="252" t="str">
        <f t="shared" si="103"/>
        <v/>
      </c>
      <c r="AW400" s="242">
        <f>IF(B400="",0,IF(BR400="S",COUNTIF($AV$17:AV400,AV400),0))</f>
        <v>0</v>
      </c>
      <c r="AX400" s="44" t="str">
        <f t="shared" si="114"/>
        <v/>
      </c>
      <c r="AY400" s="45">
        <f xml:space="preserve"> IF(AX400&lt;&gt;"",VLOOKUP(AX400,Calculs!$B$2:$C$34,2,FALSE),0)</f>
        <v>0</v>
      </c>
      <c r="AZ400" s="45">
        <f>IF(K400&lt;&gt;"",IF(LEFT(K400,1)="S", Calculs!$C$55,0),0)</f>
        <v>0</v>
      </c>
      <c r="BA400" s="45">
        <f>IF(L400&lt;&gt;"",IF(LEFT(L400,1)="S", Calculs!$C$51,0),0)</f>
        <v>0</v>
      </c>
      <c r="BB400" s="45">
        <f>IF(M400&lt;&gt;"",IF(LEFT(M400,1)="S", Calculs!$C$52,0),0)</f>
        <v>0</v>
      </c>
      <c r="BC400" s="46" t="str">
        <f t="shared" si="115"/>
        <v/>
      </c>
      <c r="BD400" s="46" t="str">
        <f t="shared" si="117"/>
        <v/>
      </c>
      <c r="BE400" s="46">
        <f>SUMIF(Calculs!$B$2:$B$34,BC400,Calculs!$C$2:$C$34)</f>
        <v>0</v>
      </c>
      <c r="BF400" s="45">
        <f>IF(Q400&lt;&gt;"",IF(LEFT(Q400,1)="S", Calculs!$C$52,0),0)</f>
        <v>0</v>
      </c>
      <c r="BG400" s="45">
        <f>IF(R400&lt;&gt;"",IF(LEFT(R400,1)="S", Calculs!$C$51,0),0)</f>
        <v>0</v>
      </c>
      <c r="BH400" s="252" t="str">
        <f t="shared" si="104"/>
        <v/>
      </c>
      <c r="BI400" s="242">
        <f>IF(B400="",0, IF(BS400="S",COUNTIF($BH$17:BH400,BH400),0))</f>
        <v>0</v>
      </c>
      <c r="BJ400" s="45">
        <f xml:space="preserve"> IF(S400&lt;&gt;"",IF(S400&lt;&gt;"Sense monitor",VLOOKUP(LEFT(S400,2),Calculs!$B$41:$C$46,2,FALSE),0),0)</f>
        <v>0</v>
      </c>
      <c r="BK400" s="45">
        <f>IF(T400&lt;&gt;"",IF(LEFT(T400,1)="S", Calculs!$C$48,0),0)</f>
        <v>0</v>
      </c>
      <c r="BL400" s="45">
        <f>IF(W400&lt;&gt;"",IF(LEFT(W400,3)="ETT", Calculs!$C$37,0),0)</f>
        <v>0</v>
      </c>
      <c r="BM400" s="45">
        <f>IF(X400&lt;&gt;"",IF(LEFT(X400,1)="S", Calculs!$C$51,0),0)</f>
        <v>0</v>
      </c>
      <c r="BN400" s="45">
        <f>IF(Y400&lt;&gt;"",IF(LEFT(Y400,1)="S", Calculs!$C$52,0),0)</f>
        <v>0</v>
      </c>
      <c r="BO400" s="46" t="str">
        <f t="shared" si="116"/>
        <v/>
      </c>
      <c r="BP400" s="45">
        <f>SUMIF(Calculs!$B$32:$B$36,TRIM(BO400),Calculs!$C$32:$C$36)</f>
        <v>0</v>
      </c>
      <c r="BQ400" s="45">
        <f>IF(V400&lt;&gt;"",IF(LEFT(V400,1)="S", SUMIF(Calculs!$B$57:$B$61, TRIM(BO400), Calculs!$C$57:$C$61),0),0)</f>
        <v>0</v>
      </c>
      <c r="BR400" s="43" t="str">
        <f t="shared" si="105"/>
        <v>N</v>
      </c>
      <c r="BS400" s="241" t="str">
        <f t="shared" si="106"/>
        <v>N</v>
      </c>
      <c r="BT400" s="45">
        <f t="shared" si="107"/>
        <v>0</v>
      </c>
      <c r="BU400" s="45"/>
      <c r="BV400" s="45"/>
      <c r="BW400" s="45">
        <f>IF(C400="",0,IF(AND(BR400="S",AW400=1), VLOOKUP(C400,Calculs!$B$85:$D$90,3), 0) + IF(AND(BS400="S",BI400=1), VLOOKUP(C400,Calculs!$B$85:$F$90,5), 0))</f>
        <v>0</v>
      </c>
      <c r="BX400" s="43" t="str">
        <f t="shared" si="108"/>
        <v/>
      </c>
      <c r="BY400" s="241" t="str">
        <f t="shared" si="109"/>
        <v/>
      </c>
      <c r="BZ400" s="301" t="str">
        <f t="shared" si="110"/>
        <v/>
      </c>
      <c r="CA400" s="301" t="str">
        <f t="shared" si="111"/>
        <v/>
      </c>
    </row>
    <row r="401" spans="1:79" ht="12.75" customHeight="1">
      <c r="A401" s="273"/>
      <c r="B401" s="239" t="str">
        <f>IF(' Peticions ET'!B400="", "",' Peticions ET'!B400)</f>
        <v/>
      </c>
      <c r="C401" s="186" t="str">
        <f>IF(' Peticions ET'!C400="", "",' Peticions ET'!C400)</f>
        <v/>
      </c>
      <c r="D401" s="186" t="str">
        <f>IF(' Peticions ET'!D400="", "",' Peticions ET'!D400)</f>
        <v/>
      </c>
      <c r="E401" s="186" t="str">
        <f>IF(' Peticions ET'!E400="", "",' Peticions ET'!E400)</f>
        <v/>
      </c>
      <c r="F401" s="186" t="str">
        <f>IF(' Peticions ET'!F400="", "",' Peticions ET'!F400)</f>
        <v/>
      </c>
      <c r="G401" s="186" t="str">
        <f>IF(' Peticions ET'!G400="", "",' Peticions ET'!G400)</f>
        <v/>
      </c>
      <c r="H401" s="185" t="str">
        <f>IF(' Peticions ET'!H400="", "",' Peticions ET'!H400)</f>
        <v/>
      </c>
      <c r="I401" s="185" t="str">
        <f>IF(' Peticions ET'!I400="", "",' Peticions ET'!I400)</f>
        <v/>
      </c>
      <c r="J401" s="33" t="str">
        <f>IF(' Peticions ET'!J400="", "",' Peticions ET'!J400)</f>
        <v/>
      </c>
      <c r="K401" s="33" t="str">
        <f>IF(' Peticions ET'!K400="", "",' Peticions ET'!K400)</f>
        <v/>
      </c>
      <c r="L401" s="33" t="str">
        <f>IF(' Peticions ET'!L400="", "",' Peticions ET'!L400)</f>
        <v/>
      </c>
      <c r="M401" s="33" t="str">
        <f>IF(' Peticions ET'!M400="", "",' Peticions ET'!M400)</f>
        <v/>
      </c>
      <c r="N401" s="33" t="str">
        <f>IF(' Peticions ET'!N400="", "",' Peticions ET'!N400)</f>
        <v/>
      </c>
      <c r="O401" s="33" t="str">
        <f>IF(' Peticions ET'!O400="", "",' Peticions ET'!O400)</f>
        <v/>
      </c>
      <c r="P401" s="33" t="str">
        <f>IF(' Peticions ET'!P400="", "",' Peticions ET'!P400)</f>
        <v/>
      </c>
      <c r="Q401" s="33" t="str">
        <f>IF(' Peticions ET'!R400="", "",' Peticions ET'!R400)</f>
        <v/>
      </c>
      <c r="R401" s="1" t="str">
        <f>IF(' Peticions ET'!Q400="", "",' Peticions ET'!Q400)</f>
        <v/>
      </c>
      <c r="S401" s="34" t="str">
        <f>IF(' Peticions ET'!U400="", "",' Peticions ET'!U400)</f>
        <v/>
      </c>
      <c r="T401" s="34" t="str">
        <f>IF(' Peticions ET'!V400="", "",' Peticions ET'!V400)</f>
        <v/>
      </c>
      <c r="U401" t="str">
        <f>IF(' Peticions ET'!S400="", "",' Peticions ET'!S400)</f>
        <v/>
      </c>
      <c r="V401" t="str">
        <f>IF(' Peticions ET'!T400="", "",' Peticions ET'!T400)</f>
        <v/>
      </c>
      <c r="W401" s="33" t="str">
        <f>IF(' Peticions ET'!W400="", "",' Peticions ET'!W400)</f>
        <v/>
      </c>
      <c r="X401" s="33" t="str">
        <f>IF(' Peticions ET'!X400="", "",' Peticions ET'!X400)</f>
        <v/>
      </c>
      <c r="Y401" s="33" t="str">
        <f>IF(' Peticions ET'!Y400="", "",' Peticions ET'!Y400)</f>
        <v/>
      </c>
      <c r="Z401" s="1"/>
      <c r="AA401" s="1"/>
      <c r="AB401" s="3"/>
      <c r="AC401" s="34"/>
      <c r="AD401" s="34"/>
      <c r="AE401" s="34"/>
      <c r="AF401" s="35"/>
      <c r="AG401" s="36"/>
      <c r="AH401" s="36"/>
      <c r="AI401" s="36"/>
      <c r="AJ401" s="36"/>
      <c r="AK401" s="37"/>
      <c r="AL401" s="37"/>
      <c r="AM401" s="37"/>
      <c r="AN401" s="37"/>
      <c r="AO401" s="38" t="str">
        <f>IF(' Peticions ET'!AO400="", "",' Peticions ET'!AO400)</f>
        <v/>
      </c>
      <c r="AP401" s="154"/>
      <c r="AQ401" s="39"/>
      <c r="AR401" s="40" t="str">
        <f t="shared" si="118"/>
        <v/>
      </c>
      <c r="AS401" s="41" t="str">
        <f t="shared" si="119"/>
        <v/>
      </c>
      <c r="AT401" s="42" t="str">
        <f t="shared" si="112"/>
        <v/>
      </c>
      <c r="AU401" s="43" t="str">
        <f t="shared" si="113"/>
        <v/>
      </c>
      <c r="AV401" s="252" t="str">
        <f t="shared" ref="AV401:AV464" si="120">IF(BR401="S",CONCATENATE(B401,".",AU401,".",BR401),"")</f>
        <v/>
      </c>
      <c r="AW401" s="242">
        <f>IF(B401="",0,IF(BR401="S",COUNTIF($AV$17:AV401,AV401),0))</f>
        <v>0</v>
      </c>
      <c r="AX401" s="44" t="str">
        <f t="shared" si="114"/>
        <v/>
      </c>
      <c r="AY401" s="45">
        <f xml:space="preserve"> IF(AX401&lt;&gt;"",VLOOKUP(AX401,Calculs!$B$2:$C$34,2,FALSE),0)</f>
        <v>0</v>
      </c>
      <c r="AZ401" s="45">
        <f>IF(K401&lt;&gt;"",IF(LEFT(K401,1)="S", Calculs!$C$55,0),0)</f>
        <v>0</v>
      </c>
      <c r="BA401" s="45">
        <f>IF(L401&lt;&gt;"",IF(LEFT(L401,1)="S", Calculs!$C$51,0),0)</f>
        <v>0</v>
      </c>
      <c r="BB401" s="45">
        <f>IF(M401&lt;&gt;"",IF(LEFT(M401,1)="S", Calculs!$C$52,0),0)</f>
        <v>0</v>
      </c>
      <c r="BC401" s="46" t="str">
        <f t="shared" si="115"/>
        <v/>
      </c>
      <c r="BD401" s="46" t="str">
        <f t="shared" si="117"/>
        <v/>
      </c>
      <c r="BE401" s="46">
        <f>SUMIF(Calculs!$B$2:$B$34,BC401,Calculs!$C$2:$C$34)</f>
        <v>0</v>
      </c>
      <c r="BF401" s="45">
        <f>IF(Q401&lt;&gt;"",IF(LEFT(Q401,1)="S", Calculs!$C$52,0),0)</f>
        <v>0</v>
      </c>
      <c r="BG401" s="45">
        <f>IF(R401&lt;&gt;"",IF(LEFT(R401,1)="S", Calculs!$C$51,0),0)</f>
        <v>0</v>
      </c>
      <c r="BH401" s="252" t="str">
        <f t="shared" ref="BH401:BH464" si="121">IF(BS401="S",CONCATENATE(B401,".",AU401,".",BS401),"")</f>
        <v/>
      </c>
      <c r="BI401" s="242">
        <f>IF(B401="",0, IF(BS401="S",COUNTIF($BH$17:BH401,BH401),0))</f>
        <v>0</v>
      </c>
      <c r="BJ401" s="45">
        <f xml:space="preserve"> IF(S401&lt;&gt;"",IF(S401&lt;&gt;"Sense monitor",VLOOKUP(LEFT(S401,2),Calculs!$B$41:$C$46,2,FALSE),0),0)</f>
        <v>0</v>
      </c>
      <c r="BK401" s="45">
        <f>IF(T401&lt;&gt;"",IF(LEFT(T401,1)="S", Calculs!$C$48,0),0)</f>
        <v>0</v>
      </c>
      <c r="BL401" s="45">
        <f>IF(W401&lt;&gt;"",IF(LEFT(W401,3)="ETT", Calculs!$C$37,0),0)</f>
        <v>0</v>
      </c>
      <c r="BM401" s="45">
        <f>IF(X401&lt;&gt;"",IF(LEFT(X401,1)="S", Calculs!$C$51,0),0)</f>
        <v>0</v>
      </c>
      <c r="BN401" s="45">
        <f>IF(Y401&lt;&gt;"",IF(LEFT(Y401,1)="S", Calculs!$C$52,0),0)</f>
        <v>0</v>
      </c>
      <c r="BO401" s="46" t="str">
        <f t="shared" si="116"/>
        <v/>
      </c>
      <c r="BP401" s="45">
        <f>SUMIF(Calculs!$B$32:$B$36,TRIM(BO401),Calculs!$C$32:$C$36)</f>
        <v>0</v>
      </c>
      <c r="BQ401" s="45">
        <f>IF(V401&lt;&gt;"",IF(LEFT(V401,1)="S", SUMIF(Calculs!$B$57:$B$61, TRIM(BO401), Calculs!$C$57:$C$61),0),0)</f>
        <v>0</v>
      </c>
      <c r="BR401" s="43" t="str">
        <f t="shared" ref="BR401:BR464" si="122">IF(IF(AX401&lt;&gt;"",1,0) + IF(BC401&lt;&gt;"",1,0)+IF(BL401&lt;&gt;0,1,0)+IF(BO401&lt;&gt;"",1,0)&gt;0,"S","N")</f>
        <v>N</v>
      </c>
      <c r="BS401" s="241" t="str">
        <f t="shared" ref="BS401:BS464" si="123">IF(S401&lt;&gt;"",IF(LEFT(S401,1)="M","S","N"),"N")</f>
        <v>N</v>
      </c>
      <c r="BT401" s="45">
        <f t="shared" ref="BT401:BT464" si="124">AY401+AZ401+BA401+BB401+BE401+BF401+BG401+BK401+BL401+BM401+BN401+BQ401+BJ401+BP401</f>
        <v>0</v>
      </c>
      <c r="BU401" s="45"/>
      <c r="BV401" s="45"/>
      <c r="BW401" s="45">
        <f>IF(C401="",0,IF(AND(BR401="S",AW401=1), VLOOKUP(C401,Calculs!$B$85:$D$90,3), 0) + IF(AND(BS401="S",BI401=1), VLOOKUP(C401,Calculs!$B$85:$F$90,5), 0))</f>
        <v>0</v>
      </c>
      <c r="BX401" s="43" t="str">
        <f t="shared" ref="BX401:BX464" si="125">IF(AND(BR401="S",AW401=1 ),AU401,"")</f>
        <v/>
      </c>
      <c r="BY401" s="241" t="str">
        <f t="shared" ref="BY401:BY464" si="126">IF(AND(BS401="S",BI401=1),AU401,"")</f>
        <v/>
      </c>
      <c r="BZ401" s="301" t="str">
        <f t="shared" ref="BZ401:BZ464" si="127">IF(BR401="S",AU401,"")</f>
        <v/>
      </c>
      <c r="CA401" s="301" t="str">
        <f t="shared" ref="CA401:CA464" si="128">IF(BS401="S",AU401,"")</f>
        <v/>
      </c>
    </row>
    <row r="402" spans="1:79" ht="12.75" customHeight="1">
      <c r="A402" s="273"/>
      <c r="B402" s="239" t="str">
        <f>IF(' Peticions ET'!B401="", "",' Peticions ET'!B401)</f>
        <v/>
      </c>
      <c r="C402" s="186" t="str">
        <f>IF(' Peticions ET'!C401="", "",' Peticions ET'!C401)</f>
        <v/>
      </c>
      <c r="D402" s="186" t="str">
        <f>IF(' Peticions ET'!D401="", "",' Peticions ET'!D401)</f>
        <v/>
      </c>
      <c r="E402" s="186" t="str">
        <f>IF(' Peticions ET'!E401="", "",' Peticions ET'!E401)</f>
        <v/>
      </c>
      <c r="F402" s="186" t="str">
        <f>IF(' Peticions ET'!F401="", "",' Peticions ET'!F401)</f>
        <v/>
      </c>
      <c r="G402" s="186" t="str">
        <f>IF(' Peticions ET'!G401="", "",' Peticions ET'!G401)</f>
        <v/>
      </c>
      <c r="H402" s="185" t="str">
        <f>IF(' Peticions ET'!H401="", "",' Peticions ET'!H401)</f>
        <v/>
      </c>
      <c r="I402" s="185" t="str">
        <f>IF(' Peticions ET'!I401="", "",' Peticions ET'!I401)</f>
        <v/>
      </c>
      <c r="J402" s="33" t="str">
        <f>IF(' Peticions ET'!J401="", "",' Peticions ET'!J401)</f>
        <v/>
      </c>
      <c r="K402" s="33" t="str">
        <f>IF(' Peticions ET'!K401="", "",' Peticions ET'!K401)</f>
        <v/>
      </c>
      <c r="L402" s="33" t="str">
        <f>IF(' Peticions ET'!L401="", "",' Peticions ET'!L401)</f>
        <v/>
      </c>
      <c r="M402" s="33" t="str">
        <f>IF(' Peticions ET'!M401="", "",' Peticions ET'!M401)</f>
        <v/>
      </c>
      <c r="N402" s="33" t="str">
        <f>IF(' Peticions ET'!N401="", "",' Peticions ET'!N401)</f>
        <v/>
      </c>
      <c r="O402" s="33" t="str">
        <f>IF(' Peticions ET'!O401="", "",' Peticions ET'!O401)</f>
        <v/>
      </c>
      <c r="P402" s="33" t="str">
        <f>IF(' Peticions ET'!P401="", "",' Peticions ET'!P401)</f>
        <v/>
      </c>
      <c r="Q402" s="33" t="str">
        <f>IF(' Peticions ET'!R401="", "",' Peticions ET'!R401)</f>
        <v/>
      </c>
      <c r="R402" s="1" t="str">
        <f>IF(' Peticions ET'!Q401="", "",' Peticions ET'!Q401)</f>
        <v/>
      </c>
      <c r="S402" s="34" t="str">
        <f>IF(' Peticions ET'!U401="", "",' Peticions ET'!U401)</f>
        <v/>
      </c>
      <c r="T402" s="34" t="str">
        <f>IF(' Peticions ET'!V401="", "",' Peticions ET'!V401)</f>
        <v/>
      </c>
      <c r="U402" t="str">
        <f>IF(' Peticions ET'!S401="", "",' Peticions ET'!S401)</f>
        <v/>
      </c>
      <c r="V402" t="str">
        <f>IF(' Peticions ET'!T401="", "",' Peticions ET'!T401)</f>
        <v/>
      </c>
      <c r="W402" s="33" t="str">
        <f>IF(' Peticions ET'!W401="", "",' Peticions ET'!W401)</f>
        <v/>
      </c>
      <c r="X402" s="33" t="str">
        <f>IF(' Peticions ET'!X401="", "",' Peticions ET'!X401)</f>
        <v/>
      </c>
      <c r="Y402" s="33" t="str">
        <f>IF(' Peticions ET'!Y401="", "",' Peticions ET'!Y401)</f>
        <v/>
      </c>
      <c r="Z402" s="1"/>
      <c r="AA402" s="1"/>
      <c r="AB402" s="3"/>
      <c r="AC402" s="34"/>
      <c r="AD402" s="34"/>
      <c r="AE402" s="34"/>
      <c r="AF402" s="35"/>
      <c r="AG402" s="36"/>
      <c r="AH402" s="36"/>
      <c r="AI402" s="36"/>
      <c r="AJ402" s="36"/>
      <c r="AK402" s="37"/>
      <c r="AL402" s="37"/>
      <c r="AM402" s="37"/>
      <c r="AN402" s="37"/>
      <c r="AO402" s="38" t="str">
        <f>IF(' Peticions ET'!AO401="", "",' Peticions ET'!AO401)</f>
        <v/>
      </c>
      <c r="AP402" s="154"/>
      <c r="AQ402" s="39"/>
      <c r="AR402" s="40" t="str">
        <f t="shared" si="118"/>
        <v/>
      </c>
      <c r="AS402" s="41" t="str">
        <f t="shared" si="119"/>
        <v/>
      </c>
      <c r="AT402" s="42" t="str">
        <f t="shared" ref="AT402:AT465" si="129">IF(LEFT(C402,3)="Dir", "Sí","")</f>
        <v/>
      </c>
      <c r="AU402" s="43" t="str">
        <f t="shared" ref="AU402:AU465" si="130">IF(LEFT(C402,3)="Dir", "DIR"&amp;AS402, IF(LEFT(C402,3)="PDI", C402, IF(LEFT(C402,5)="PAS t", "PAST",C402)))</f>
        <v/>
      </c>
      <c r="AV402" s="252" t="str">
        <f t="shared" si="120"/>
        <v/>
      </c>
      <c r="AW402" s="242">
        <f>IF(B402="",0,IF(BR402="S",COUNTIF($AV$17:AV402,AV402),0))</f>
        <v>0</v>
      </c>
      <c r="AX402" s="44" t="str">
        <f t="shared" ref="AX402:AX465" si="131">IF(I402&lt;&gt;"",CONCATENATE(LEFT(I402,5),IF(J402="Linux",".L",".W")),"")</f>
        <v/>
      </c>
      <c r="AY402" s="45">
        <f xml:space="preserve"> IF(AX402&lt;&gt;"",VLOOKUP(AX402,Calculs!$B$2:$C$34,2,FALSE),0)</f>
        <v>0</v>
      </c>
      <c r="AZ402" s="45">
        <f>IF(K402&lt;&gt;"",IF(LEFT(K402,1)="S", Calculs!$C$55,0),0)</f>
        <v>0</v>
      </c>
      <c r="BA402" s="45">
        <f>IF(L402&lt;&gt;"",IF(LEFT(L402,1)="S", Calculs!$C$51,0),0)</f>
        <v>0</v>
      </c>
      <c r="BB402" s="45">
        <f>IF(M402&lt;&gt;"",IF(LEFT(M402,1)="S", Calculs!$C$52,0),0)</f>
        <v>0</v>
      </c>
      <c r="BC402" s="46" t="str">
        <f t="shared" ref="BC402:BC465" si="132">IF(N402&lt;&gt;"",CONCATENATE(LEFT(N402,3),IF(O402="Linux",".L",".W")),"")</f>
        <v/>
      </c>
      <c r="BD402" s="46" t="str">
        <f t="shared" si="117"/>
        <v/>
      </c>
      <c r="BE402" s="46">
        <f>SUMIF(Calculs!$B$2:$B$34,BC402,Calculs!$C$2:$C$34)</f>
        <v>0</v>
      </c>
      <c r="BF402" s="45">
        <f>IF(Q402&lt;&gt;"",IF(LEFT(Q402,1)="S", Calculs!$C$52,0),0)</f>
        <v>0</v>
      </c>
      <c r="BG402" s="45">
        <f>IF(R402&lt;&gt;"",IF(LEFT(R402,1)="S", Calculs!$C$51,0),0)</f>
        <v>0</v>
      </c>
      <c r="BH402" s="252" t="str">
        <f t="shared" si="121"/>
        <v/>
      </c>
      <c r="BI402" s="242">
        <f>IF(B402="",0, IF(BS402="S",COUNTIF($BH$17:BH402,BH402),0))</f>
        <v>0</v>
      </c>
      <c r="BJ402" s="45">
        <f xml:space="preserve"> IF(S402&lt;&gt;"",IF(S402&lt;&gt;"Sense monitor",VLOOKUP(LEFT(S402,2),Calculs!$B$41:$C$46,2,FALSE),0),0)</f>
        <v>0</v>
      </c>
      <c r="BK402" s="45">
        <f>IF(T402&lt;&gt;"",IF(LEFT(T402,1)="S", Calculs!$C$48,0),0)</f>
        <v>0</v>
      </c>
      <c r="BL402" s="45">
        <f>IF(W402&lt;&gt;"",IF(LEFT(W402,3)="ETT", Calculs!$C$37,0),0)</f>
        <v>0</v>
      </c>
      <c r="BM402" s="45">
        <f>IF(X402&lt;&gt;"",IF(LEFT(X402,1)="S", Calculs!$C$51,0),0)</f>
        <v>0</v>
      </c>
      <c r="BN402" s="45">
        <f>IF(Y402&lt;&gt;"",IF(LEFT(Y402,1)="S", Calculs!$C$52,0),0)</f>
        <v>0</v>
      </c>
      <c r="BO402" s="46" t="str">
        <f t="shared" ref="BO402:BO465" si="133">IF(U402&lt;&gt;"",IF(LEFT(U402,1)="A","Air",IF(LEFT(U402,1)="i","iMac", IF(LEFT(U402,1)="M","Mini", IF(LEFT(U402,5)="Pro13","Pro13", IF(LEFT(U402,5)="Pro14","Pro14"))))),"")</f>
        <v/>
      </c>
      <c r="BP402" s="45">
        <f>SUMIF(Calculs!$B$32:$B$36,TRIM(BO402),Calculs!$C$32:$C$36)</f>
        <v>0</v>
      </c>
      <c r="BQ402" s="45">
        <f>IF(V402&lt;&gt;"",IF(LEFT(V402,1)="S", SUMIF(Calculs!$B$57:$B$61, TRIM(BO402), Calculs!$C$57:$C$61),0),0)</f>
        <v>0</v>
      </c>
      <c r="BR402" s="43" t="str">
        <f t="shared" si="122"/>
        <v>N</v>
      </c>
      <c r="BS402" s="241" t="str">
        <f t="shared" si="123"/>
        <v>N</v>
      </c>
      <c r="BT402" s="45">
        <f t="shared" si="124"/>
        <v>0</v>
      </c>
      <c r="BU402" s="45"/>
      <c r="BV402" s="45"/>
      <c r="BW402" s="45">
        <f>IF(C402="",0,IF(AND(BR402="S",AW402=1), VLOOKUP(C402,Calculs!$B$85:$D$90,3), 0) + IF(AND(BS402="S",BI402=1), VLOOKUP(C402,Calculs!$B$85:$F$90,5), 0))</f>
        <v>0</v>
      </c>
      <c r="BX402" s="43" t="str">
        <f t="shared" si="125"/>
        <v/>
      </c>
      <c r="BY402" s="241" t="str">
        <f t="shared" si="126"/>
        <v/>
      </c>
      <c r="BZ402" s="301" t="str">
        <f t="shared" si="127"/>
        <v/>
      </c>
      <c r="CA402" s="301" t="str">
        <f t="shared" si="128"/>
        <v/>
      </c>
    </row>
    <row r="403" spans="1:79" ht="12.75" customHeight="1">
      <c r="A403" s="273"/>
      <c r="B403" s="239" t="str">
        <f>IF(' Peticions ET'!B402="", "",' Peticions ET'!B402)</f>
        <v/>
      </c>
      <c r="C403" s="186" t="str">
        <f>IF(' Peticions ET'!C402="", "",' Peticions ET'!C402)</f>
        <v/>
      </c>
      <c r="D403" s="186" t="str">
        <f>IF(' Peticions ET'!D402="", "",' Peticions ET'!D402)</f>
        <v/>
      </c>
      <c r="E403" s="186" t="str">
        <f>IF(' Peticions ET'!E402="", "",' Peticions ET'!E402)</f>
        <v/>
      </c>
      <c r="F403" s="186" t="str">
        <f>IF(' Peticions ET'!F402="", "",' Peticions ET'!F402)</f>
        <v/>
      </c>
      <c r="G403" s="186" t="str">
        <f>IF(' Peticions ET'!G402="", "",' Peticions ET'!G402)</f>
        <v/>
      </c>
      <c r="H403" s="185" t="str">
        <f>IF(' Peticions ET'!H402="", "",' Peticions ET'!H402)</f>
        <v/>
      </c>
      <c r="I403" s="185" t="str">
        <f>IF(' Peticions ET'!I402="", "",' Peticions ET'!I402)</f>
        <v/>
      </c>
      <c r="J403" s="33" t="str">
        <f>IF(' Peticions ET'!J402="", "",' Peticions ET'!J402)</f>
        <v/>
      </c>
      <c r="K403" s="33" t="str">
        <f>IF(' Peticions ET'!K402="", "",' Peticions ET'!K402)</f>
        <v/>
      </c>
      <c r="L403" s="33" t="str">
        <f>IF(' Peticions ET'!L402="", "",' Peticions ET'!L402)</f>
        <v/>
      </c>
      <c r="M403" s="33" t="str">
        <f>IF(' Peticions ET'!M402="", "",' Peticions ET'!M402)</f>
        <v/>
      </c>
      <c r="N403" s="33" t="str">
        <f>IF(' Peticions ET'!N402="", "",' Peticions ET'!N402)</f>
        <v/>
      </c>
      <c r="O403" s="33" t="str">
        <f>IF(' Peticions ET'!O402="", "",' Peticions ET'!O402)</f>
        <v/>
      </c>
      <c r="P403" s="33" t="str">
        <f>IF(' Peticions ET'!P402="", "",' Peticions ET'!P402)</f>
        <v/>
      </c>
      <c r="Q403" s="33" t="str">
        <f>IF(' Peticions ET'!R402="", "",' Peticions ET'!R402)</f>
        <v/>
      </c>
      <c r="R403" s="1" t="str">
        <f>IF(' Peticions ET'!Q402="", "",' Peticions ET'!Q402)</f>
        <v/>
      </c>
      <c r="S403" s="34" t="str">
        <f>IF(' Peticions ET'!U402="", "",' Peticions ET'!U402)</f>
        <v/>
      </c>
      <c r="T403" s="34" t="str">
        <f>IF(' Peticions ET'!V402="", "",' Peticions ET'!V402)</f>
        <v/>
      </c>
      <c r="U403" t="str">
        <f>IF(' Peticions ET'!S402="", "",' Peticions ET'!S402)</f>
        <v/>
      </c>
      <c r="V403" t="str">
        <f>IF(' Peticions ET'!T402="", "",' Peticions ET'!T402)</f>
        <v/>
      </c>
      <c r="W403" s="33" t="str">
        <f>IF(' Peticions ET'!W402="", "",' Peticions ET'!W402)</f>
        <v/>
      </c>
      <c r="X403" s="33" t="str">
        <f>IF(' Peticions ET'!X402="", "",' Peticions ET'!X402)</f>
        <v/>
      </c>
      <c r="Y403" s="33" t="str">
        <f>IF(' Peticions ET'!Y402="", "",' Peticions ET'!Y402)</f>
        <v/>
      </c>
      <c r="Z403" s="1"/>
      <c r="AA403" s="1"/>
      <c r="AB403" s="3"/>
      <c r="AC403" s="34"/>
      <c r="AD403" s="34"/>
      <c r="AE403" s="34"/>
      <c r="AF403" s="35"/>
      <c r="AG403" s="36"/>
      <c r="AH403" s="36"/>
      <c r="AI403" s="36"/>
      <c r="AJ403" s="36"/>
      <c r="AK403" s="37"/>
      <c r="AL403" s="37"/>
      <c r="AM403" s="37"/>
      <c r="AN403" s="37"/>
      <c r="AO403" s="38" t="str">
        <f>IF(' Peticions ET'!AO402="", "",' Peticions ET'!AO402)</f>
        <v/>
      </c>
      <c r="AP403" s="154"/>
      <c r="AQ403" s="39"/>
      <c r="AR403" s="40" t="str">
        <f t="shared" si="118"/>
        <v/>
      </c>
      <c r="AS403" s="41" t="str">
        <f t="shared" si="119"/>
        <v/>
      </c>
      <c r="AT403" s="42" t="str">
        <f t="shared" si="129"/>
        <v/>
      </c>
      <c r="AU403" s="43" t="str">
        <f t="shared" si="130"/>
        <v/>
      </c>
      <c r="AV403" s="252" t="str">
        <f t="shared" si="120"/>
        <v/>
      </c>
      <c r="AW403" s="242">
        <f>IF(B403="",0,IF(BR403="S",COUNTIF($AV$17:AV403,AV403),0))</f>
        <v>0</v>
      </c>
      <c r="AX403" s="44" t="str">
        <f t="shared" si="131"/>
        <v/>
      </c>
      <c r="AY403" s="45">
        <f xml:space="preserve"> IF(AX403&lt;&gt;"",VLOOKUP(AX403,Calculs!$B$2:$C$34,2,FALSE),0)</f>
        <v>0</v>
      </c>
      <c r="AZ403" s="45">
        <f>IF(K403&lt;&gt;"",IF(LEFT(K403,1)="S", Calculs!$C$55,0),0)</f>
        <v>0</v>
      </c>
      <c r="BA403" s="45">
        <f>IF(L403&lt;&gt;"",IF(LEFT(L403,1)="S", Calculs!$C$51,0),0)</f>
        <v>0</v>
      </c>
      <c r="BB403" s="45">
        <f>IF(M403&lt;&gt;"",IF(LEFT(M403,1)="S", Calculs!$C$52,0),0)</f>
        <v>0</v>
      </c>
      <c r="BC403" s="46" t="str">
        <f t="shared" si="132"/>
        <v/>
      </c>
      <c r="BD403" s="46" t="str">
        <f t="shared" si="117"/>
        <v/>
      </c>
      <c r="BE403" s="46">
        <f>SUMIF(Calculs!$B$2:$B$34,BC403,Calculs!$C$2:$C$34)</f>
        <v>0</v>
      </c>
      <c r="BF403" s="45">
        <f>IF(Q403&lt;&gt;"",IF(LEFT(Q403,1)="S", Calculs!$C$52,0),0)</f>
        <v>0</v>
      </c>
      <c r="BG403" s="45">
        <f>IF(R403&lt;&gt;"",IF(LEFT(R403,1)="S", Calculs!$C$51,0),0)</f>
        <v>0</v>
      </c>
      <c r="BH403" s="252" t="str">
        <f t="shared" si="121"/>
        <v/>
      </c>
      <c r="BI403" s="242">
        <f>IF(B403="",0, IF(BS403="S",COUNTIF($BH$17:BH403,BH403),0))</f>
        <v>0</v>
      </c>
      <c r="BJ403" s="45">
        <f xml:space="preserve"> IF(S403&lt;&gt;"",IF(S403&lt;&gt;"Sense monitor",VLOOKUP(LEFT(S403,2),Calculs!$B$41:$C$46,2,FALSE),0),0)</f>
        <v>0</v>
      </c>
      <c r="BK403" s="45">
        <f>IF(T403&lt;&gt;"",IF(LEFT(T403,1)="S", Calculs!$C$48,0),0)</f>
        <v>0</v>
      </c>
      <c r="BL403" s="45">
        <f>IF(W403&lt;&gt;"",IF(LEFT(W403,3)="ETT", Calculs!$C$37,0),0)</f>
        <v>0</v>
      </c>
      <c r="BM403" s="45">
        <f>IF(X403&lt;&gt;"",IF(LEFT(X403,1)="S", Calculs!$C$51,0),0)</f>
        <v>0</v>
      </c>
      <c r="BN403" s="45">
        <f>IF(Y403&lt;&gt;"",IF(LEFT(Y403,1)="S", Calculs!$C$52,0),0)</f>
        <v>0</v>
      </c>
      <c r="BO403" s="46" t="str">
        <f t="shared" si="133"/>
        <v/>
      </c>
      <c r="BP403" s="45">
        <f>SUMIF(Calculs!$B$32:$B$36,TRIM(BO403),Calculs!$C$32:$C$36)</f>
        <v>0</v>
      </c>
      <c r="BQ403" s="45">
        <f>IF(V403&lt;&gt;"",IF(LEFT(V403,1)="S", SUMIF(Calculs!$B$57:$B$61, TRIM(BO403), Calculs!$C$57:$C$61),0),0)</f>
        <v>0</v>
      </c>
      <c r="BR403" s="43" t="str">
        <f t="shared" si="122"/>
        <v>N</v>
      </c>
      <c r="BS403" s="241" t="str">
        <f t="shared" si="123"/>
        <v>N</v>
      </c>
      <c r="BT403" s="45">
        <f t="shared" si="124"/>
        <v>0</v>
      </c>
      <c r="BU403" s="45"/>
      <c r="BV403" s="45"/>
      <c r="BW403" s="45">
        <f>IF(C403="",0,IF(AND(BR403="S",AW403=1), VLOOKUP(C403,Calculs!$B$85:$D$90,3), 0) + IF(AND(BS403="S",BI403=1), VLOOKUP(C403,Calculs!$B$85:$F$90,5), 0))</f>
        <v>0</v>
      </c>
      <c r="BX403" s="43" t="str">
        <f t="shared" si="125"/>
        <v/>
      </c>
      <c r="BY403" s="241" t="str">
        <f t="shared" si="126"/>
        <v/>
      </c>
      <c r="BZ403" s="301" t="str">
        <f t="shared" si="127"/>
        <v/>
      </c>
      <c r="CA403" s="301" t="str">
        <f t="shared" si="128"/>
        <v/>
      </c>
    </row>
    <row r="404" spans="1:79" ht="12.75" customHeight="1">
      <c r="A404" s="273"/>
      <c r="B404" s="239" t="str">
        <f>IF(' Peticions ET'!B403="", "",' Peticions ET'!B403)</f>
        <v/>
      </c>
      <c r="C404" s="186" t="str">
        <f>IF(' Peticions ET'!C403="", "",' Peticions ET'!C403)</f>
        <v/>
      </c>
      <c r="D404" s="186" t="str">
        <f>IF(' Peticions ET'!D403="", "",' Peticions ET'!D403)</f>
        <v/>
      </c>
      <c r="E404" s="186" t="str">
        <f>IF(' Peticions ET'!E403="", "",' Peticions ET'!E403)</f>
        <v/>
      </c>
      <c r="F404" s="186" t="str">
        <f>IF(' Peticions ET'!F403="", "",' Peticions ET'!F403)</f>
        <v/>
      </c>
      <c r="G404" s="186" t="str">
        <f>IF(' Peticions ET'!G403="", "",' Peticions ET'!G403)</f>
        <v/>
      </c>
      <c r="H404" s="185" t="str">
        <f>IF(' Peticions ET'!H403="", "",' Peticions ET'!H403)</f>
        <v/>
      </c>
      <c r="I404" s="185" t="str">
        <f>IF(' Peticions ET'!I403="", "",' Peticions ET'!I403)</f>
        <v/>
      </c>
      <c r="J404" s="33" t="str">
        <f>IF(' Peticions ET'!J403="", "",' Peticions ET'!J403)</f>
        <v/>
      </c>
      <c r="K404" s="33" t="str">
        <f>IF(' Peticions ET'!K403="", "",' Peticions ET'!K403)</f>
        <v/>
      </c>
      <c r="L404" s="33" t="str">
        <f>IF(' Peticions ET'!L403="", "",' Peticions ET'!L403)</f>
        <v/>
      </c>
      <c r="M404" s="33" t="str">
        <f>IF(' Peticions ET'!M403="", "",' Peticions ET'!M403)</f>
        <v/>
      </c>
      <c r="N404" s="33" t="str">
        <f>IF(' Peticions ET'!N403="", "",' Peticions ET'!N403)</f>
        <v/>
      </c>
      <c r="O404" s="33" t="str">
        <f>IF(' Peticions ET'!O403="", "",' Peticions ET'!O403)</f>
        <v/>
      </c>
      <c r="P404" s="33" t="str">
        <f>IF(' Peticions ET'!P403="", "",' Peticions ET'!P403)</f>
        <v/>
      </c>
      <c r="Q404" s="33" t="str">
        <f>IF(' Peticions ET'!R403="", "",' Peticions ET'!R403)</f>
        <v/>
      </c>
      <c r="R404" s="1" t="str">
        <f>IF(' Peticions ET'!Q403="", "",' Peticions ET'!Q403)</f>
        <v/>
      </c>
      <c r="S404" s="34" t="str">
        <f>IF(' Peticions ET'!U403="", "",' Peticions ET'!U403)</f>
        <v/>
      </c>
      <c r="T404" s="34" t="str">
        <f>IF(' Peticions ET'!V403="", "",' Peticions ET'!V403)</f>
        <v/>
      </c>
      <c r="U404" t="str">
        <f>IF(' Peticions ET'!S403="", "",' Peticions ET'!S403)</f>
        <v/>
      </c>
      <c r="V404" t="str">
        <f>IF(' Peticions ET'!T403="", "",' Peticions ET'!T403)</f>
        <v/>
      </c>
      <c r="W404" s="33" t="str">
        <f>IF(' Peticions ET'!W403="", "",' Peticions ET'!W403)</f>
        <v/>
      </c>
      <c r="X404" s="33" t="str">
        <f>IF(' Peticions ET'!X403="", "",' Peticions ET'!X403)</f>
        <v/>
      </c>
      <c r="Y404" s="33" t="str">
        <f>IF(' Peticions ET'!Y403="", "",' Peticions ET'!Y403)</f>
        <v/>
      </c>
      <c r="Z404" s="1"/>
      <c r="AA404" s="1"/>
      <c r="AB404" s="3"/>
      <c r="AC404" s="34"/>
      <c r="AD404" s="34"/>
      <c r="AE404" s="34"/>
      <c r="AF404" s="35"/>
      <c r="AG404" s="36"/>
      <c r="AH404" s="36"/>
      <c r="AI404" s="36"/>
      <c r="AJ404" s="36"/>
      <c r="AK404" s="37"/>
      <c r="AL404" s="37"/>
      <c r="AM404" s="37"/>
      <c r="AN404" s="37"/>
      <c r="AO404" s="38" t="str">
        <f>IF(' Peticions ET'!AO403="", "",' Peticions ET'!AO403)</f>
        <v/>
      </c>
      <c r="AP404" s="154"/>
      <c r="AQ404" s="39"/>
      <c r="AR404" s="40" t="str">
        <f t="shared" si="118"/>
        <v/>
      </c>
      <c r="AS404" s="41" t="str">
        <f t="shared" si="119"/>
        <v/>
      </c>
      <c r="AT404" s="42" t="str">
        <f t="shared" si="129"/>
        <v/>
      </c>
      <c r="AU404" s="43" t="str">
        <f t="shared" si="130"/>
        <v/>
      </c>
      <c r="AV404" s="252" t="str">
        <f t="shared" si="120"/>
        <v/>
      </c>
      <c r="AW404" s="242">
        <f>IF(B404="",0,IF(BR404="S",COUNTIF($AV$17:AV404,AV404),0))</f>
        <v>0</v>
      </c>
      <c r="AX404" s="44" t="str">
        <f t="shared" si="131"/>
        <v/>
      </c>
      <c r="AY404" s="45">
        <f xml:space="preserve"> IF(AX404&lt;&gt;"",VLOOKUP(AX404,Calculs!$B$2:$C$34,2,FALSE),0)</f>
        <v>0</v>
      </c>
      <c r="AZ404" s="45">
        <f>IF(K404&lt;&gt;"",IF(LEFT(K404,1)="S", Calculs!$C$55,0),0)</f>
        <v>0</v>
      </c>
      <c r="BA404" s="45">
        <f>IF(L404&lt;&gt;"",IF(LEFT(L404,1)="S", Calculs!$C$51,0),0)</f>
        <v>0</v>
      </c>
      <c r="BB404" s="45">
        <f>IF(M404&lt;&gt;"",IF(LEFT(M404,1)="S", Calculs!$C$52,0),0)</f>
        <v>0</v>
      </c>
      <c r="BC404" s="46" t="str">
        <f t="shared" si="132"/>
        <v/>
      </c>
      <c r="BD404" s="46" t="str">
        <f t="shared" si="117"/>
        <v/>
      </c>
      <c r="BE404" s="46">
        <f>SUMIF(Calculs!$B$2:$B$34,BC404,Calculs!$C$2:$C$34)</f>
        <v>0</v>
      </c>
      <c r="BF404" s="45">
        <f>IF(Q404&lt;&gt;"",IF(LEFT(Q404,1)="S", Calculs!$C$52,0),0)</f>
        <v>0</v>
      </c>
      <c r="BG404" s="45">
        <f>IF(R404&lt;&gt;"",IF(LEFT(R404,1)="S", Calculs!$C$51,0),0)</f>
        <v>0</v>
      </c>
      <c r="BH404" s="252" t="str">
        <f t="shared" si="121"/>
        <v/>
      </c>
      <c r="BI404" s="242">
        <f>IF(B404="",0, IF(BS404="S",COUNTIF($BH$17:BH404,BH404),0))</f>
        <v>0</v>
      </c>
      <c r="BJ404" s="45">
        <f xml:space="preserve"> IF(S404&lt;&gt;"",IF(S404&lt;&gt;"Sense monitor",VLOOKUP(LEFT(S404,2),Calculs!$B$41:$C$46,2,FALSE),0),0)</f>
        <v>0</v>
      </c>
      <c r="BK404" s="45">
        <f>IF(T404&lt;&gt;"",IF(LEFT(T404,1)="S", Calculs!$C$48,0),0)</f>
        <v>0</v>
      </c>
      <c r="BL404" s="45">
        <f>IF(W404&lt;&gt;"",IF(LEFT(W404,3)="ETT", Calculs!$C$37,0),0)</f>
        <v>0</v>
      </c>
      <c r="BM404" s="45">
        <f>IF(X404&lt;&gt;"",IF(LEFT(X404,1)="S", Calculs!$C$51,0),0)</f>
        <v>0</v>
      </c>
      <c r="BN404" s="45">
        <f>IF(Y404&lt;&gt;"",IF(LEFT(Y404,1)="S", Calculs!$C$52,0),0)</f>
        <v>0</v>
      </c>
      <c r="BO404" s="46" t="str">
        <f t="shared" si="133"/>
        <v/>
      </c>
      <c r="BP404" s="45">
        <f>SUMIF(Calculs!$B$32:$B$36,TRIM(BO404),Calculs!$C$32:$C$36)</f>
        <v>0</v>
      </c>
      <c r="BQ404" s="45">
        <f>IF(V404&lt;&gt;"",IF(LEFT(V404,1)="S", SUMIF(Calculs!$B$57:$B$61, TRIM(BO404), Calculs!$C$57:$C$61),0),0)</f>
        <v>0</v>
      </c>
      <c r="BR404" s="43" t="str">
        <f t="shared" si="122"/>
        <v>N</v>
      </c>
      <c r="BS404" s="241" t="str">
        <f t="shared" si="123"/>
        <v>N</v>
      </c>
      <c r="BT404" s="45">
        <f t="shared" si="124"/>
        <v>0</v>
      </c>
      <c r="BU404" s="45"/>
      <c r="BV404" s="45"/>
      <c r="BW404" s="45">
        <f>IF(C404="",0,IF(AND(BR404="S",AW404=1), VLOOKUP(C404,Calculs!$B$85:$D$90,3), 0) + IF(AND(BS404="S",BI404=1), VLOOKUP(C404,Calculs!$B$85:$F$90,5), 0))</f>
        <v>0</v>
      </c>
      <c r="BX404" s="43" t="str">
        <f t="shared" si="125"/>
        <v/>
      </c>
      <c r="BY404" s="241" t="str">
        <f t="shared" si="126"/>
        <v/>
      </c>
      <c r="BZ404" s="301" t="str">
        <f t="shared" si="127"/>
        <v/>
      </c>
      <c r="CA404" s="301" t="str">
        <f t="shared" si="128"/>
        <v/>
      </c>
    </row>
    <row r="405" spans="1:79" ht="12.75" customHeight="1">
      <c r="A405" s="273"/>
      <c r="B405" s="239" t="str">
        <f>IF(' Peticions ET'!B404="", "",' Peticions ET'!B404)</f>
        <v/>
      </c>
      <c r="C405" s="186" t="str">
        <f>IF(' Peticions ET'!C404="", "",' Peticions ET'!C404)</f>
        <v/>
      </c>
      <c r="D405" s="186" t="str">
        <f>IF(' Peticions ET'!D404="", "",' Peticions ET'!D404)</f>
        <v/>
      </c>
      <c r="E405" s="186" t="str">
        <f>IF(' Peticions ET'!E404="", "",' Peticions ET'!E404)</f>
        <v/>
      </c>
      <c r="F405" s="186" t="str">
        <f>IF(' Peticions ET'!F404="", "",' Peticions ET'!F404)</f>
        <v/>
      </c>
      <c r="G405" s="186" t="str">
        <f>IF(' Peticions ET'!G404="", "",' Peticions ET'!G404)</f>
        <v/>
      </c>
      <c r="H405" s="185" t="str">
        <f>IF(' Peticions ET'!H404="", "",' Peticions ET'!H404)</f>
        <v/>
      </c>
      <c r="I405" s="185" t="str">
        <f>IF(' Peticions ET'!I404="", "",' Peticions ET'!I404)</f>
        <v/>
      </c>
      <c r="J405" s="33" t="str">
        <f>IF(' Peticions ET'!J404="", "",' Peticions ET'!J404)</f>
        <v/>
      </c>
      <c r="K405" s="33" t="str">
        <f>IF(' Peticions ET'!K404="", "",' Peticions ET'!K404)</f>
        <v/>
      </c>
      <c r="L405" s="33" t="str">
        <f>IF(' Peticions ET'!L404="", "",' Peticions ET'!L404)</f>
        <v/>
      </c>
      <c r="M405" s="33" t="str">
        <f>IF(' Peticions ET'!M404="", "",' Peticions ET'!M404)</f>
        <v/>
      </c>
      <c r="N405" s="33" t="str">
        <f>IF(' Peticions ET'!N404="", "",' Peticions ET'!N404)</f>
        <v/>
      </c>
      <c r="O405" s="33" t="str">
        <f>IF(' Peticions ET'!O404="", "",' Peticions ET'!O404)</f>
        <v/>
      </c>
      <c r="P405" s="33" t="str">
        <f>IF(' Peticions ET'!P404="", "",' Peticions ET'!P404)</f>
        <v/>
      </c>
      <c r="Q405" s="33" t="str">
        <f>IF(' Peticions ET'!R404="", "",' Peticions ET'!R404)</f>
        <v/>
      </c>
      <c r="R405" s="1" t="str">
        <f>IF(' Peticions ET'!Q404="", "",' Peticions ET'!Q404)</f>
        <v/>
      </c>
      <c r="S405" s="34" t="str">
        <f>IF(' Peticions ET'!U404="", "",' Peticions ET'!U404)</f>
        <v/>
      </c>
      <c r="T405" s="34" t="str">
        <f>IF(' Peticions ET'!V404="", "",' Peticions ET'!V404)</f>
        <v/>
      </c>
      <c r="U405" t="str">
        <f>IF(' Peticions ET'!S404="", "",' Peticions ET'!S404)</f>
        <v/>
      </c>
      <c r="V405" t="str">
        <f>IF(' Peticions ET'!T404="", "",' Peticions ET'!T404)</f>
        <v/>
      </c>
      <c r="W405" s="33" t="str">
        <f>IF(' Peticions ET'!W404="", "",' Peticions ET'!W404)</f>
        <v/>
      </c>
      <c r="X405" s="33" t="str">
        <f>IF(' Peticions ET'!X404="", "",' Peticions ET'!X404)</f>
        <v/>
      </c>
      <c r="Y405" s="33" t="str">
        <f>IF(' Peticions ET'!Y404="", "",' Peticions ET'!Y404)</f>
        <v/>
      </c>
      <c r="Z405" s="1"/>
      <c r="AA405" s="1"/>
      <c r="AB405" s="3"/>
      <c r="AC405" s="34"/>
      <c r="AD405" s="34"/>
      <c r="AE405" s="34"/>
      <c r="AF405" s="35"/>
      <c r="AG405" s="36"/>
      <c r="AH405" s="36"/>
      <c r="AI405" s="36"/>
      <c r="AJ405" s="36"/>
      <c r="AK405" s="37"/>
      <c r="AL405" s="37"/>
      <c r="AM405" s="37"/>
      <c r="AN405" s="37"/>
      <c r="AO405" s="38" t="str">
        <f>IF(' Peticions ET'!AO404="", "",' Peticions ET'!AO404)</f>
        <v/>
      </c>
      <c r="AP405" s="154"/>
      <c r="AQ405" s="39"/>
      <c r="AR405" s="40" t="str">
        <f t="shared" si="118"/>
        <v/>
      </c>
      <c r="AS405" s="41" t="str">
        <f t="shared" si="119"/>
        <v/>
      </c>
      <c r="AT405" s="42" t="str">
        <f t="shared" si="129"/>
        <v/>
      </c>
      <c r="AU405" s="43" t="str">
        <f t="shared" si="130"/>
        <v/>
      </c>
      <c r="AV405" s="252" t="str">
        <f t="shared" si="120"/>
        <v/>
      </c>
      <c r="AW405" s="242">
        <f>IF(B405="",0,IF(BR405="S",COUNTIF($AV$17:AV405,AV405),0))</f>
        <v>0</v>
      </c>
      <c r="AX405" s="44" t="str">
        <f t="shared" si="131"/>
        <v/>
      </c>
      <c r="AY405" s="45">
        <f xml:space="preserve"> IF(AX405&lt;&gt;"",VLOOKUP(AX405,Calculs!$B$2:$C$34,2,FALSE),0)</f>
        <v>0</v>
      </c>
      <c r="AZ405" s="45">
        <f>IF(K405&lt;&gt;"",IF(LEFT(K405,1)="S", Calculs!$C$55,0),0)</f>
        <v>0</v>
      </c>
      <c r="BA405" s="45">
        <f>IF(L405&lt;&gt;"",IF(LEFT(L405,1)="S", Calculs!$C$51,0),0)</f>
        <v>0</v>
      </c>
      <c r="BB405" s="45">
        <f>IF(M405&lt;&gt;"",IF(LEFT(M405,1)="S", Calculs!$C$52,0),0)</f>
        <v>0</v>
      </c>
      <c r="BC405" s="46" t="str">
        <f t="shared" si="132"/>
        <v/>
      </c>
      <c r="BD405" s="46" t="str">
        <f t="shared" si="117"/>
        <v/>
      </c>
      <c r="BE405" s="46">
        <f>SUMIF(Calculs!$B$2:$B$34,BC405,Calculs!$C$2:$C$34)</f>
        <v>0</v>
      </c>
      <c r="BF405" s="45">
        <f>IF(Q405&lt;&gt;"",IF(LEFT(Q405,1)="S", Calculs!$C$52,0),0)</f>
        <v>0</v>
      </c>
      <c r="BG405" s="45">
        <f>IF(R405&lt;&gt;"",IF(LEFT(R405,1)="S", Calculs!$C$51,0),0)</f>
        <v>0</v>
      </c>
      <c r="BH405" s="252" t="str">
        <f t="shared" si="121"/>
        <v/>
      </c>
      <c r="BI405" s="242">
        <f>IF(B405="",0, IF(BS405="S",COUNTIF($BH$17:BH405,BH405),0))</f>
        <v>0</v>
      </c>
      <c r="BJ405" s="45">
        <f xml:space="preserve"> IF(S405&lt;&gt;"",IF(S405&lt;&gt;"Sense monitor",VLOOKUP(LEFT(S405,2),Calculs!$B$41:$C$46,2,FALSE),0),0)</f>
        <v>0</v>
      </c>
      <c r="BK405" s="45">
        <f>IF(T405&lt;&gt;"",IF(LEFT(T405,1)="S", Calculs!$C$48,0),0)</f>
        <v>0</v>
      </c>
      <c r="BL405" s="45">
        <f>IF(W405&lt;&gt;"",IF(LEFT(W405,3)="ETT", Calculs!$C$37,0),0)</f>
        <v>0</v>
      </c>
      <c r="BM405" s="45">
        <f>IF(X405&lt;&gt;"",IF(LEFT(X405,1)="S", Calculs!$C$51,0),0)</f>
        <v>0</v>
      </c>
      <c r="BN405" s="45">
        <f>IF(Y405&lt;&gt;"",IF(LEFT(Y405,1)="S", Calculs!$C$52,0),0)</f>
        <v>0</v>
      </c>
      <c r="BO405" s="46" t="str">
        <f t="shared" si="133"/>
        <v/>
      </c>
      <c r="BP405" s="45">
        <f>SUMIF(Calculs!$B$32:$B$36,TRIM(BO405),Calculs!$C$32:$C$36)</f>
        <v>0</v>
      </c>
      <c r="BQ405" s="45">
        <f>IF(V405&lt;&gt;"",IF(LEFT(V405,1)="S", SUMIF(Calculs!$B$57:$B$61, TRIM(BO405), Calculs!$C$57:$C$61),0),0)</f>
        <v>0</v>
      </c>
      <c r="BR405" s="43" t="str">
        <f t="shared" si="122"/>
        <v>N</v>
      </c>
      <c r="BS405" s="241" t="str">
        <f t="shared" si="123"/>
        <v>N</v>
      </c>
      <c r="BT405" s="45">
        <f t="shared" si="124"/>
        <v>0</v>
      </c>
      <c r="BU405" s="45"/>
      <c r="BV405" s="45"/>
      <c r="BW405" s="45">
        <f>IF(C405="",0,IF(AND(BR405="S",AW405=1), VLOOKUP(C405,Calculs!$B$85:$D$90,3), 0) + IF(AND(BS405="S",BI405=1), VLOOKUP(C405,Calculs!$B$85:$F$90,5), 0))</f>
        <v>0</v>
      </c>
      <c r="BX405" s="43" t="str">
        <f t="shared" si="125"/>
        <v/>
      </c>
      <c r="BY405" s="241" t="str">
        <f t="shared" si="126"/>
        <v/>
      </c>
      <c r="BZ405" s="301" t="str">
        <f t="shared" si="127"/>
        <v/>
      </c>
      <c r="CA405" s="301" t="str">
        <f t="shared" si="128"/>
        <v/>
      </c>
    </row>
    <row r="406" spans="1:79" ht="12.75" customHeight="1">
      <c r="A406" s="273"/>
      <c r="B406" s="239" t="str">
        <f>IF(' Peticions ET'!B405="", "",' Peticions ET'!B405)</f>
        <v/>
      </c>
      <c r="C406" s="186" t="str">
        <f>IF(' Peticions ET'!C405="", "",' Peticions ET'!C405)</f>
        <v/>
      </c>
      <c r="D406" s="186" t="str">
        <f>IF(' Peticions ET'!D405="", "",' Peticions ET'!D405)</f>
        <v/>
      </c>
      <c r="E406" s="186" t="str">
        <f>IF(' Peticions ET'!E405="", "",' Peticions ET'!E405)</f>
        <v/>
      </c>
      <c r="F406" s="186" t="str">
        <f>IF(' Peticions ET'!F405="", "",' Peticions ET'!F405)</f>
        <v/>
      </c>
      <c r="G406" s="186" t="str">
        <f>IF(' Peticions ET'!G405="", "",' Peticions ET'!G405)</f>
        <v/>
      </c>
      <c r="H406" s="185" t="str">
        <f>IF(' Peticions ET'!H405="", "",' Peticions ET'!H405)</f>
        <v/>
      </c>
      <c r="I406" s="185" t="str">
        <f>IF(' Peticions ET'!I405="", "",' Peticions ET'!I405)</f>
        <v/>
      </c>
      <c r="J406" s="33" t="str">
        <f>IF(' Peticions ET'!J405="", "",' Peticions ET'!J405)</f>
        <v/>
      </c>
      <c r="K406" s="33" t="str">
        <f>IF(' Peticions ET'!K405="", "",' Peticions ET'!K405)</f>
        <v/>
      </c>
      <c r="L406" s="33" t="str">
        <f>IF(' Peticions ET'!L405="", "",' Peticions ET'!L405)</f>
        <v/>
      </c>
      <c r="M406" s="33" t="str">
        <f>IF(' Peticions ET'!M405="", "",' Peticions ET'!M405)</f>
        <v/>
      </c>
      <c r="N406" s="33" t="str">
        <f>IF(' Peticions ET'!N405="", "",' Peticions ET'!N405)</f>
        <v/>
      </c>
      <c r="O406" s="33" t="str">
        <f>IF(' Peticions ET'!O405="", "",' Peticions ET'!O405)</f>
        <v/>
      </c>
      <c r="P406" s="33" t="str">
        <f>IF(' Peticions ET'!P405="", "",' Peticions ET'!P405)</f>
        <v/>
      </c>
      <c r="Q406" s="33" t="str">
        <f>IF(' Peticions ET'!R405="", "",' Peticions ET'!R405)</f>
        <v/>
      </c>
      <c r="R406" s="1" t="str">
        <f>IF(' Peticions ET'!Q405="", "",' Peticions ET'!Q405)</f>
        <v/>
      </c>
      <c r="S406" s="34" t="str">
        <f>IF(' Peticions ET'!U405="", "",' Peticions ET'!U405)</f>
        <v/>
      </c>
      <c r="T406" s="34" t="str">
        <f>IF(' Peticions ET'!V405="", "",' Peticions ET'!V405)</f>
        <v/>
      </c>
      <c r="U406" t="str">
        <f>IF(' Peticions ET'!S405="", "",' Peticions ET'!S405)</f>
        <v/>
      </c>
      <c r="V406" t="str">
        <f>IF(' Peticions ET'!T405="", "",' Peticions ET'!T405)</f>
        <v/>
      </c>
      <c r="W406" s="33" t="str">
        <f>IF(' Peticions ET'!W405="", "",' Peticions ET'!W405)</f>
        <v/>
      </c>
      <c r="X406" s="33" t="str">
        <f>IF(' Peticions ET'!X405="", "",' Peticions ET'!X405)</f>
        <v/>
      </c>
      <c r="Y406" s="33" t="str">
        <f>IF(' Peticions ET'!Y405="", "",' Peticions ET'!Y405)</f>
        <v/>
      </c>
      <c r="Z406" s="1"/>
      <c r="AA406" s="1"/>
      <c r="AB406" s="3"/>
      <c r="AC406" s="34"/>
      <c r="AD406" s="34"/>
      <c r="AE406" s="34"/>
      <c r="AF406" s="35"/>
      <c r="AG406" s="36"/>
      <c r="AH406" s="36"/>
      <c r="AI406" s="36"/>
      <c r="AJ406" s="36"/>
      <c r="AK406" s="37"/>
      <c r="AL406" s="37"/>
      <c r="AM406" s="37"/>
      <c r="AN406" s="37"/>
      <c r="AO406" s="38" t="str">
        <f>IF(' Peticions ET'!AO405="", "",' Peticions ET'!AO405)</f>
        <v/>
      </c>
      <c r="AP406" s="154"/>
      <c r="AQ406" s="39"/>
      <c r="AR406" s="40" t="str">
        <f t="shared" si="118"/>
        <v/>
      </c>
      <c r="AS406" s="41" t="str">
        <f t="shared" si="119"/>
        <v/>
      </c>
      <c r="AT406" s="42" t="str">
        <f t="shared" si="129"/>
        <v/>
      </c>
      <c r="AU406" s="43" t="str">
        <f t="shared" si="130"/>
        <v/>
      </c>
      <c r="AV406" s="252" t="str">
        <f t="shared" si="120"/>
        <v/>
      </c>
      <c r="AW406" s="242">
        <f>IF(B406="",0,IF(BR406="S",COUNTIF($AV$17:AV406,AV406),0))</f>
        <v>0</v>
      </c>
      <c r="AX406" s="44" t="str">
        <f t="shared" si="131"/>
        <v/>
      </c>
      <c r="AY406" s="45">
        <f xml:space="preserve"> IF(AX406&lt;&gt;"",VLOOKUP(AX406,Calculs!$B$2:$C$34,2,FALSE),0)</f>
        <v>0</v>
      </c>
      <c r="AZ406" s="45">
        <f>IF(K406&lt;&gt;"",IF(LEFT(K406,1)="S", Calculs!$C$55,0),0)</f>
        <v>0</v>
      </c>
      <c r="BA406" s="45">
        <f>IF(L406&lt;&gt;"",IF(LEFT(L406,1)="S", Calculs!$C$51,0),0)</f>
        <v>0</v>
      </c>
      <c r="BB406" s="45">
        <f>IF(M406&lt;&gt;"",IF(LEFT(M406,1)="S", Calculs!$C$52,0),0)</f>
        <v>0</v>
      </c>
      <c r="BC406" s="46" t="str">
        <f t="shared" si="132"/>
        <v/>
      </c>
      <c r="BD406" s="46" t="str">
        <f t="shared" si="117"/>
        <v/>
      </c>
      <c r="BE406" s="46">
        <f>SUMIF(Calculs!$B$2:$B$34,BC406,Calculs!$C$2:$C$34)</f>
        <v>0</v>
      </c>
      <c r="BF406" s="45">
        <f>IF(Q406&lt;&gt;"",IF(LEFT(Q406,1)="S", Calculs!$C$52,0),0)</f>
        <v>0</v>
      </c>
      <c r="BG406" s="45">
        <f>IF(R406&lt;&gt;"",IF(LEFT(R406,1)="S", Calculs!$C$51,0),0)</f>
        <v>0</v>
      </c>
      <c r="BH406" s="252" t="str">
        <f t="shared" si="121"/>
        <v/>
      </c>
      <c r="BI406" s="242">
        <f>IF(B406="",0, IF(BS406="S",COUNTIF($BH$17:BH406,BH406),0))</f>
        <v>0</v>
      </c>
      <c r="BJ406" s="45">
        <f xml:space="preserve"> IF(S406&lt;&gt;"",IF(S406&lt;&gt;"Sense monitor",VLOOKUP(LEFT(S406,2),Calculs!$B$41:$C$46,2,FALSE),0),0)</f>
        <v>0</v>
      </c>
      <c r="BK406" s="45">
        <f>IF(T406&lt;&gt;"",IF(LEFT(T406,1)="S", Calculs!$C$48,0),0)</f>
        <v>0</v>
      </c>
      <c r="BL406" s="45">
        <f>IF(W406&lt;&gt;"",IF(LEFT(W406,3)="ETT", Calculs!$C$37,0),0)</f>
        <v>0</v>
      </c>
      <c r="BM406" s="45">
        <f>IF(X406&lt;&gt;"",IF(LEFT(X406,1)="S", Calculs!$C$51,0),0)</f>
        <v>0</v>
      </c>
      <c r="BN406" s="45">
        <f>IF(Y406&lt;&gt;"",IF(LEFT(Y406,1)="S", Calculs!$C$52,0),0)</f>
        <v>0</v>
      </c>
      <c r="BO406" s="46" t="str">
        <f t="shared" si="133"/>
        <v/>
      </c>
      <c r="BP406" s="45">
        <f>SUMIF(Calculs!$B$32:$B$36,TRIM(BO406),Calculs!$C$32:$C$36)</f>
        <v>0</v>
      </c>
      <c r="BQ406" s="45">
        <f>IF(V406&lt;&gt;"",IF(LEFT(V406,1)="S", SUMIF(Calculs!$B$57:$B$61, TRIM(BO406), Calculs!$C$57:$C$61),0),0)</f>
        <v>0</v>
      </c>
      <c r="BR406" s="43" t="str">
        <f t="shared" si="122"/>
        <v>N</v>
      </c>
      <c r="BS406" s="241" t="str">
        <f t="shared" si="123"/>
        <v>N</v>
      </c>
      <c r="BT406" s="45">
        <f t="shared" si="124"/>
        <v>0</v>
      </c>
      <c r="BU406" s="45"/>
      <c r="BV406" s="45"/>
      <c r="BW406" s="45">
        <f>IF(C406="",0,IF(AND(BR406="S",AW406=1), VLOOKUP(C406,Calculs!$B$85:$D$90,3), 0) + IF(AND(BS406="S",BI406=1), VLOOKUP(C406,Calculs!$B$85:$F$90,5), 0))</f>
        <v>0</v>
      </c>
      <c r="BX406" s="43" t="str">
        <f t="shared" si="125"/>
        <v/>
      </c>
      <c r="BY406" s="241" t="str">
        <f t="shared" si="126"/>
        <v/>
      </c>
      <c r="BZ406" s="301" t="str">
        <f t="shared" si="127"/>
        <v/>
      </c>
      <c r="CA406" s="301" t="str">
        <f t="shared" si="128"/>
        <v/>
      </c>
    </row>
    <row r="407" spans="1:79" ht="12.75" customHeight="1">
      <c r="A407" s="273"/>
      <c r="B407" s="239" t="str">
        <f>IF(' Peticions ET'!B406="", "",' Peticions ET'!B406)</f>
        <v/>
      </c>
      <c r="C407" s="186" t="str">
        <f>IF(' Peticions ET'!C406="", "",' Peticions ET'!C406)</f>
        <v/>
      </c>
      <c r="D407" s="186" t="str">
        <f>IF(' Peticions ET'!D406="", "",' Peticions ET'!D406)</f>
        <v/>
      </c>
      <c r="E407" s="186" t="str">
        <f>IF(' Peticions ET'!E406="", "",' Peticions ET'!E406)</f>
        <v/>
      </c>
      <c r="F407" s="186" t="str">
        <f>IF(' Peticions ET'!F406="", "",' Peticions ET'!F406)</f>
        <v/>
      </c>
      <c r="G407" s="186" t="str">
        <f>IF(' Peticions ET'!G406="", "",' Peticions ET'!G406)</f>
        <v/>
      </c>
      <c r="H407" s="185" t="str">
        <f>IF(' Peticions ET'!H406="", "",' Peticions ET'!H406)</f>
        <v/>
      </c>
      <c r="I407" s="185" t="str">
        <f>IF(' Peticions ET'!I406="", "",' Peticions ET'!I406)</f>
        <v/>
      </c>
      <c r="J407" s="33" t="str">
        <f>IF(' Peticions ET'!J406="", "",' Peticions ET'!J406)</f>
        <v/>
      </c>
      <c r="K407" s="33" t="str">
        <f>IF(' Peticions ET'!K406="", "",' Peticions ET'!K406)</f>
        <v/>
      </c>
      <c r="L407" s="33" t="str">
        <f>IF(' Peticions ET'!L406="", "",' Peticions ET'!L406)</f>
        <v/>
      </c>
      <c r="M407" s="33" t="str">
        <f>IF(' Peticions ET'!M406="", "",' Peticions ET'!M406)</f>
        <v/>
      </c>
      <c r="N407" s="33" t="str">
        <f>IF(' Peticions ET'!N406="", "",' Peticions ET'!N406)</f>
        <v/>
      </c>
      <c r="O407" s="33" t="str">
        <f>IF(' Peticions ET'!O406="", "",' Peticions ET'!O406)</f>
        <v/>
      </c>
      <c r="P407" s="33" t="str">
        <f>IF(' Peticions ET'!P406="", "",' Peticions ET'!P406)</f>
        <v/>
      </c>
      <c r="Q407" s="33" t="str">
        <f>IF(' Peticions ET'!R406="", "",' Peticions ET'!R406)</f>
        <v/>
      </c>
      <c r="R407" s="1" t="str">
        <f>IF(' Peticions ET'!Q406="", "",' Peticions ET'!Q406)</f>
        <v/>
      </c>
      <c r="S407" s="34" t="str">
        <f>IF(' Peticions ET'!U406="", "",' Peticions ET'!U406)</f>
        <v/>
      </c>
      <c r="T407" s="34" t="str">
        <f>IF(' Peticions ET'!V406="", "",' Peticions ET'!V406)</f>
        <v/>
      </c>
      <c r="U407" t="str">
        <f>IF(' Peticions ET'!S406="", "",' Peticions ET'!S406)</f>
        <v/>
      </c>
      <c r="V407" t="str">
        <f>IF(' Peticions ET'!T406="", "",' Peticions ET'!T406)</f>
        <v/>
      </c>
      <c r="W407" s="33" t="str">
        <f>IF(' Peticions ET'!W406="", "",' Peticions ET'!W406)</f>
        <v/>
      </c>
      <c r="X407" s="33" t="str">
        <f>IF(' Peticions ET'!X406="", "",' Peticions ET'!X406)</f>
        <v/>
      </c>
      <c r="Y407" s="33" t="str">
        <f>IF(' Peticions ET'!Y406="", "",' Peticions ET'!Y406)</f>
        <v/>
      </c>
      <c r="Z407" s="1"/>
      <c r="AA407" s="1"/>
      <c r="AB407" s="3"/>
      <c r="AC407" s="34"/>
      <c r="AD407" s="34"/>
      <c r="AE407" s="34"/>
      <c r="AF407" s="35"/>
      <c r="AG407" s="36"/>
      <c r="AH407" s="36"/>
      <c r="AI407" s="36"/>
      <c r="AJ407" s="36"/>
      <c r="AK407" s="37"/>
      <c r="AL407" s="37"/>
      <c r="AM407" s="37"/>
      <c r="AN407" s="37"/>
      <c r="AO407" s="38" t="str">
        <f>IF(' Peticions ET'!AO406="", "",' Peticions ET'!AO406)</f>
        <v/>
      </c>
      <c r="AP407" s="154"/>
      <c r="AQ407" s="39"/>
      <c r="AR407" s="40" t="str">
        <f t="shared" si="118"/>
        <v/>
      </c>
      <c r="AS407" s="41" t="str">
        <f t="shared" si="119"/>
        <v/>
      </c>
      <c r="AT407" s="42" t="str">
        <f t="shared" si="129"/>
        <v/>
      </c>
      <c r="AU407" s="43" t="str">
        <f t="shared" si="130"/>
        <v/>
      </c>
      <c r="AV407" s="252" t="str">
        <f t="shared" si="120"/>
        <v/>
      </c>
      <c r="AW407" s="242">
        <f>IF(B407="",0,IF(BR407="S",COUNTIF($AV$17:AV407,AV407),0))</f>
        <v>0</v>
      </c>
      <c r="AX407" s="44" t="str">
        <f t="shared" si="131"/>
        <v/>
      </c>
      <c r="AY407" s="45">
        <f xml:space="preserve"> IF(AX407&lt;&gt;"",VLOOKUP(AX407,Calculs!$B$2:$C$34,2,FALSE),0)</f>
        <v>0</v>
      </c>
      <c r="AZ407" s="45">
        <f>IF(K407&lt;&gt;"",IF(LEFT(K407,1)="S", Calculs!$C$55,0),0)</f>
        <v>0</v>
      </c>
      <c r="BA407" s="45">
        <f>IF(L407&lt;&gt;"",IF(LEFT(L407,1)="S", Calculs!$C$51,0),0)</f>
        <v>0</v>
      </c>
      <c r="BB407" s="45">
        <f>IF(M407&lt;&gt;"",IF(LEFT(M407,1)="S", Calculs!$C$52,0),0)</f>
        <v>0</v>
      </c>
      <c r="BC407" s="46" t="str">
        <f t="shared" si="132"/>
        <v/>
      </c>
      <c r="BD407" s="46" t="str">
        <f t="shared" si="117"/>
        <v/>
      </c>
      <c r="BE407" s="46">
        <f>SUMIF(Calculs!$B$2:$B$34,BC407,Calculs!$C$2:$C$34)</f>
        <v>0</v>
      </c>
      <c r="BF407" s="45">
        <f>IF(Q407&lt;&gt;"",IF(LEFT(Q407,1)="S", Calculs!$C$52,0),0)</f>
        <v>0</v>
      </c>
      <c r="BG407" s="45">
        <f>IF(R407&lt;&gt;"",IF(LEFT(R407,1)="S", Calculs!$C$51,0),0)</f>
        <v>0</v>
      </c>
      <c r="BH407" s="252" t="str">
        <f t="shared" si="121"/>
        <v/>
      </c>
      <c r="BI407" s="242">
        <f>IF(B407="",0, IF(BS407="S",COUNTIF($BH$17:BH407,BH407),0))</f>
        <v>0</v>
      </c>
      <c r="BJ407" s="45">
        <f xml:space="preserve"> IF(S407&lt;&gt;"",IF(S407&lt;&gt;"Sense monitor",VLOOKUP(LEFT(S407,2),Calculs!$B$41:$C$46,2,FALSE),0),0)</f>
        <v>0</v>
      </c>
      <c r="BK407" s="45">
        <f>IF(T407&lt;&gt;"",IF(LEFT(T407,1)="S", Calculs!$C$48,0),0)</f>
        <v>0</v>
      </c>
      <c r="BL407" s="45">
        <f>IF(W407&lt;&gt;"",IF(LEFT(W407,3)="ETT", Calculs!$C$37,0),0)</f>
        <v>0</v>
      </c>
      <c r="BM407" s="45">
        <f>IF(X407&lt;&gt;"",IF(LEFT(X407,1)="S", Calculs!$C$51,0),0)</f>
        <v>0</v>
      </c>
      <c r="BN407" s="45">
        <f>IF(Y407&lt;&gt;"",IF(LEFT(Y407,1)="S", Calculs!$C$52,0),0)</f>
        <v>0</v>
      </c>
      <c r="BO407" s="46" t="str">
        <f t="shared" si="133"/>
        <v/>
      </c>
      <c r="BP407" s="45">
        <f>SUMIF(Calculs!$B$32:$B$36,TRIM(BO407),Calculs!$C$32:$C$36)</f>
        <v>0</v>
      </c>
      <c r="BQ407" s="45">
        <f>IF(V407&lt;&gt;"",IF(LEFT(V407,1)="S", SUMIF(Calculs!$B$57:$B$61, TRIM(BO407), Calculs!$C$57:$C$61),0),0)</f>
        <v>0</v>
      </c>
      <c r="BR407" s="43" t="str">
        <f t="shared" si="122"/>
        <v>N</v>
      </c>
      <c r="BS407" s="241" t="str">
        <f t="shared" si="123"/>
        <v>N</v>
      </c>
      <c r="BT407" s="45">
        <f t="shared" si="124"/>
        <v>0</v>
      </c>
      <c r="BU407" s="45"/>
      <c r="BV407" s="45"/>
      <c r="BW407" s="45">
        <f>IF(C407="",0,IF(AND(BR407="S",AW407=1), VLOOKUP(C407,Calculs!$B$85:$D$90,3), 0) + IF(AND(BS407="S",BI407=1), VLOOKUP(C407,Calculs!$B$85:$F$90,5), 0))</f>
        <v>0</v>
      </c>
      <c r="BX407" s="43" t="str">
        <f t="shared" si="125"/>
        <v/>
      </c>
      <c r="BY407" s="241" t="str">
        <f t="shared" si="126"/>
        <v/>
      </c>
      <c r="BZ407" s="301" t="str">
        <f t="shared" si="127"/>
        <v/>
      </c>
      <c r="CA407" s="301" t="str">
        <f t="shared" si="128"/>
        <v/>
      </c>
    </row>
    <row r="408" spans="1:79" ht="12.75" customHeight="1">
      <c r="A408" s="273"/>
      <c r="B408" s="239" t="str">
        <f>IF(' Peticions ET'!B407="", "",' Peticions ET'!B407)</f>
        <v/>
      </c>
      <c r="C408" s="186" t="str">
        <f>IF(' Peticions ET'!C407="", "",' Peticions ET'!C407)</f>
        <v/>
      </c>
      <c r="D408" s="186" t="str">
        <f>IF(' Peticions ET'!D407="", "",' Peticions ET'!D407)</f>
        <v/>
      </c>
      <c r="E408" s="186" t="str">
        <f>IF(' Peticions ET'!E407="", "",' Peticions ET'!E407)</f>
        <v/>
      </c>
      <c r="F408" s="186" t="str">
        <f>IF(' Peticions ET'!F407="", "",' Peticions ET'!F407)</f>
        <v/>
      </c>
      <c r="G408" s="186" t="str">
        <f>IF(' Peticions ET'!G407="", "",' Peticions ET'!G407)</f>
        <v/>
      </c>
      <c r="H408" s="185" t="str">
        <f>IF(' Peticions ET'!H407="", "",' Peticions ET'!H407)</f>
        <v/>
      </c>
      <c r="I408" s="185" t="str">
        <f>IF(' Peticions ET'!I407="", "",' Peticions ET'!I407)</f>
        <v/>
      </c>
      <c r="J408" s="33" t="str">
        <f>IF(' Peticions ET'!J407="", "",' Peticions ET'!J407)</f>
        <v/>
      </c>
      <c r="K408" s="33" t="str">
        <f>IF(' Peticions ET'!K407="", "",' Peticions ET'!K407)</f>
        <v/>
      </c>
      <c r="L408" s="33" t="str">
        <f>IF(' Peticions ET'!L407="", "",' Peticions ET'!L407)</f>
        <v/>
      </c>
      <c r="M408" s="33" t="str">
        <f>IF(' Peticions ET'!M407="", "",' Peticions ET'!M407)</f>
        <v/>
      </c>
      <c r="N408" s="33" t="str">
        <f>IF(' Peticions ET'!N407="", "",' Peticions ET'!N407)</f>
        <v/>
      </c>
      <c r="O408" s="33" t="str">
        <f>IF(' Peticions ET'!O407="", "",' Peticions ET'!O407)</f>
        <v/>
      </c>
      <c r="P408" s="33" t="str">
        <f>IF(' Peticions ET'!P407="", "",' Peticions ET'!P407)</f>
        <v/>
      </c>
      <c r="Q408" s="33" t="str">
        <f>IF(' Peticions ET'!R407="", "",' Peticions ET'!R407)</f>
        <v/>
      </c>
      <c r="R408" s="1" t="str">
        <f>IF(' Peticions ET'!Q407="", "",' Peticions ET'!Q407)</f>
        <v/>
      </c>
      <c r="S408" s="34" t="str">
        <f>IF(' Peticions ET'!U407="", "",' Peticions ET'!U407)</f>
        <v/>
      </c>
      <c r="T408" s="34" t="str">
        <f>IF(' Peticions ET'!V407="", "",' Peticions ET'!V407)</f>
        <v/>
      </c>
      <c r="U408" t="str">
        <f>IF(' Peticions ET'!S407="", "",' Peticions ET'!S407)</f>
        <v/>
      </c>
      <c r="V408" t="str">
        <f>IF(' Peticions ET'!T407="", "",' Peticions ET'!T407)</f>
        <v/>
      </c>
      <c r="W408" s="33" t="str">
        <f>IF(' Peticions ET'!W407="", "",' Peticions ET'!W407)</f>
        <v/>
      </c>
      <c r="X408" s="33" t="str">
        <f>IF(' Peticions ET'!X407="", "",' Peticions ET'!X407)</f>
        <v/>
      </c>
      <c r="Y408" s="33" t="str">
        <f>IF(' Peticions ET'!Y407="", "",' Peticions ET'!Y407)</f>
        <v/>
      </c>
      <c r="Z408" s="1"/>
      <c r="AA408" s="1"/>
      <c r="AB408" s="3"/>
      <c r="AC408" s="34"/>
      <c r="AD408" s="34"/>
      <c r="AE408" s="34"/>
      <c r="AF408" s="35"/>
      <c r="AG408" s="36"/>
      <c r="AH408" s="36"/>
      <c r="AI408" s="36"/>
      <c r="AJ408" s="36"/>
      <c r="AK408" s="37"/>
      <c r="AL408" s="37"/>
      <c r="AM408" s="37"/>
      <c r="AN408" s="37"/>
      <c r="AO408" s="38" t="str">
        <f>IF(' Peticions ET'!AO407="", "",' Peticions ET'!AO407)</f>
        <v/>
      </c>
      <c r="AP408" s="154"/>
      <c r="AQ408" s="39"/>
      <c r="AR408" s="40" t="str">
        <f t="shared" si="118"/>
        <v/>
      </c>
      <c r="AS408" s="41" t="str">
        <f t="shared" si="119"/>
        <v/>
      </c>
      <c r="AT408" s="42" t="str">
        <f t="shared" si="129"/>
        <v/>
      </c>
      <c r="AU408" s="43" t="str">
        <f t="shared" si="130"/>
        <v/>
      </c>
      <c r="AV408" s="252" t="str">
        <f t="shared" si="120"/>
        <v/>
      </c>
      <c r="AW408" s="242">
        <f>IF(B408="",0,IF(BR408="S",COUNTIF($AV$17:AV408,AV408),0))</f>
        <v>0</v>
      </c>
      <c r="AX408" s="44" t="str">
        <f t="shared" si="131"/>
        <v/>
      </c>
      <c r="AY408" s="45">
        <f xml:space="preserve"> IF(AX408&lt;&gt;"",VLOOKUP(AX408,Calculs!$B$2:$C$34,2,FALSE),0)</f>
        <v>0</v>
      </c>
      <c r="AZ408" s="45">
        <f>IF(K408&lt;&gt;"",IF(LEFT(K408,1)="S", Calculs!$C$55,0),0)</f>
        <v>0</v>
      </c>
      <c r="BA408" s="45">
        <f>IF(L408&lt;&gt;"",IF(LEFT(L408,1)="S", Calculs!$C$51,0),0)</f>
        <v>0</v>
      </c>
      <c r="BB408" s="45">
        <f>IF(M408&lt;&gt;"",IF(LEFT(M408,1)="S", Calculs!$C$52,0),0)</f>
        <v>0</v>
      </c>
      <c r="BC408" s="46" t="str">
        <f t="shared" si="132"/>
        <v/>
      </c>
      <c r="BD408" s="46" t="str">
        <f t="shared" ref="BD408:BD471" si="134">IF(BC408&lt;&gt;"",IF(LEFT(P408,3)="Com","Compacte",IF(LEFT(P408,3)="Min","Minitorre","?")),"")</f>
        <v/>
      </c>
      <c r="BE408" s="46">
        <f>SUMIF(Calculs!$B$2:$B$34,BC408,Calculs!$C$2:$C$34)</f>
        <v>0</v>
      </c>
      <c r="BF408" s="45">
        <f>IF(Q408&lt;&gt;"",IF(LEFT(Q408,1)="S", Calculs!$C$52,0),0)</f>
        <v>0</v>
      </c>
      <c r="BG408" s="45">
        <f>IF(R408&lt;&gt;"",IF(LEFT(R408,1)="S", Calculs!$C$51,0),0)</f>
        <v>0</v>
      </c>
      <c r="BH408" s="252" t="str">
        <f t="shared" si="121"/>
        <v/>
      </c>
      <c r="BI408" s="242">
        <f>IF(B408="",0, IF(BS408="S",COUNTIF($BH$17:BH408,BH408),0))</f>
        <v>0</v>
      </c>
      <c r="BJ408" s="45">
        <f xml:space="preserve"> IF(S408&lt;&gt;"",IF(S408&lt;&gt;"Sense monitor",VLOOKUP(LEFT(S408,2),Calculs!$B$41:$C$46,2,FALSE),0),0)</f>
        <v>0</v>
      </c>
      <c r="BK408" s="45">
        <f>IF(T408&lt;&gt;"",IF(LEFT(T408,1)="S", Calculs!$C$48,0),0)</f>
        <v>0</v>
      </c>
      <c r="BL408" s="45">
        <f>IF(W408&lt;&gt;"",IF(LEFT(W408,3)="ETT", Calculs!$C$37,0),0)</f>
        <v>0</v>
      </c>
      <c r="BM408" s="45">
        <f>IF(X408&lt;&gt;"",IF(LEFT(X408,1)="S", Calculs!$C$51,0),0)</f>
        <v>0</v>
      </c>
      <c r="BN408" s="45">
        <f>IF(Y408&lt;&gt;"",IF(LEFT(Y408,1)="S", Calculs!$C$52,0),0)</f>
        <v>0</v>
      </c>
      <c r="BO408" s="46" t="str">
        <f t="shared" si="133"/>
        <v/>
      </c>
      <c r="BP408" s="45">
        <f>SUMIF(Calculs!$B$32:$B$36,TRIM(BO408),Calculs!$C$32:$C$36)</f>
        <v>0</v>
      </c>
      <c r="BQ408" s="45">
        <f>IF(V408&lt;&gt;"",IF(LEFT(V408,1)="S", SUMIF(Calculs!$B$57:$B$61, TRIM(BO408), Calculs!$C$57:$C$61),0),0)</f>
        <v>0</v>
      </c>
      <c r="BR408" s="43" t="str">
        <f t="shared" si="122"/>
        <v>N</v>
      </c>
      <c r="BS408" s="241" t="str">
        <f t="shared" si="123"/>
        <v>N</v>
      </c>
      <c r="BT408" s="45">
        <f t="shared" si="124"/>
        <v>0</v>
      </c>
      <c r="BU408" s="45"/>
      <c r="BV408" s="45"/>
      <c r="BW408" s="45">
        <f>IF(C408="",0,IF(AND(BR408="S",AW408=1), VLOOKUP(C408,Calculs!$B$85:$D$90,3), 0) + IF(AND(BS408="S",BI408=1), VLOOKUP(C408,Calculs!$B$85:$F$90,5), 0))</f>
        <v>0</v>
      </c>
      <c r="BX408" s="43" t="str">
        <f t="shared" si="125"/>
        <v/>
      </c>
      <c r="BY408" s="241" t="str">
        <f t="shared" si="126"/>
        <v/>
      </c>
      <c r="BZ408" s="301" t="str">
        <f t="shared" si="127"/>
        <v/>
      </c>
      <c r="CA408" s="301" t="str">
        <f t="shared" si="128"/>
        <v/>
      </c>
    </row>
    <row r="409" spans="1:79" ht="12.75" customHeight="1">
      <c r="A409" s="273"/>
      <c r="B409" s="239" t="str">
        <f>IF(' Peticions ET'!B408="", "",' Peticions ET'!B408)</f>
        <v/>
      </c>
      <c r="C409" s="186" t="str">
        <f>IF(' Peticions ET'!C408="", "",' Peticions ET'!C408)</f>
        <v/>
      </c>
      <c r="D409" s="186" t="str">
        <f>IF(' Peticions ET'!D408="", "",' Peticions ET'!D408)</f>
        <v/>
      </c>
      <c r="E409" s="186" t="str">
        <f>IF(' Peticions ET'!E408="", "",' Peticions ET'!E408)</f>
        <v/>
      </c>
      <c r="F409" s="186" t="str">
        <f>IF(' Peticions ET'!F408="", "",' Peticions ET'!F408)</f>
        <v/>
      </c>
      <c r="G409" s="186" t="str">
        <f>IF(' Peticions ET'!G408="", "",' Peticions ET'!G408)</f>
        <v/>
      </c>
      <c r="H409" s="185" t="str">
        <f>IF(' Peticions ET'!H408="", "",' Peticions ET'!H408)</f>
        <v/>
      </c>
      <c r="I409" s="185" t="str">
        <f>IF(' Peticions ET'!I408="", "",' Peticions ET'!I408)</f>
        <v/>
      </c>
      <c r="J409" s="33" t="str">
        <f>IF(' Peticions ET'!J408="", "",' Peticions ET'!J408)</f>
        <v/>
      </c>
      <c r="K409" s="33" t="str">
        <f>IF(' Peticions ET'!K408="", "",' Peticions ET'!K408)</f>
        <v/>
      </c>
      <c r="L409" s="33" t="str">
        <f>IF(' Peticions ET'!L408="", "",' Peticions ET'!L408)</f>
        <v/>
      </c>
      <c r="M409" s="33" t="str">
        <f>IF(' Peticions ET'!M408="", "",' Peticions ET'!M408)</f>
        <v/>
      </c>
      <c r="N409" s="33" t="str">
        <f>IF(' Peticions ET'!N408="", "",' Peticions ET'!N408)</f>
        <v/>
      </c>
      <c r="O409" s="33" t="str">
        <f>IF(' Peticions ET'!O408="", "",' Peticions ET'!O408)</f>
        <v/>
      </c>
      <c r="P409" s="33" t="str">
        <f>IF(' Peticions ET'!P408="", "",' Peticions ET'!P408)</f>
        <v/>
      </c>
      <c r="Q409" s="33" t="str">
        <f>IF(' Peticions ET'!R408="", "",' Peticions ET'!R408)</f>
        <v/>
      </c>
      <c r="R409" s="1" t="str">
        <f>IF(' Peticions ET'!Q408="", "",' Peticions ET'!Q408)</f>
        <v/>
      </c>
      <c r="S409" s="34" t="str">
        <f>IF(' Peticions ET'!U408="", "",' Peticions ET'!U408)</f>
        <v/>
      </c>
      <c r="T409" s="34" t="str">
        <f>IF(' Peticions ET'!V408="", "",' Peticions ET'!V408)</f>
        <v/>
      </c>
      <c r="U409" t="str">
        <f>IF(' Peticions ET'!S408="", "",' Peticions ET'!S408)</f>
        <v/>
      </c>
      <c r="V409" t="str">
        <f>IF(' Peticions ET'!T408="", "",' Peticions ET'!T408)</f>
        <v/>
      </c>
      <c r="W409" s="33" t="str">
        <f>IF(' Peticions ET'!W408="", "",' Peticions ET'!W408)</f>
        <v/>
      </c>
      <c r="X409" s="33" t="str">
        <f>IF(' Peticions ET'!X408="", "",' Peticions ET'!X408)</f>
        <v/>
      </c>
      <c r="Y409" s="33" t="str">
        <f>IF(' Peticions ET'!Y408="", "",' Peticions ET'!Y408)</f>
        <v/>
      </c>
      <c r="Z409" s="1"/>
      <c r="AA409" s="1"/>
      <c r="AB409" s="3"/>
      <c r="AC409" s="34"/>
      <c r="AD409" s="34"/>
      <c r="AE409" s="34"/>
      <c r="AF409" s="35"/>
      <c r="AG409" s="36"/>
      <c r="AH409" s="36"/>
      <c r="AI409" s="36"/>
      <c r="AJ409" s="36"/>
      <c r="AK409" s="37"/>
      <c r="AL409" s="37"/>
      <c r="AM409" s="37"/>
      <c r="AN409" s="37"/>
      <c r="AO409" s="38" t="str">
        <f>IF(' Peticions ET'!AO408="", "",' Peticions ET'!AO408)</f>
        <v/>
      </c>
      <c r="AP409" s="154"/>
      <c r="AQ409" s="39"/>
      <c r="AR409" s="40" t="str">
        <f t="shared" si="118"/>
        <v/>
      </c>
      <c r="AS409" s="41" t="str">
        <f t="shared" si="119"/>
        <v/>
      </c>
      <c r="AT409" s="42" t="str">
        <f t="shared" si="129"/>
        <v/>
      </c>
      <c r="AU409" s="43" t="str">
        <f t="shared" si="130"/>
        <v/>
      </c>
      <c r="AV409" s="252" t="str">
        <f t="shared" si="120"/>
        <v/>
      </c>
      <c r="AW409" s="242">
        <f>IF(B409="",0,IF(BR409="S",COUNTIF($AV$17:AV409,AV409),0))</f>
        <v>0</v>
      </c>
      <c r="AX409" s="44" t="str">
        <f t="shared" si="131"/>
        <v/>
      </c>
      <c r="AY409" s="45">
        <f xml:space="preserve"> IF(AX409&lt;&gt;"",VLOOKUP(AX409,Calculs!$B$2:$C$34,2,FALSE),0)</f>
        <v>0</v>
      </c>
      <c r="AZ409" s="45">
        <f>IF(K409&lt;&gt;"",IF(LEFT(K409,1)="S", Calculs!$C$55,0),0)</f>
        <v>0</v>
      </c>
      <c r="BA409" s="45">
        <f>IF(L409&lt;&gt;"",IF(LEFT(L409,1)="S", Calculs!$C$51,0),0)</f>
        <v>0</v>
      </c>
      <c r="BB409" s="45">
        <f>IF(M409&lt;&gt;"",IF(LEFT(M409,1)="S", Calculs!$C$52,0),0)</f>
        <v>0</v>
      </c>
      <c r="BC409" s="46" t="str">
        <f t="shared" si="132"/>
        <v/>
      </c>
      <c r="BD409" s="46" t="str">
        <f t="shared" si="134"/>
        <v/>
      </c>
      <c r="BE409" s="46">
        <f>SUMIF(Calculs!$B$2:$B$34,BC409,Calculs!$C$2:$C$34)</f>
        <v>0</v>
      </c>
      <c r="BF409" s="45">
        <f>IF(Q409&lt;&gt;"",IF(LEFT(Q409,1)="S", Calculs!$C$52,0),0)</f>
        <v>0</v>
      </c>
      <c r="BG409" s="45">
        <f>IF(R409&lt;&gt;"",IF(LEFT(R409,1)="S", Calculs!$C$51,0),0)</f>
        <v>0</v>
      </c>
      <c r="BH409" s="252" t="str">
        <f t="shared" si="121"/>
        <v/>
      </c>
      <c r="BI409" s="242">
        <f>IF(B409="",0, IF(BS409="S",COUNTIF($BH$17:BH409,BH409),0))</f>
        <v>0</v>
      </c>
      <c r="BJ409" s="45">
        <f xml:space="preserve"> IF(S409&lt;&gt;"",IF(S409&lt;&gt;"Sense monitor",VLOOKUP(LEFT(S409,2),Calculs!$B$41:$C$46,2,FALSE),0),0)</f>
        <v>0</v>
      </c>
      <c r="BK409" s="45">
        <f>IF(T409&lt;&gt;"",IF(LEFT(T409,1)="S", Calculs!$C$48,0),0)</f>
        <v>0</v>
      </c>
      <c r="BL409" s="45">
        <f>IF(W409&lt;&gt;"",IF(LEFT(W409,3)="ETT", Calculs!$C$37,0),0)</f>
        <v>0</v>
      </c>
      <c r="BM409" s="45">
        <f>IF(X409&lt;&gt;"",IF(LEFT(X409,1)="S", Calculs!$C$51,0),0)</f>
        <v>0</v>
      </c>
      <c r="BN409" s="45">
        <f>IF(Y409&lt;&gt;"",IF(LEFT(Y409,1)="S", Calculs!$C$52,0),0)</f>
        <v>0</v>
      </c>
      <c r="BO409" s="46" t="str">
        <f t="shared" si="133"/>
        <v/>
      </c>
      <c r="BP409" s="45">
        <f>SUMIF(Calculs!$B$32:$B$36,TRIM(BO409),Calculs!$C$32:$C$36)</f>
        <v>0</v>
      </c>
      <c r="BQ409" s="45">
        <f>IF(V409&lt;&gt;"",IF(LEFT(V409,1)="S", SUMIF(Calculs!$B$57:$B$61, TRIM(BO409), Calculs!$C$57:$C$61),0),0)</f>
        <v>0</v>
      </c>
      <c r="BR409" s="43" t="str">
        <f t="shared" si="122"/>
        <v>N</v>
      </c>
      <c r="BS409" s="241" t="str">
        <f t="shared" si="123"/>
        <v>N</v>
      </c>
      <c r="BT409" s="45">
        <f t="shared" si="124"/>
        <v>0</v>
      </c>
      <c r="BU409" s="45"/>
      <c r="BV409" s="45"/>
      <c r="BW409" s="45">
        <f>IF(C409="",0,IF(AND(BR409="S",AW409=1), VLOOKUP(C409,Calculs!$B$85:$D$90,3), 0) + IF(AND(BS409="S",BI409=1), VLOOKUP(C409,Calculs!$B$85:$F$90,5), 0))</f>
        <v>0</v>
      </c>
      <c r="BX409" s="43" t="str">
        <f t="shared" si="125"/>
        <v/>
      </c>
      <c r="BY409" s="241" t="str">
        <f t="shared" si="126"/>
        <v/>
      </c>
      <c r="BZ409" s="301" t="str">
        <f t="shared" si="127"/>
        <v/>
      </c>
      <c r="CA409" s="301" t="str">
        <f t="shared" si="128"/>
        <v/>
      </c>
    </row>
    <row r="410" spans="1:79" ht="12.75" customHeight="1">
      <c r="A410" s="273"/>
      <c r="B410" s="239" t="str">
        <f>IF(' Peticions ET'!B409="", "",' Peticions ET'!B409)</f>
        <v/>
      </c>
      <c r="C410" s="186" t="str">
        <f>IF(' Peticions ET'!C409="", "",' Peticions ET'!C409)</f>
        <v/>
      </c>
      <c r="D410" s="186" t="str">
        <f>IF(' Peticions ET'!D409="", "",' Peticions ET'!D409)</f>
        <v/>
      </c>
      <c r="E410" s="186" t="str">
        <f>IF(' Peticions ET'!E409="", "",' Peticions ET'!E409)</f>
        <v/>
      </c>
      <c r="F410" s="186" t="str">
        <f>IF(' Peticions ET'!F409="", "",' Peticions ET'!F409)</f>
        <v/>
      </c>
      <c r="G410" s="186" t="str">
        <f>IF(' Peticions ET'!G409="", "",' Peticions ET'!G409)</f>
        <v/>
      </c>
      <c r="H410" s="185" t="str">
        <f>IF(' Peticions ET'!H409="", "",' Peticions ET'!H409)</f>
        <v/>
      </c>
      <c r="I410" s="185" t="str">
        <f>IF(' Peticions ET'!I409="", "",' Peticions ET'!I409)</f>
        <v/>
      </c>
      <c r="J410" s="33" t="str">
        <f>IF(' Peticions ET'!J409="", "",' Peticions ET'!J409)</f>
        <v/>
      </c>
      <c r="K410" s="33" t="str">
        <f>IF(' Peticions ET'!K409="", "",' Peticions ET'!K409)</f>
        <v/>
      </c>
      <c r="L410" s="33" t="str">
        <f>IF(' Peticions ET'!L409="", "",' Peticions ET'!L409)</f>
        <v/>
      </c>
      <c r="M410" s="33" t="str">
        <f>IF(' Peticions ET'!M409="", "",' Peticions ET'!M409)</f>
        <v/>
      </c>
      <c r="N410" s="33" t="str">
        <f>IF(' Peticions ET'!N409="", "",' Peticions ET'!N409)</f>
        <v/>
      </c>
      <c r="O410" s="33" t="str">
        <f>IF(' Peticions ET'!O409="", "",' Peticions ET'!O409)</f>
        <v/>
      </c>
      <c r="P410" s="33" t="str">
        <f>IF(' Peticions ET'!P409="", "",' Peticions ET'!P409)</f>
        <v/>
      </c>
      <c r="Q410" s="33" t="str">
        <f>IF(' Peticions ET'!R409="", "",' Peticions ET'!R409)</f>
        <v/>
      </c>
      <c r="R410" s="1" t="str">
        <f>IF(' Peticions ET'!Q409="", "",' Peticions ET'!Q409)</f>
        <v/>
      </c>
      <c r="S410" s="34" t="str">
        <f>IF(' Peticions ET'!U409="", "",' Peticions ET'!U409)</f>
        <v/>
      </c>
      <c r="T410" s="34" t="str">
        <f>IF(' Peticions ET'!V409="", "",' Peticions ET'!V409)</f>
        <v/>
      </c>
      <c r="U410" t="str">
        <f>IF(' Peticions ET'!S409="", "",' Peticions ET'!S409)</f>
        <v/>
      </c>
      <c r="V410" t="str">
        <f>IF(' Peticions ET'!T409="", "",' Peticions ET'!T409)</f>
        <v/>
      </c>
      <c r="W410" s="33" t="str">
        <f>IF(' Peticions ET'!W409="", "",' Peticions ET'!W409)</f>
        <v/>
      </c>
      <c r="X410" s="33" t="str">
        <f>IF(' Peticions ET'!X409="", "",' Peticions ET'!X409)</f>
        <v/>
      </c>
      <c r="Y410" s="33" t="str">
        <f>IF(' Peticions ET'!Y409="", "",' Peticions ET'!Y409)</f>
        <v/>
      </c>
      <c r="Z410" s="1"/>
      <c r="AA410" s="1"/>
      <c r="AB410" s="3"/>
      <c r="AC410" s="34"/>
      <c r="AD410" s="34"/>
      <c r="AE410" s="34"/>
      <c r="AF410" s="35"/>
      <c r="AG410" s="36"/>
      <c r="AH410" s="36"/>
      <c r="AI410" s="36"/>
      <c r="AJ410" s="36"/>
      <c r="AK410" s="37"/>
      <c r="AL410" s="37"/>
      <c r="AM410" s="37"/>
      <c r="AN410" s="37"/>
      <c r="AO410" s="38" t="str">
        <f>IF(' Peticions ET'!AO409="", "",' Peticions ET'!AO409)</f>
        <v/>
      </c>
      <c r="AP410" s="154"/>
      <c r="AQ410" s="39"/>
      <c r="AR410" s="40" t="str">
        <f t="shared" si="118"/>
        <v/>
      </c>
      <c r="AS410" s="41" t="str">
        <f t="shared" si="119"/>
        <v/>
      </c>
      <c r="AT410" s="42" t="str">
        <f t="shared" si="129"/>
        <v/>
      </c>
      <c r="AU410" s="43" t="str">
        <f t="shared" si="130"/>
        <v/>
      </c>
      <c r="AV410" s="252" t="str">
        <f t="shared" si="120"/>
        <v/>
      </c>
      <c r="AW410" s="242">
        <f>IF(B410="",0,IF(BR410="S",COUNTIF($AV$17:AV410,AV410),0))</f>
        <v>0</v>
      </c>
      <c r="AX410" s="44" t="str">
        <f t="shared" si="131"/>
        <v/>
      </c>
      <c r="AY410" s="45">
        <f xml:space="preserve"> IF(AX410&lt;&gt;"",VLOOKUP(AX410,Calculs!$B$2:$C$34,2,FALSE),0)</f>
        <v>0</v>
      </c>
      <c r="AZ410" s="45">
        <f>IF(K410&lt;&gt;"",IF(LEFT(K410,1)="S", Calculs!$C$55,0),0)</f>
        <v>0</v>
      </c>
      <c r="BA410" s="45">
        <f>IF(L410&lt;&gt;"",IF(LEFT(L410,1)="S", Calculs!$C$51,0),0)</f>
        <v>0</v>
      </c>
      <c r="BB410" s="45">
        <f>IF(M410&lt;&gt;"",IF(LEFT(M410,1)="S", Calculs!$C$52,0),0)</f>
        <v>0</v>
      </c>
      <c r="BC410" s="46" t="str">
        <f t="shared" si="132"/>
        <v/>
      </c>
      <c r="BD410" s="46" t="str">
        <f t="shared" si="134"/>
        <v/>
      </c>
      <c r="BE410" s="46">
        <f>SUMIF(Calculs!$B$2:$B$34,BC410,Calculs!$C$2:$C$34)</f>
        <v>0</v>
      </c>
      <c r="BF410" s="45">
        <f>IF(Q410&lt;&gt;"",IF(LEFT(Q410,1)="S", Calculs!$C$52,0),0)</f>
        <v>0</v>
      </c>
      <c r="BG410" s="45">
        <f>IF(R410&lt;&gt;"",IF(LEFT(R410,1)="S", Calculs!$C$51,0),0)</f>
        <v>0</v>
      </c>
      <c r="BH410" s="252" t="str">
        <f t="shared" si="121"/>
        <v/>
      </c>
      <c r="BI410" s="242">
        <f>IF(B410="",0, IF(BS410="S",COUNTIF($BH$17:BH410,BH410),0))</f>
        <v>0</v>
      </c>
      <c r="BJ410" s="45">
        <f xml:space="preserve"> IF(S410&lt;&gt;"",IF(S410&lt;&gt;"Sense monitor",VLOOKUP(LEFT(S410,2),Calculs!$B$41:$C$46,2,FALSE),0),0)</f>
        <v>0</v>
      </c>
      <c r="BK410" s="45">
        <f>IF(T410&lt;&gt;"",IF(LEFT(T410,1)="S", Calculs!$C$48,0),0)</f>
        <v>0</v>
      </c>
      <c r="BL410" s="45">
        <f>IF(W410&lt;&gt;"",IF(LEFT(W410,3)="ETT", Calculs!$C$37,0),0)</f>
        <v>0</v>
      </c>
      <c r="BM410" s="45">
        <f>IF(X410&lt;&gt;"",IF(LEFT(X410,1)="S", Calculs!$C$51,0),0)</f>
        <v>0</v>
      </c>
      <c r="BN410" s="45">
        <f>IF(Y410&lt;&gt;"",IF(LEFT(Y410,1)="S", Calculs!$C$52,0),0)</f>
        <v>0</v>
      </c>
      <c r="BO410" s="46" t="str">
        <f t="shared" si="133"/>
        <v/>
      </c>
      <c r="BP410" s="45">
        <f>SUMIF(Calculs!$B$32:$B$36,TRIM(BO410),Calculs!$C$32:$C$36)</f>
        <v>0</v>
      </c>
      <c r="BQ410" s="45">
        <f>IF(V410&lt;&gt;"",IF(LEFT(V410,1)="S", SUMIF(Calculs!$B$57:$B$61, TRIM(BO410), Calculs!$C$57:$C$61),0),0)</f>
        <v>0</v>
      </c>
      <c r="BR410" s="43" t="str">
        <f t="shared" si="122"/>
        <v>N</v>
      </c>
      <c r="BS410" s="241" t="str">
        <f t="shared" si="123"/>
        <v>N</v>
      </c>
      <c r="BT410" s="45">
        <f t="shared" si="124"/>
        <v>0</v>
      </c>
      <c r="BU410" s="45"/>
      <c r="BV410" s="45"/>
      <c r="BW410" s="45">
        <f>IF(C410="",0,IF(AND(BR410="S",AW410=1), VLOOKUP(C410,Calculs!$B$85:$D$90,3), 0) + IF(AND(BS410="S",BI410=1), VLOOKUP(C410,Calculs!$B$85:$F$90,5), 0))</f>
        <v>0</v>
      </c>
      <c r="BX410" s="43" t="str">
        <f t="shared" si="125"/>
        <v/>
      </c>
      <c r="BY410" s="241" t="str">
        <f t="shared" si="126"/>
        <v/>
      </c>
      <c r="BZ410" s="301" t="str">
        <f t="shared" si="127"/>
        <v/>
      </c>
      <c r="CA410" s="301" t="str">
        <f t="shared" si="128"/>
        <v/>
      </c>
    </row>
    <row r="411" spans="1:79" ht="12.75" customHeight="1">
      <c r="A411" s="273"/>
      <c r="B411" s="239" t="str">
        <f>IF(' Peticions ET'!B410="", "",' Peticions ET'!B410)</f>
        <v/>
      </c>
      <c r="C411" s="186" t="str">
        <f>IF(' Peticions ET'!C410="", "",' Peticions ET'!C410)</f>
        <v/>
      </c>
      <c r="D411" s="186" t="str">
        <f>IF(' Peticions ET'!D410="", "",' Peticions ET'!D410)</f>
        <v/>
      </c>
      <c r="E411" s="186" t="str">
        <f>IF(' Peticions ET'!E410="", "",' Peticions ET'!E410)</f>
        <v/>
      </c>
      <c r="F411" s="186" t="str">
        <f>IF(' Peticions ET'!F410="", "",' Peticions ET'!F410)</f>
        <v/>
      </c>
      <c r="G411" s="186" t="str">
        <f>IF(' Peticions ET'!G410="", "",' Peticions ET'!G410)</f>
        <v/>
      </c>
      <c r="H411" s="185" t="str">
        <f>IF(' Peticions ET'!H410="", "",' Peticions ET'!H410)</f>
        <v/>
      </c>
      <c r="I411" s="185" t="str">
        <f>IF(' Peticions ET'!I410="", "",' Peticions ET'!I410)</f>
        <v/>
      </c>
      <c r="J411" s="33" t="str">
        <f>IF(' Peticions ET'!J410="", "",' Peticions ET'!J410)</f>
        <v/>
      </c>
      <c r="K411" s="33" t="str">
        <f>IF(' Peticions ET'!K410="", "",' Peticions ET'!K410)</f>
        <v/>
      </c>
      <c r="L411" s="33" t="str">
        <f>IF(' Peticions ET'!L410="", "",' Peticions ET'!L410)</f>
        <v/>
      </c>
      <c r="M411" s="33" t="str">
        <f>IF(' Peticions ET'!M410="", "",' Peticions ET'!M410)</f>
        <v/>
      </c>
      <c r="N411" s="33" t="str">
        <f>IF(' Peticions ET'!N410="", "",' Peticions ET'!N410)</f>
        <v/>
      </c>
      <c r="O411" s="33" t="str">
        <f>IF(' Peticions ET'!O410="", "",' Peticions ET'!O410)</f>
        <v/>
      </c>
      <c r="P411" s="33" t="str">
        <f>IF(' Peticions ET'!P410="", "",' Peticions ET'!P410)</f>
        <v/>
      </c>
      <c r="Q411" s="33" t="str">
        <f>IF(' Peticions ET'!R410="", "",' Peticions ET'!R410)</f>
        <v/>
      </c>
      <c r="R411" s="1" t="str">
        <f>IF(' Peticions ET'!Q410="", "",' Peticions ET'!Q410)</f>
        <v/>
      </c>
      <c r="S411" s="34" t="str">
        <f>IF(' Peticions ET'!U410="", "",' Peticions ET'!U410)</f>
        <v/>
      </c>
      <c r="T411" s="34" t="str">
        <f>IF(' Peticions ET'!V410="", "",' Peticions ET'!V410)</f>
        <v/>
      </c>
      <c r="U411" t="str">
        <f>IF(' Peticions ET'!S410="", "",' Peticions ET'!S410)</f>
        <v/>
      </c>
      <c r="V411" t="str">
        <f>IF(' Peticions ET'!T410="", "",' Peticions ET'!T410)</f>
        <v/>
      </c>
      <c r="W411" s="33" t="str">
        <f>IF(' Peticions ET'!W410="", "",' Peticions ET'!W410)</f>
        <v/>
      </c>
      <c r="X411" s="33" t="str">
        <f>IF(' Peticions ET'!X410="", "",' Peticions ET'!X410)</f>
        <v/>
      </c>
      <c r="Y411" s="33" t="str">
        <f>IF(' Peticions ET'!Y410="", "",' Peticions ET'!Y410)</f>
        <v/>
      </c>
      <c r="Z411" s="1"/>
      <c r="AA411" s="1"/>
      <c r="AB411" s="3"/>
      <c r="AC411" s="34"/>
      <c r="AD411" s="34"/>
      <c r="AE411" s="34"/>
      <c r="AF411" s="35"/>
      <c r="AG411" s="36"/>
      <c r="AH411" s="36"/>
      <c r="AI411" s="36"/>
      <c r="AJ411" s="36"/>
      <c r="AK411" s="37"/>
      <c r="AL411" s="37"/>
      <c r="AM411" s="37"/>
      <c r="AN411" s="37"/>
      <c r="AO411" s="38" t="str">
        <f>IF(' Peticions ET'!AO410="", "",' Peticions ET'!AO410)</f>
        <v/>
      </c>
      <c r="AP411" s="154"/>
      <c r="AQ411" s="39"/>
      <c r="AR411" s="40" t="str">
        <f t="shared" si="118"/>
        <v/>
      </c>
      <c r="AS411" s="41" t="str">
        <f t="shared" si="119"/>
        <v/>
      </c>
      <c r="AT411" s="42" t="str">
        <f t="shared" si="129"/>
        <v/>
      </c>
      <c r="AU411" s="43" t="str">
        <f t="shared" si="130"/>
        <v/>
      </c>
      <c r="AV411" s="252" t="str">
        <f t="shared" si="120"/>
        <v/>
      </c>
      <c r="AW411" s="242">
        <f>IF(B411="",0,IF(BR411="S",COUNTIF($AV$17:AV411,AV411),0))</f>
        <v>0</v>
      </c>
      <c r="AX411" s="44" t="str">
        <f t="shared" si="131"/>
        <v/>
      </c>
      <c r="AY411" s="45">
        <f xml:space="preserve"> IF(AX411&lt;&gt;"",VLOOKUP(AX411,Calculs!$B$2:$C$34,2,FALSE),0)</f>
        <v>0</v>
      </c>
      <c r="AZ411" s="45">
        <f>IF(K411&lt;&gt;"",IF(LEFT(K411,1)="S", Calculs!$C$55,0),0)</f>
        <v>0</v>
      </c>
      <c r="BA411" s="45">
        <f>IF(L411&lt;&gt;"",IF(LEFT(L411,1)="S", Calculs!$C$51,0),0)</f>
        <v>0</v>
      </c>
      <c r="BB411" s="45">
        <f>IF(M411&lt;&gt;"",IF(LEFT(M411,1)="S", Calculs!$C$52,0),0)</f>
        <v>0</v>
      </c>
      <c r="BC411" s="46" t="str">
        <f t="shared" si="132"/>
        <v/>
      </c>
      <c r="BD411" s="46" t="str">
        <f t="shared" si="134"/>
        <v/>
      </c>
      <c r="BE411" s="46">
        <f>SUMIF(Calculs!$B$2:$B$34,BC411,Calculs!$C$2:$C$34)</f>
        <v>0</v>
      </c>
      <c r="BF411" s="45">
        <f>IF(Q411&lt;&gt;"",IF(LEFT(Q411,1)="S", Calculs!$C$52,0),0)</f>
        <v>0</v>
      </c>
      <c r="BG411" s="45">
        <f>IF(R411&lt;&gt;"",IF(LEFT(R411,1)="S", Calculs!$C$51,0),0)</f>
        <v>0</v>
      </c>
      <c r="BH411" s="252" t="str">
        <f t="shared" si="121"/>
        <v/>
      </c>
      <c r="BI411" s="242">
        <f>IF(B411="",0, IF(BS411="S",COUNTIF($BH$17:BH411,BH411),0))</f>
        <v>0</v>
      </c>
      <c r="BJ411" s="45">
        <f xml:space="preserve"> IF(S411&lt;&gt;"",IF(S411&lt;&gt;"Sense monitor",VLOOKUP(LEFT(S411,2),Calculs!$B$41:$C$46,2,FALSE),0),0)</f>
        <v>0</v>
      </c>
      <c r="BK411" s="45">
        <f>IF(T411&lt;&gt;"",IF(LEFT(T411,1)="S", Calculs!$C$48,0),0)</f>
        <v>0</v>
      </c>
      <c r="BL411" s="45">
        <f>IF(W411&lt;&gt;"",IF(LEFT(W411,3)="ETT", Calculs!$C$37,0),0)</f>
        <v>0</v>
      </c>
      <c r="BM411" s="45">
        <f>IF(X411&lt;&gt;"",IF(LEFT(X411,1)="S", Calculs!$C$51,0),0)</f>
        <v>0</v>
      </c>
      <c r="BN411" s="45">
        <f>IF(Y411&lt;&gt;"",IF(LEFT(Y411,1)="S", Calculs!$C$52,0),0)</f>
        <v>0</v>
      </c>
      <c r="BO411" s="46" t="str">
        <f t="shared" si="133"/>
        <v/>
      </c>
      <c r="BP411" s="45">
        <f>SUMIF(Calculs!$B$32:$B$36,TRIM(BO411),Calculs!$C$32:$C$36)</f>
        <v>0</v>
      </c>
      <c r="BQ411" s="45">
        <f>IF(V411&lt;&gt;"",IF(LEFT(V411,1)="S", SUMIF(Calculs!$B$57:$B$61, TRIM(BO411), Calculs!$C$57:$C$61),0),0)</f>
        <v>0</v>
      </c>
      <c r="BR411" s="43" t="str">
        <f t="shared" si="122"/>
        <v>N</v>
      </c>
      <c r="BS411" s="241" t="str">
        <f t="shared" si="123"/>
        <v>N</v>
      </c>
      <c r="BT411" s="45">
        <f t="shared" si="124"/>
        <v>0</v>
      </c>
      <c r="BU411" s="45"/>
      <c r="BV411" s="45"/>
      <c r="BW411" s="45">
        <f>IF(C411="",0,IF(AND(BR411="S",AW411=1), VLOOKUP(C411,Calculs!$B$85:$D$90,3), 0) + IF(AND(BS411="S",BI411=1), VLOOKUP(C411,Calculs!$B$85:$F$90,5), 0))</f>
        <v>0</v>
      </c>
      <c r="BX411" s="43" t="str">
        <f t="shared" si="125"/>
        <v/>
      </c>
      <c r="BY411" s="241" t="str">
        <f t="shared" si="126"/>
        <v/>
      </c>
      <c r="BZ411" s="301" t="str">
        <f t="shared" si="127"/>
        <v/>
      </c>
      <c r="CA411" s="301" t="str">
        <f t="shared" si="128"/>
        <v/>
      </c>
    </row>
    <row r="412" spans="1:79" ht="12.75" customHeight="1">
      <c r="A412" s="273"/>
      <c r="B412" s="239" t="str">
        <f>IF(' Peticions ET'!B411="", "",' Peticions ET'!B411)</f>
        <v/>
      </c>
      <c r="C412" s="186" t="str">
        <f>IF(' Peticions ET'!C411="", "",' Peticions ET'!C411)</f>
        <v/>
      </c>
      <c r="D412" s="186" t="str">
        <f>IF(' Peticions ET'!D411="", "",' Peticions ET'!D411)</f>
        <v/>
      </c>
      <c r="E412" s="186" t="str">
        <f>IF(' Peticions ET'!E411="", "",' Peticions ET'!E411)</f>
        <v/>
      </c>
      <c r="F412" s="186" t="str">
        <f>IF(' Peticions ET'!F411="", "",' Peticions ET'!F411)</f>
        <v/>
      </c>
      <c r="G412" s="186" t="str">
        <f>IF(' Peticions ET'!G411="", "",' Peticions ET'!G411)</f>
        <v/>
      </c>
      <c r="H412" s="185" t="str">
        <f>IF(' Peticions ET'!H411="", "",' Peticions ET'!H411)</f>
        <v/>
      </c>
      <c r="I412" s="185" t="str">
        <f>IF(' Peticions ET'!I411="", "",' Peticions ET'!I411)</f>
        <v/>
      </c>
      <c r="J412" s="33" t="str">
        <f>IF(' Peticions ET'!J411="", "",' Peticions ET'!J411)</f>
        <v/>
      </c>
      <c r="K412" s="33" t="str">
        <f>IF(' Peticions ET'!K411="", "",' Peticions ET'!K411)</f>
        <v/>
      </c>
      <c r="L412" s="33" t="str">
        <f>IF(' Peticions ET'!L411="", "",' Peticions ET'!L411)</f>
        <v/>
      </c>
      <c r="M412" s="33" t="str">
        <f>IF(' Peticions ET'!M411="", "",' Peticions ET'!M411)</f>
        <v/>
      </c>
      <c r="N412" s="33" t="str">
        <f>IF(' Peticions ET'!N411="", "",' Peticions ET'!N411)</f>
        <v/>
      </c>
      <c r="O412" s="33" t="str">
        <f>IF(' Peticions ET'!O411="", "",' Peticions ET'!O411)</f>
        <v/>
      </c>
      <c r="P412" s="33" t="str">
        <f>IF(' Peticions ET'!P411="", "",' Peticions ET'!P411)</f>
        <v/>
      </c>
      <c r="Q412" s="33" t="str">
        <f>IF(' Peticions ET'!R411="", "",' Peticions ET'!R411)</f>
        <v/>
      </c>
      <c r="R412" s="1" t="str">
        <f>IF(' Peticions ET'!Q411="", "",' Peticions ET'!Q411)</f>
        <v/>
      </c>
      <c r="S412" s="34" t="str">
        <f>IF(' Peticions ET'!U411="", "",' Peticions ET'!U411)</f>
        <v/>
      </c>
      <c r="T412" s="34" t="str">
        <f>IF(' Peticions ET'!V411="", "",' Peticions ET'!V411)</f>
        <v/>
      </c>
      <c r="U412" t="str">
        <f>IF(' Peticions ET'!S411="", "",' Peticions ET'!S411)</f>
        <v/>
      </c>
      <c r="V412" t="str">
        <f>IF(' Peticions ET'!T411="", "",' Peticions ET'!T411)</f>
        <v/>
      </c>
      <c r="W412" s="33" t="str">
        <f>IF(' Peticions ET'!W411="", "",' Peticions ET'!W411)</f>
        <v/>
      </c>
      <c r="X412" s="33" t="str">
        <f>IF(' Peticions ET'!X411="", "",' Peticions ET'!X411)</f>
        <v/>
      </c>
      <c r="Y412" s="33" t="str">
        <f>IF(' Peticions ET'!Y411="", "",' Peticions ET'!Y411)</f>
        <v/>
      </c>
      <c r="Z412" s="1"/>
      <c r="AA412" s="1"/>
      <c r="AB412" s="3"/>
      <c r="AC412" s="34"/>
      <c r="AD412" s="34"/>
      <c r="AE412" s="34"/>
      <c r="AF412" s="35"/>
      <c r="AG412" s="36"/>
      <c r="AH412" s="36"/>
      <c r="AI412" s="36"/>
      <c r="AJ412" s="36"/>
      <c r="AK412" s="37"/>
      <c r="AL412" s="37"/>
      <c r="AM412" s="37"/>
      <c r="AN412" s="37"/>
      <c r="AO412" s="38" t="str">
        <f>IF(' Peticions ET'!AO411="", "",' Peticions ET'!AO411)</f>
        <v/>
      </c>
      <c r="AP412" s="154"/>
      <c r="AQ412" s="39"/>
      <c r="AR412" s="40" t="str">
        <f t="shared" si="118"/>
        <v/>
      </c>
      <c r="AS412" s="41" t="str">
        <f t="shared" si="119"/>
        <v/>
      </c>
      <c r="AT412" s="42" t="str">
        <f t="shared" si="129"/>
        <v/>
      </c>
      <c r="AU412" s="43" t="str">
        <f t="shared" si="130"/>
        <v/>
      </c>
      <c r="AV412" s="252" t="str">
        <f t="shared" si="120"/>
        <v/>
      </c>
      <c r="AW412" s="242">
        <f>IF(B412="",0,IF(BR412="S",COUNTIF($AV$17:AV412,AV412),0))</f>
        <v>0</v>
      </c>
      <c r="AX412" s="44" t="str">
        <f t="shared" si="131"/>
        <v/>
      </c>
      <c r="AY412" s="45">
        <f xml:space="preserve"> IF(AX412&lt;&gt;"",VLOOKUP(AX412,Calculs!$B$2:$C$34,2,FALSE),0)</f>
        <v>0</v>
      </c>
      <c r="AZ412" s="45">
        <f>IF(K412&lt;&gt;"",IF(LEFT(K412,1)="S", Calculs!$C$55,0),0)</f>
        <v>0</v>
      </c>
      <c r="BA412" s="45">
        <f>IF(L412&lt;&gt;"",IF(LEFT(L412,1)="S", Calculs!$C$51,0),0)</f>
        <v>0</v>
      </c>
      <c r="BB412" s="45">
        <f>IF(M412&lt;&gt;"",IF(LEFT(M412,1)="S", Calculs!$C$52,0),0)</f>
        <v>0</v>
      </c>
      <c r="BC412" s="46" t="str">
        <f t="shared" si="132"/>
        <v/>
      </c>
      <c r="BD412" s="46" t="str">
        <f t="shared" si="134"/>
        <v/>
      </c>
      <c r="BE412" s="46">
        <f>SUMIF(Calculs!$B$2:$B$34,BC412,Calculs!$C$2:$C$34)</f>
        <v>0</v>
      </c>
      <c r="BF412" s="45">
        <f>IF(Q412&lt;&gt;"",IF(LEFT(Q412,1)="S", Calculs!$C$52,0),0)</f>
        <v>0</v>
      </c>
      <c r="BG412" s="45">
        <f>IF(R412&lt;&gt;"",IF(LEFT(R412,1)="S", Calculs!$C$51,0),0)</f>
        <v>0</v>
      </c>
      <c r="BH412" s="252" t="str">
        <f t="shared" si="121"/>
        <v/>
      </c>
      <c r="BI412" s="242">
        <f>IF(B412="",0, IF(BS412="S",COUNTIF($BH$17:BH412,BH412),0))</f>
        <v>0</v>
      </c>
      <c r="BJ412" s="45">
        <f xml:space="preserve"> IF(S412&lt;&gt;"",IF(S412&lt;&gt;"Sense monitor",VLOOKUP(LEFT(S412,2),Calculs!$B$41:$C$46,2,FALSE),0),0)</f>
        <v>0</v>
      </c>
      <c r="BK412" s="45">
        <f>IF(T412&lt;&gt;"",IF(LEFT(T412,1)="S", Calculs!$C$48,0),0)</f>
        <v>0</v>
      </c>
      <c r="BL412" s="45">
        <f>IF(W412&lt;&gt;"",IF(LEFT(W412,3)="ETT", Calculs!$C$37,0),0)</f>
        <v>0</v>
      </c>
      <c r="BM412" s="45">
        <f>IF(X412&lt;&gt;"",IF(LEFT(X412,1)="S", Calculs!$C$51,0),0)</f>
        <v>0</v>
      </c>
      <c r="BN412" s="45">
        <f>IF(Y412&lt;&gt;"",IF(LEFT(Y412,1)="S", Calculs!$C$52,0),0)</f>
        <v>0</v>
      </c>
      <c r="BO412" s="46" t="str">
        <f t="shared" si="133"/>
        <v/>
      </c>
      <c r="BP412" s="45">
        <f>SUMIF(Calculs!$B$32:$B$36,TRIM(BO412),Calculs!$C$32:$C$36)</f>
        <v>0</v>
      </c>
      <c r="BQ412" s="45">
        <f>IF(V412&lt;&gt;"",IF(LEFT(V412,1)="S", SUMIF(Calculs!$B$57:$B$61, TRIM(BO412), Calculs!$C$57:$C$61),0),0)</f>
        <v>0</v>
      </c>
      <c r="BR412" s="43" t="str">
        <f t="shared" si="122"/>
        <v>N</v>
      </c>
      <c r="BS412" s="241" t="str">
        <f t="shared" si="123"/>
        <v>N</v>
      </c>
      <c r="BT412" s="45">
        <f t="shared" si="124"/>
        <v>0</v>
      </c>
      <c r="BU412" s="45"/>
      <c r="BV412" s="45"/>
      <c r="BW412" s="45">
        <f>IF(C412="",0,IF(AND(BR412="S",AW412=1), VLOOKUP(C412,Calculs!$B$85:$D$90,3), 0) + IF(AND(BS412="S",BI412=1), VLOOKUP(C412,Calculs!$B$85:$F$90,5), 0))</f>
        <v>0</v>
      </c>
      <c r="BX412" s="43" t="str">
        <f t="shared" si="125"/>
        <v/>
      </c>
      <c r="BY412" s="241" t="str">
        <f t="shared" si="126"/>
        <v/>
      </c>
      <c r="BZ412" s="301" t="str">
        <f t="shared" si="127"/>
        <v/>
      </c>
      <c r="CA412" s="301" t="str">
        <f t="shared" si="128"/>
        <v/>
      </c>
    </row>
    <row r="413" spans="1:79" ht="12.75" customHeight="1">
      <c r="A413" s="273"/>
      <c r="B413" s="239" t="str">
        <f>IF(' Peticions ET'!B412="", "",' Peticions ET'!B412)</f>
        <v/>
      </c>
      <c r="C413" s="186" t="str">
        <f>IF(' Peticions ET'!C412="", "",' Peticions ET'!C412)</f>
        <v/>
      </c>
      <c r="D413" s="186" t="str">
        <f>IF(' Peticions ET'!D412="", "",' Peticions ET'!D412)</f>
        <v/>
      </c>
      <c r="E413" s="186" t="str">
        <f>IF(' Peticions ET'!E412="", "",' Peticions ET'!E412)</f>
        <v/>
      </c>
      <c r="F413" s="186" t="str">
        <f>IF(' Peticions ET'!F412="", "",' Peticions ET'!F412)</f>
        <v/>
      </c>
      <c r="G413" s="186" t="str">
        <f>IF(' Peticions ET'!G412="", "",' Peticions ET'!G412)</f>
        <v/>
      </c>
      <c r="H413" s="185" t="str">
        <f>IF(' Peticions ET'!H412="", "",' Peticions ET'!H412)</f>
        <v/>
      </c>
      <c r="I413" s="185" t="str">
        <f>IF(' Peticions ET'!I412="", "",' Peticions ET'!I412)</f>
        <v/>
      </c>
      <c r="J413" s="33" t="str">
        <f>IF(' Peticions ET'!J412="", "",' Peticions ET'!J412)</f>
        <v/>
      </c>
      <c r="K413" s="33" t="str">
        <f>IF(' Peticions ET'!K412="", "",' Peticions ET'!K412)</f>
        <v/>
      </c>
      <c r="L413" s="33" t="str">
        <f>IF(' Peticions ET'!L412="", "",' Peticions ET'!L412)</f>
        <v/>
      </c>
      <c r="M413" s="33" t="str">
        <f>IF(' Peticions ET'!M412="", "",' Peticions ET'!M412)</f>
        <v/>
      </c>
      <c r="N413" s="33" t="str">
        <f>IF(' Peticions ET'!N412="", "",' Peticions ET'!N412)</f>
        <v/>
      </c>
      <c r="O413" s="33" t="str">
        <f>IF(' Peticions ET'!O412="", "",' Peticions ET'!O412)</f>
        <v/>
      </c>
      <c r="P413" s="33" t="str">
        <f>IF(' Peticions ET'!P412="", "",' Peticions ET'!P412)</f>
        <v/>
      </c>
      <c r="Q413" s="33" t="str">
        <f>IF(' Peticions ET'!R412="", "",' Peticions ET'!R412)</f>
        <v/>
      </c>
      <c r="R413" s="1" t="str">
        <f>IF(' Peticions ET'!Q412="", "",' Peticions ET'!Q412)</f>
        <v/>
      </c>
      <c r="S413" s="34" t="str">
        <f>IF(' Peticions ET'!U412="", "",' Peticions ET'!U412)</f>
        <v/>
      </c>
      <c r="T413" s="34" t="str">
        <f>IF(' Peticions ET'!V412="", "",' Peticions ET'!V412)</f>
        <v/>
      </c>
      <c r="U413" t="str">
        <f>IF(' Peticions ET'!S412="", "",' Peticions ET'!S412)</f>
        <v/>
      </c>
      <c r="V413" t="str">
        <f>IF(' Peticions ET'!T412="", "",' Peticions ET'!T412)</f>
        <v/>
      </c>
      <c r="W413" s="33" t="str">
        <f>IF(' Peticions ET'!W412="", "",' Peticions ET'!W412)</f>
        <v/>
      </c>
      <c r="X413" s="33" t="str">
        <f>IF(' Peticions ET'!X412="", "",' Peticions ET'!X412)</f>
        <v/>
      </c>
      <c r="Y413" s="33" t="str">
        <f>IF(' Peticions ET'!Y412="", "",' Peticions ET'!Y412)</f>
        <v/>
      </c>
      <c r="Z413" s="1"/>
      <c r="AA413" s="1"/>
      <c r="AB413" s="3"/>
      <c r="AC413" s="34"/>
      <c r="AD413" s="34"/>
      <c r="AE413" s="34"/>
      <c r="AF413" s="35"/>
      <c r="AG413" s="36"/>
      <c r="AH413" s="36"/>
      <c r="AI413" s="36"/>
      <c r="AJ413" s="36"/>
      <c r="AK413" s="37"/>
      <c r="AL413" s="37"/>
      <c r="AM413" s="37"/>
      <c r="AN413" s="37"/>
      <c r="AO413" s="38" t="str">
        <f>IF(' Peticions ET'!AO412="", "",' Peticions ET'!AO412)</f>
        <v/>
      </c>
      <c r="AP413" s="154"/>
      <c r="AQ413" s="39"/>
      <c r="AR413" s="40" t="str">
        <f t="shared" si="118"/>
        <v/>
      </c>
      <c r="AS413" s="41" t="str">
        <f t="shared" si="119"/>
        <v/>
      </c>
      <c r="AT413" s="42" t="str">
        <f t="shared" si="129"/>
        <v/>
      </c>
      <c r="AU413" s="43" t="str">
        <f t="shared" si="130"/>
        <v/>
      </c>
      <c r="AV413" s="252" t="str">
        <f t="shared" si="120"/>
        <v/>
      </c>
      <c r="AW413" s="242">
        <f>IF(B413="",0,IF(BR413="S",COUNTIF($AV$17:AV413,AV413),0))</f>
        <v>0</v>
      </c>
      <c r="AX413" s="44" t="str">
        <f t="shared" si="131"/>
        <v/>
      </c>
      <c r="AY413" s="45">
        <f xml:space="preserve"> IF(AX413&lt;&gt;"",VLOOKUP(AX413,Calculs!$B$2:$C$34,2,FALSE),0)</f>
        <v>0</v>
      </c>
      <c r="AZ413" s="45">
        <f>IF(K413&lt;&gt;"",IF(LEFT(K413,1)="S", Calculs!$C$55,0),0)</f>
        <v>0</v>
      </c>
      <c r="BA413" s="45">
        <f>IF(L413&lt;&gt;"",IF(LEFT(L413,1)="S", Calculs!$C$51,0),0)</f>
        <v>0</v>
      </c>
      <c r="BB413" s="45">
        <f>IF(M413&lt;&gt;"",IF(LEFT(M413,1)="S", Calculs!$C$52,0),0)</f>
        <v>0</v>
      </c>
      <c r="BC413" s="46" t="str">
        <f t="shared" si="132"/>
        <v/>
      </c>
      <c r="BD413" s="46" t="str">
        <f t="shared" si="134"/>
        <v/>
      </c>
      <c r="BE413" s="46">
        <f>SUMIF(Calculs!$B$2:$B$34,BC413,Calculs!$C$2:$C$34)</f>
        <v>0</v>
      </c>
      <c r="BF413" s="45">
        <f>IF(Q413&lt;&gt;"",IF(LEFT(Q413,1)="S", Calculs!$C$52,0),0)</f>
        <v>0</v>
      </c>
      <c r="BG413" s="45">
        <f>IF(R413&lt;&gt;"",IF(LEFT(R413,1)="S", Calculs!$C$51,0),0)</f>
        <v>0</v>
      </c>
      <c r="BH413" s="252" t="str">
        <f t="shared" si="121"/>
        <v/>
      </c>
      <c r="BI413" s="242">
        <f>IF(B413="",0, IF(BS413="S",COUNTIF($BH$17:BH413,BH413),0))</f>
        <v>0</v>
      </c>
      <c r="BJ413" s="45">
        <f xml:space="preserve"> IF(S413&lt;&gt;"",IF(S413&lt;&gt;"Sense monitor",VLOOKUP(LEFT(S413,2),Calculs!$B$41:$C$46,2,FALSE),0),0)</f>
        <v>0</v>
      </c>
      <c r="BK413" s="45">
        <f>IF(T413&lt;&gt;"",IF(LEFT(T413,1)="S", Calculs!$C$48,0),0)</f>
        <v>0</v>
      </c>
      <c r="BL413" s="45">
        <f>IF(W413&lt;&gt;"",IF(LEFT(W413,3)="ETT", Calculs!$C$37,0),0)</f>
        <v>0</v>
      </c>
      <c r="BM413" s="45">
        <f>IF(X413&lt;&gt;"",IF(LEFT(X413,1)="S", Calculs!$C$51,0),0)</f>
        <v>0</v>
      </c>
      <c r="BN413" s="45">
        <f>IF(Y413&lt;&gt;"",IF(LEFT(Y413,1)="S", Calculs!$C$52,0),0)</f>
        <v>0</v>
      </c>
      <c r="BO413" s="46" t="str">
        <f t="shared" si="133"/>
        <v/>
      </c>
      <c r="BP413" s="45">
        <f>SUMIF(Calculs!$B$32:$B$36,TRIM(BO413),Calculs!$C$32:$C$36)</f>
        <v>0</v>
      </c>
      <c r="BQ413" s="45">
        <f>IF(V413&lt;&gt;"",IF(LEFT(V413,1)="S", SUMIF(Calculs!$B$57:$B$61, TRIM(BO413), Calculs!$C$57:$C$61),0),0)</f>
        <v>0</v>
      </c>
      <c r="BR413" s="43" t="str">
        <f t="shared" si="122"/>
        <v>N</v>
      </c>
      <c r="BS413" s="241" t="str">
        <f t="shared" si="123"/>
        <v>N</v>
      </c>
      <c r="BT413" s="45">
        <f t="shared" si="124"/>
        <v>0</v>
      </c>
      <c r="BU413" s="45"/>
      <c r="BV413" s="45"/>
      <c r="BW413" s="45">
        <f>IF(C413="",0,IF(AND(BR413="S",AW413=1), VLOOKUP(C413,Calculs!$B$85:$D$90,3), 0) + IF(AND(BS413="S",BI413=1), VLOOKUP(C413,Calculs!$B$85:$F$90,5), 0))</f>
        <v>0</v>
      </c>
      <c r="BX413" s="43" t="str">
        <f t="shared" si="125"/>
        <v/>
      </c>
      <c r="BY413" s="241" t="str">
        <f t="shared" si="126"/>
        <v/>
      </c>
      <c r="BZ413" s="301" t="str">
        <f t="shared" si="127"/>
        <v/>
      </c>
      <c r="CA413" s="301" t="str">
        <f t="shared" si="128"/>
        <v/>
      </c>
    </row>
    <row r="414" spans="1:79" ht="12.75" customHeight="1">
      <c r="A414" s="273"/>
      <c r="B414" s="239" t="str">
        <f>IF(' Peticions ET'!B413="", "",' Peticions ET'!B413)</f>
        <v/>
      </c>
      <c r="C414" s="186" t="str">
        <f>IF(' Peticions ET'!C413="", "",' Peticions ET'!C413)</f>
        <v/>
      </c>
      <c r="D414" s="186" t="str">
        <f>IF(' Peticions ET'!D413="", "",' Peticions ET'!D413)</f>
        <v/>
      </c>
      <c r="E414" s="186" t="str">
        <f>IF(' Peticions ET'!E413="", "",' Peticions ET'!E413)</f>
        <v/>
      </c>
      <c r="F414" s="186" t="str">
        <f>IF(' Peticions ET'!F413="", "",' Peticions ET'!F413)</f>
        <v/>
      </c>
      <c r="G414" s="186" t="str">
        <f>IF(' Peticions ET'!G413="", "",' Peticions ET'!G413)</f>
        <v/>
      </c>
      <c r="H414" s="185" t="str">
        <f>IF(' Peticions ET'!H413="", "",' Peticions ET'!H413)</f>
        <v/>
      </c>
      <c r="I414" s="185" t="str">
        <f>IF(' Peticions ET'!I413="", "",' Peticions ET'!I413)</f>
        <v/>
      </c>
      <c r="J414" s="33" t="str">
        <f>IF(' Peticions ET'!J413="", "",' Peticions ET'!J413)</f>
        <v/>
      </c>
      <c r="K414" s="33" t="str">
        <f>IF(' Peticions ET'!K413="", "",' Peticions ET'!K413)</f>
        <v/>
      </c>
      <c r="L414" s="33" t="str">
        <f>IF(' Peticions ET'!L413="", "",' Peticions ET'!L413)</f>
        <v/>
      </c>
      <c r="M414" s="33" t="str">
        <f>IF(' Peticions ET'!M413="", "",' Peticions ET'!M413)</f>
        <v/>
      </c>
      <c r="N414" s="33" t="str">
        <f>IF(' Peticions ET'!N413="", "",' Peticions ET'!N413)</f>
        <v/>
      </c>
      <c r="O414" s="33" t="str">
        <f>IF(' Peticions ET'!O413="", "",' Peticions ET'!O413)</f>
        <v/>
      </c>
      <c r="P414" s="33" t="str">
        <f>IF(' Peticions ET'!P413="", "",' Peticions ET'!P413)</f>
        <v/>
      </c>
      <c r="Q414" s="33" t="str">
        <f>IF(' Peticions ET'!R413="", "",' Peticions ET'!R413)</f>
        <v/>
      </c>
      <c r="R414" s="1" t="str">
        <f>IF(' Peticions ET'!Q413="", "",' Peticions ET'!Q413)</f>
        <v/>
      </c>
      <c r="S414" s="34" t="str">
        <f>IF(' Peticions ET'!U413="", "",' Peticions ET'!U413)</f>
        <v/>
      </c>
      <c r="T414" s="34" t="str">
        <f>IF(' Peticions ET'!V413="", "",' Peticions ET'!V413)</f>
        <v/>
      </c>
      <c r="U414" t="str">
        <f>IF(' Peticions ET'!S413="", "",' Peticions ET'!S413)</f>
        <v/>
      </c>
      <c r="V414" t="str">
        <f>IF(' Peticions ET'!T413="", "",' Peticions ET'!T413)</f>
        <v/>
      </c>
      <c r="W414" s="33" t="str">
        <f>IF(' Peticions ET'!W413="", "",' Peticions ET'!W413)</f>
        <v/>
      </c>
      <c r="X414" s="33" t="str">
        <f>IF(' Peticions ET'!X413="", "",' Peticions ET'!X413)</f>
        <v/>
      </c>
      <c r="Y414" s="33" t="str">
        <f>IF(' Peticions ET'!Y413="", "",' Peticions ET'!Y413)</f>
        <v/>
      </c>
      <c r="Z414" s="1"/>
      <c r="AA414" s="1"/>
      <c r="AB414" s="3"/>
      <c r="AC414" s="34"/>
      <c r="AD414" s="34"/>
      <c r="AE414" s="34"/>
      <c r="AF414" s="35"/>
      <c r="AG414" s="36"/>
      <c r="AH414" s="36"/>
      <c r="AI414" s="36"/>
      <c r="AJ414" s="36"/>
      <c r="AK414" s="37"/>
      <c r="AL414" s="37"/>
      <c r="AM414" s="37"/>
      <c r="AN414" s="37"/>
      <c r="AO414" s="38" t="str">
        <f>IF(' Peticions ET'!AO413="", "",' Peticions ET'!AO413)</f>
        <v/>
      </c>
      <c r="AP414" s="154"/>
      <c r="AQ414" s="39"/>
      <c r="AR414" s="40" t="str">
        <f t="shared" si="118"/>
        <v/>
      </c>
      <c r="AS414" s="41" t="str">
        <f t="shared" si="119"/>
        <v/>
      </c>
      <c r="AT414" s="42" t="str">
        <f t="shared" si="129"/>
        <v/>
      </c>
      <c r="AU414" s="43" t="str">
        <f t="shared" si="130"/>
        <v/>
      </c>
      <c r="AV414" s="252" t="str">
        <f t="shared" si="120"/>
        <v/>
      </c>
      <c r="AW414" s="242">
        <f>IF(B414="",0,IF(BR414="S",COUNTIF($AV$17:AV414,AV414),0))</f>
        <v>0</v>
      </c>
      <c r="AX414" s="44" t="str">
        <f t="shared" si="131"/>
        <v/>
      </c>
      <c r="AY414" s="45">
        <f xml:space="preserve"> IF(AX414&lt;&gt;"",VLOOKUP(AX414,Calculs!$B$2:$C$34,2,FALSE),0)</f>
        <v>0</v>
      </c>
      <c r="AZ414" s="45">
        <f>IF(K414&lt;&gt;"",IF(LEFT(K414,1)="S", Calculs!$C$55,0),0)</f>
        <v>0</v>
      </c>
      <c r="BA414" s="45">
        <f>IF(L414&lt;&gt;"",IF(LEFT(L414,1)="S", Calculs!$C$51,0),0)</f>
        <v>0</v>
      </c>
      <c r="BB414" s="45">
        <f>IF(M414&lt;&gt;"",IF(LEFT(M414,1)="S", Calculs!$C$52,0),0)</f>
        <v>0</v>
      </c>
      <c r="BC414" s="46" t="str">
        <f t="shared" si="132"/>
        <v/>
      </c>
      <c r="BD414" s="46" t="str">
        <f t="shared" si="134"/>
        <v/>
      </c>
      <c r="BE414" s="46">
        <f>SUMIF(Calculs!$B$2:$B$34,BC414,Calculs!$C$2:$C$34)</f>
        <v>0</v>
      </c>
      <c r="BF414" s="45">
        <f>IF(Q414&lt;&gt;"",IF(LEFT(Q414,1)="S", Calculs!$C$52,0),0)</f>
        <v>0</v>
      </c>
      <c r="BG414" s="45">
        <f>IF(R414&lt;&gt;"",IF(LEFT(R414,1)="S", Calculs!$C$51,0),0)</f>
        <v>0</v>
      </c>
      <c r="BH414" s="252" t="str">
        <f t="shared" si="121"/>
        <v/>
      </c>
      <c r="BI414" s="242">
        <f>IF(B414="",0, IF(BS414="S",COUNTIF($BH$17:BH414,BH414),0))</f>
        <v>0</v>
      </c>
      <c r="BJ414" s="45">
        <f xml:space="preserve"> IF(S414&lt;&gt;"",IF(S414&lt;&gt;"Sense monitor",VLOOKUP(LEFT(S414,2),Calculs!$B$41:$C$46,2,FALSE),0),0)</f>
        <v>0</v>
      </c>
      <c r="BK414" s="45">
        <f>IF(T414&lt;&gt;"",IF(LEFT(T414,1)="S", Calculs!$C$48,0),0)</f>
        <v>0</v>
      </c>
      <c r="BL414" s="45">
        <f>IF(W414&lt;&gt;"",IF(LEFT(W414,3)="ETT", Calculs!$C$37,0),0)</f>
        <v>0</v>
      </c>
      <c r="BM414" s="45">
        <f>IF(X414&lt;&gt;"",IF(LEFT(X414,1)="S", Calculs!$C$51,0),0)</f>
        <v>0</v>
      </c>
      <c r="BN414" s="45">
        <f>IF(Y414&lt;&gt;"",IF(LEFT(Y414,1)="S", Calculs!$C$52,0),0)</f>
        <v>0</v>
      </c>
      <c r="BO414" s="46" t="str">
        <f t="shared" si="133"/>
        <v/>
      </c>
      <c r="BP414" s="45">
        <f>SUMIF(Calculs!$B$32:$B$36,TRIM(BO414),Calculs!$C$32:$C$36)</f>
        <v>0</v>
      </c>
      <c r="BQ414" s="45">
        <f>IF(V414&lt;&gt;"",IF(LEFT(V414,1)="S", SUMIF(Calculs!$B$57:$B$61, TRIM(BO414), Calculs!$C$57:$C$61),0),0)</f>
        <v>0</v>
      </c>
      <c r="BR414" s="43" t="str">
        <f t="shared" si="122"/>
        <v>N</v>
      </c>
      <c r="BS414" s="241" t="str">
        <f t="shared" si="123"/>
        <v>N</v>
      </c>
      <c r="BT414" s="45">
        <f t="shared" si="124"/>
        <v>0</v>
      </c>
      <c r="BU414" s="45"/>
      <c r="BV414" s="45"/>
      <c r="BW414" s="45">
        <f>IF(C414="",0,IF(AND(BR414="S",AW414=1), VLOOKUP(C414,Calculs!$B$85:$D$90,3), 0) + IF(AND(BS414="S",BI414=1), VLOOKUP(C414,Calculs!$B$85:$F$90,5), 0))</f>
        <v>0</v>
      </c>
      <c r="BX414" s="43" t="str">
        <f t="shared" si="125"/>
        <v/>
      </c>
      <c r="BY414" s="241" t="str">
        <f t="shared" si="126"/>
        <v/>
      </c>
      <c r="BZ414" s="301" t="str">
        <f t="shared" si="127"/>
        <v/>
      </c>
      <c r="CA414" s="301" t="str">
        <f t="shared" si="128"/>
        <v/>
      </c>
    </row>
    <row r="415" spans="1:79" ht="12.75" customHeight="1">
      <c r="A415" s="273"/>
      <c r="B415" s="239" t="str">
        <f>IF(' Peticions ET'!B414="", "",' Peticions ET'!B414)</f>
        <v/>
      </c>
      <c r="C415" s="186" t="str">
        <f>IF(' Peticions ET'!C414="", "",' Peticions ET'!C414)</f>
        <v/>
      </c>
      <c r="D415" s="186" t="str">
        <f>IF(' Peticions ET'!D414="", "",' Peticions ET'!D414)</f>
        <v/>
      </c>
      <c r="E415" s="186" t="str">
        <f>IF(' Peticions ET'!E414="", "",' Peticions ET'!E414)</f>
        <v/>
      </c>
      <c r="F415" s="186" t="str">
        <f>IF(' Peticions ET'!F414="", "",' Peticions ET'!F414)</f>
        <v/>
      </c>
      <c r="G415" s="186" t="str">
        <f>IF(' Peticions ET'!G414="", "",' Peticions ET'!G414)</f>
        <v/>
      </c>
      <c r="H415" s="185" t="str">
        <f>IF(' Peticions ET'!H414="", "",' Peticions ET'!H414)</f>
        <v/>
      </c>
      <c r="I415" s="185" t="str">
        <f>IF(' Peticions ET'!I414="", "",' Peticions ET'!I414)</f>
        <v/>
      </c>
      <c r="J415" s="33" t="str">
        <f>IF(' Peticions ET'!J414="", "",' Peticions ET'!J414)</f>
        <v/>
      </c>
      <c r="K415" s="33" t="str">
        <f>IF(' Peticions ET'!K414="", "",' Peticions ET'!K414)</f>
        <v/>
      </c>
      <c r="L415" s="33" t="str">
        <f>IF(' Peticions ET'!L414="", "",' Peticions ET'!L414)</f>
        <v/>
      </c>
      <c r="M415" s="33" t="str">
        <f>IF(' Peticions ET'!M414="", "",' Peticions ET'!M414)</f>
        <v/>
      </c>
      <c r="N415" s="33" t="str">
        <f>IF(' Peticions ET'!N414="", "",' Peticions ET'!N414)</f>
        <v/>
      </c>
      <c r="O415" s="33" t="str">
        <f>IF(' Peticions ET'!O414="", "",' Peticions ET'!O414)</f>
        <v/>
      </c>
      <c r="P415" s="33" t="str">
        <f>IF(' Peticions ET'!P414="", "",' Peticions ET'!P414)</f>
        <v/>
      </c>
      <c r="Q415" s="33" t="str">
        <f>IF(' Peticions ET'!R414="", "",' Peticions ET'!R414)</f>
        <v/>
      </c>
      <c r="R415" s="1" t="str">
        <f>IF(' Peticions ET'!Q414="", "",' Peticions ET'!Q414)</f>
        <v/>
      </c>
      <c r="S415" s="34" t="str">
        <f>IF(' Peticions ET'!U414="", "",' Peticions ET'!U414)</f>
        <v/>
      </c>
      <c r="T415" s="34" t="str">
        <f>IF(' Peticions ET'!V414="", "",' Peticions ET'!V414)</f>
        <v/>
      </c>
      <c r="U415" t="str">
        <f>IF(' Peticions ET'!S414="", "",' Peticions ET'!S414)</f>
        <v/>
      </c>
      <c r="V415" t="str">
        <f>IF(' Peticions ET'!T414="", "",' Peticions ET'!T414)</f>
        <v/>
      </c>
      <c r="W415" s="33" t="str">
        <f>IF(' Peticions ET'!W414="", "",' Peticions ET'!W414)</f>
        <v/>
      </c>
      <c r="X415" s="33" t="str">
        <f>IF(' Peticions ET'!X414="", "",' Peticions ET'!X414)</f>
        <v/>
      </c>
      <c r="Y415" s="33" t="str">
        <f>IF(' Peticions ET'!Y414="", "",' Peticions ET'!Y414)</f>
        <v/>
      </c>
      <c r="Z415" s="1"/>
      <c r="AA415" s="1"/>
      <c r="AB415" s="3"/>
      <c r="AC415" s="34"/>
      <c r="AD415" s="34"/>
      <c r="AE415" s="34"/>
      <c r="AF415" s="35"/>
      <c r="AG415" s="36"/>
      <c r="AH415" s="36"/>
      <c r="AI415" s="36"/>
      <c r="AJ415" s="36"/>
      <c r="AK415" s="37"/>
      <c r="AL415" s="37"/>
      <c r="AM415" s="37"/>
      <c r="AN415" s="37"/>
      <c r="AO415" s="38" t="str">
        <f>IF(' Peticions ET'!AO414="", "",' Peticions ET'!AO414)</f>
        <v/>
      </c>
      <c r="AP415" s="154"/>
      <c r="AQ415" s="39"/>
      <c r="AR415" s="40" t="str">
        <f t="shared" si="118"/>
        <v/>
      </c>
      <c r="AS415" s="41" t="str">
        <f t="shared" si="119"/>
        <v/>
      </c>
      <c r="AT415" s="42" t="str">
        <f t="shared" si="129"/>
        <v/>
      </c>
      <c r="AU415" s="43" t="str">
        <f t="shared" si="130"/>
        <v/>
      </c>
      <c r="AV415" s="252" t="str">
        <f t="shared" si="120"/>
        <v/>
      </c>
      <c r="AW415" s="242">
        <f>IF(B415="",0,IF(BR415="S",COUNTIF($AV$17:AV415,AV415),0))</f>
        <v>0</v>
      </c>
      <c r="AX415" s="44" t="str">
        <f t="shared" si="131"/>
        <v/>
      </c>
      <c r="AY415" s="45">
        <f xml:space="preserve"> IF(AX415&lt;&gt;"",VLOOKUP(AX415,Calculs!$B$2:$C$34,2,FALSE),0)</f>
        <v>0</v>
      </c>
      <c r="AZ415" s="45">
        <f>IF(K415&lt;&gt;"",IF(LEFT(K415,1)="S", Calculs!$C$55,0),0)</f>
        <v>0</v>
      </c>
      <c r="BA415" s="45">
        <f>IF(L415&lt;&gt;"",IF(LEFT(L415,1)="S", Calculs!$C$51,0),0)</f>
        <v>0</v>
      </c>
      <c r="BB415" s="45">
        <f>IF(M415&lt;&gt;"",IF(LEFT(M415,1)="S", Calculs!$C$52,0),0)</f>
        <v>0</v>
      </c>
      <c r="BC415" s="46" t="str">
        <f t="shared" si="132"/>
        <v/>
      </c>
      <c r="BD415" s="46" t="str">
        <f t="shared" si="134"/>
        <v/>
      </c>
      <c r="BE415" s="46">
        <f>SUMIF(Calculs!$B$2:$B$34,BC415,Calculs!$C$2:$C$34)</f>
        <v>0</v>
      </c>
      <c r="BF415" s="45">
        <f>IF(Q415&lt;&gt;"",IF(LEFT(Q415,1)="S", Calculs!$C$52,0),0)</f>
        <v>0</v>
      </c>
      <c r="BG415" s="45">
        <f>IF(R415&lt;&gt;"",IF(LEFT(R415,1)="S", Calculs!$C$51,0),0)</f>
        <v>0</v>
      </c>
      <c r="BH415" s="252" t="str">
        <f t="shared" si="121"/>
        <v/>
      </c>
      <c r="BI415" s="242">
        <f>IF(B415="",0, IF(BS415="S",COUNTIF($BH$17:BH415,BH415),0))</f>
        <v>0</v>
      </c>
      <c r="BJ415" s="45">
        <f xml:space="preserve"> IF(S415&lt;&gt;"",IF(S415&lt;&gt;"Sense monitor",VLOOKUP(LEFT(S415,2),Calculs!$B$41:$C$46,2,FALSE),0),0)</f>
        <v>0</v>
      </c>
      <c r="BK415" s="45">
        <f>IF(T415&lt;&gt;"",IF(LEFT(T415,1)="S", Calculs!$C$48,0),0)</f>
        <v>0</v>
      </c>
      <c r="BL415" s="45">
        <f>IF(W415&lt;&gt;"",IF(LEFT(W415,3)="ETT", Calculs!$C$37,0),0)</f>
        <v>0</v>
      </c>
      <c r="BM415" s="45">
        <f>IF(X415&lt;&gt;"",IF(LEFT(X415,1)="S", Calculs!$C$51,0),0)</f>
        <v>0</v>
      </c>
      <c r="BN415" s="45">
        <f>IF(Y415&lt;&gt;"",IF(LEFT(Y415,1)="S", Calculs!$C$52,0),0)</f>
        <v>0</v>
      </c>
      <c r="BO415" s="46" t="str">
        <f t="shared" si="133"/>
        <v/>
      </c>
      <c r="BP415" s="45">
        <f>SUMIF(Calculs!$B$32:$B$36,TRIM(BO415),Calculs!$C$32:$C$36)</f>
        <v>0</v>
      </c>
      <c r="BQ415" s="45">
        <f>IF(V415&lt;&gt;"",IF(LEFT(V415,1)="S", SUMIF(Calculs!$B$57:$B$61, TRIM(BO415), Calculs!$C$57:$C$61),0),0)</f>
        <v>0</v>
      </c>
      <c r="BR415" s="43" t="str">
        <f t="shared" si="122"/>
        <v>N</v>
      </c>
      <c r="BS415" s="241" t="str">
        <f t="shared" si="123"/>
        <v>N</v>
      </c>
      <c r="BT415" s="45">
        <f t="shared" si="124"/>
        <v>0</v>
      </c>
      <c r="BU415" s="45"/>
      <c r="BV415" s="45"/>
      <c r="BW415" s="45">
        <f>IF(C415="",0,IF(AND(BR415="S",AW415=1), VLOOKUP(C415,Calculs!$B$85:$D$90,3), 0) + IF(AND(BS415="S",BI415=1), VLOOKUP(C415,Calculs!$B$85:$F$90,5), 0))</f>
        <v>0</v>
      </c>
      <c r="BX415" s="43" t="str">
        <f t="shared" si="125"/>
        <v/>
      </c>
      <c r="BY415" s="241" t="str">
        <f t="shared" si="126"/>
        <v/>
      </c>
      <c r="BZ415" s="301" t="str">
        <f t="shared" si="127"/>
        <v/>
      </c>
      <c r="CA415" s="301" t="str">
        <f t="shared" si="128"/>
        <v/>
      </c>
    </row>
    <row r="416" spans="1:79" ht="12.75" customHeight="1">
      <c r="A416" s="273"/>
      <c r="B416" s="239" t="str">
        <f>IF(' Peticions ET'!B415="", "",' Peticions ET'!B415)</f>
        <v/>
      </c>
      <c r="C416" s="186" t="str">
        <f>IF(' Peticions ET'!C415="", "",' Peticions ET'!C415)</f>
        <v/>
      </c>
      <c r="D416" s="186" t="str">
        <f>IF(' Peticions ET'!D415="", "",' Peticions ET'!D415)</f>
        <v/>
      </c>
      <c r="E416" s="186" t="str">
        <f>IF(' Peticions ET'!E415="", "",' Peticions ET'!E415)</f>
        <v/>
      </c>
      <c r="F416" s="186" t="str">
        <f>IF(' Peticions ET'!F415="", "",' Peticions ET'!F415)</f>
        <v/>
      </c>
      <c r="G416" s="186" t="str">
        <f>IF(' Peticions ET'!G415="", "",' Peticions ET'!G415)</f>
        <v/>
      </c>
      <c r="H416" s="185" t="str">
        <f>IF(' Peticions ET'!H415="", "",' Peticions ET'!H415)</f>
        <v/>
      </c>
      <c r="I416" s="185" t="str">
        <f>IF(' Peticions ET'!I415="", "",' Peticions ET'!I415)</f>
        <v/>
      </c>
      <c r="J416" s="33" t="str">
        <f>IF(' Peticions ET'!J415="", "",' Peticions ET'!J415)</f>
        <v/>
      </c>
      <c r="K416" s="33" t="str">
        <f>IF(' Peticions ET'!K415="", "",' Peticions ET'!K415)</f>
        <v/>
      </c>
      <c r="L416" s="33" t="str">
        <f>IF(' Peticions ET'!L415="", "",' Peticions ET'!L415)</f>
        <v/>
      </c>
      <c r="M416" s="33" t="str">
        <f>IF(' Peticions ET'!M415="", "",' Peticions ET'!M415)</f>
        <v/>
      </c>
      <c r="N416" s="33" t="str">
        <f>IF(' Peticions ET'!N415="", "",' Peticions ET'!N415)</f>
        <v/>
      </c>
      <c r="O416" s="33" t="str">
        <f>IF(' Peticions ET'!O415="", "",' Peticions ET'!O415)</f>
        <v/>
      </c>
      <c r="P416" s="33" t="str">
        <f>IF(' Peticions ET'!P415="", "",' Peticions ET'!P415)</f>
        <v/>
      </c>
      <c r="Q416" s="33" t="str">
        <f>IF(' Peticions ET'!R415="", "",' Peticions ET'!R415)</f>
        <v/>
      </c>
      <c r="R416" s="1" t="str">
        <f>IF(' Peticions ET'!Q415="", "",' Peticions ET'!Q415)</f>
        <v/>
      </c>
      <c r="S416" s="34" t="str">
        <f>IF(' Peticions ET'!U415="", "",' Peticions ET'!U415)</f>
        <v/>
      </c>
      <c r="T416" s="34" t="str">
        <f>IF(' Peticions ET'!V415="", "",' Peticions ET'!V415)</f>
        <v/>
      </c>
      <c r="U416" t="str">
        <f>IF(' Peticions ET'!S415="", "",' Peticions ET'!S415)</f>
        <v/>
      </c>
      <c r="V416" t="str">
        <f>IF(' Peticions ET'!T415="", "",' Peticions ET'!T415)</f>
        <v/>
      </c>
      <c r="W416" s="33" t="str">
        <f>IF(' Peticions ET'!W415="", "",' Peticions ET'!W415)</f>
        <v/>
      </c>
      <c r="X416" s="33" t="str">
        <f>IF(' Peticions ET'!X415="", "",' Peticions ET'!X415)</f>
        <v/>
      </c>
      <c r="Y416" s="33" t="str">
        <f>IF(' Peticions ET'!Y415="", "",' Peticions ET'!Y415)</f>
        <v/>
      </c>
      <c r="Z416" s="1"/>
      <c r="AA416" s="1"/>
      <c r="AB416" s="3"/>
      <c r="AC416" s="34"/>
      <c r="AD416" s="34"/>
      <c r="AE416" s="34"/>
      <c r="AF416" s="35"/>
      <c r="AG416" s="36"/>
      <c r="AH416" s="36"/>
      <c r="AI416" s="36"/>
      <c r="AJ416" s="36"/>
      <c r="AK416" s="37"/>
      <c r="AL416" s="37"/>
      <c r="AM416" s="37"/>
      <c r="AN416" s="37"/>
      <c r="AO416" s="38" t="str">
        <f>IF(' Peticions ET'!AO415="", "",' Peticions ET'!AO415)</f>
        <v/>
      </c>
      <c r="AP416" s="154"/>
      <c r="AQ416" s="39"/>
      <c r="AR416" s="40" t="str">
        <f t="shared" si="118"/>
        <v/>
      </c>
      <c r="AS416" s="41" t="str">
        <f t="shared" si="119"/>
        <v/>
      </c>
      <c r="AT416" s="42" t="str">
        <f t="shared" si="129"/>
        <v/>
      </c>
      <c r="AU416" s="43" t="str">
        <f t="shared" si="130"/>
        <v/>
      </c>
      <c r="AV416" s="252" t="str">
        <f t="shared" si="120"/>
        <v/>
      </c>
      <c r="AW416" s="242">
        <f>IF(B416="",0,IF(BR416="S",COUNTIF($AV$17:AV416,AV416),0))</f>
        <v>0</v>
      </c>
      <c r="AX416" s="44" t="str">
        <f t="shared" si="131"/>
        <v/>
      </c>
      <c r="AY416" s="45">
        <f xml:space="preserve"> IF(AX416&lt;&gt;"",VLOOKUP(AX416,Calculs!$B$2:$C$34,2,FALSE),0)</f>
        <v>0</v>
      </c>
      <c r="AZ416" s="45">
        <f>IF(K416&lt;&gt;"",IF(LEFT(K416,1)="S", Calculs!$C$55,0),0)</f>
        <v>0</v>
      </c>
      <c r="BA416" s="45">
        <f>IF(L416&lt;&gt;"",IF(LEFT(L416,1)="S", Calculs!$C$51,0),0)</f>
        <v>0</v>
      </c>
      <c r="BB416" s="45">
        <f>IF(M416&lt;&gt;"",IF(LEFT(M416,1)="S", Calculs!$C$52,0),0)</f>
        <v>0</v>
      </c>
      <c r="BC416" s="46" t="str">
        <f t="shared" si="132"/>
        <v/>
      </c>
      <c r="BD416" s="46" t="str">
        <f t="shared" si="134"/>
        <v/>
      </c>
      <c r="BE416" s="46">
        <f>SUMIF(Calculs!$B$2:$B$34,BC416,Calculs!$C$2:$C$34)</f>
        <v>0</v>
      </c>
      <c r="BF416" s="45">
        <f>IF(Q416&lt;&gt;"",IF(LEFT(Q416,1)="S", Calculs!$C$52,0),0)</f>
        <v>0</v>
      </c>
      <c r="BG416" s="45">
        <f>IF(R416&lt;&gt;"",IF(LEFT(R416,1)="S", Calculs!$C$51,0),0)</f>
        <v>0</v>
      </c>
      <c r="BH416" s="252" t="str">
        <f t="shared" si="121"/>
        <v/>
      </c>
      <c r="BI416" s="242">
        <f>IF(B416="",0, IF(BS416="S",COUNTIF($BH$17:BH416,BH416),0))</f>
        <v>0</v>
      </c>
      <c r="BJ416" s="45">
        <f xml:space="preserve"> IF(S416&lt;&gt;"",IF(S416&lt;&gt;"Sense monitor",VLOOKUP(LEFT(S416,2),Calculs!$B$41:$C$46,2,FALSE),0),0)</f>
        <v>0</v>
      </c>
      <c r="BK416" s="45">
        <f>IF(T416&lt;&gt;"",IF(LEFT(T416,1)="S", Calculs!$C$48,0),0)</f>
        <v>0</v>
      </c>
      <c r="BL416" s="45">
        <f>IF(W416&lt;&gt;"",IF(LEFT(W416,3)="ETT", Calculs!$C$37,0),0)</f>
        <v>0</v>
      </c>
      <c r="BM416" s="45">
        <f>IF(X416&lt;&gt;"",IF(LEFT(X416,1)="S", Calculs!$C$51,0),0)</f>
        <v>0</v>
      </c>
      <c r="BN416" s="45">
        <f>IF(Y416&lt;&gt;"",IF(LEFT(Y416,1)="S", Calculs!$C$52,0),0)</f>
        <v>0</v>
      </c>
      <c r="BO416" s="46" t="str">
        <f t="shared" si="133"/>
        <v/>
      </c>
      <c r="BP416" s="45">
        <f>SUMIF(Calculs!$B$32:$B$36,TRIM(BO416),Calculs!$C$32:$C$36)</f>
        <v>0</v>
      </c>
      <c r="BQ416" s="45">
        <f>IF(V416&lt;&gt;"",IF(LEFT(V416,1)="S", SUMIF(Calculs!$B$57:$B$61, TRIM(BO416), Calculs!$C$57:$C$61),0),0)</f>
        <v>0</v>
      </c>
      <c r="BR416" s="43" t="str">
        <f t="shared" si="122"/>
        <v>N</v>
      </c>
      <c r="BS416" s="241" t="str">
        <f t="shared" si="123"/>
        <v>N</v>
      </c>
      <c r="BT416" s="45">
        <f t="shared" si="124"/>
        <v>0</v>
      </c>
      <c r="BU416" s="45"/>
      <c r="BV416" s="45"/>
      <c r="BW416" s="45">
        <f>IF(C416="",0,IF(AND(BR416="S",AW416=1), VLOOKUP(C416,Calculs!$B$85:$D$90,3), 0) + IF(AND(BS416="S",BI416=1), VLOOKUP(C416,Calculs!$B$85:$F$90,5), 0))</f>
        <v>0</v>
      </c>
      <c r="BX416" s="43" t="str">
        <f t="shared" si="125"/>
        <v/>
      </c>
      <c r="BY416" s="241" t="str">
        <f t="shared" si="126"/>
        <v/>
      </c>
      <c r="BZ416" s="301" t="str">
        <f t="shared" si="127"/>
        <v/>
      </c>
      <c r="CA416" s="301" t="str">
        <f t="shared" si="128"/>
        <v/>
      </c>
    </row>
    <row r="417" spans="1:79" ht="12.75" customHeight="1">
      <c r="A417" s="273"/>
      <c r="B417" s="239" t="str">
        <f>IF(' Peticions ET'!B416="", "",' Peticions ET'!B416)</f>
        <v/>
      </c>
      <c r="C417" s="186" t="str">
        <f>IF(' Peticions ET'!C416="", "",' Peticions ET'!C416)</f>
        <v/>
      </c>
      <c r="D417" s="186" t="str">
        <f>IF(' Peticions ET'!D416="", "",' Peticions ET'!D416)</f>
        <v/>
      </c>
      <c r="E417" s="186" t="str">
        <f>IF(' Peticions ET'!E416="", "",' Peticions ET'!E416)</f>
        <v/>
      </c>
      <c r="F417" s="186" t="str">
        <f>IF(' Peticions ET'!F416="", "",' Peticions ET'!F416)</f>
        <v/>
      </c>
      <c r="G417" s="186" t="str">
        <f>IF(' Peticions ET'!G416="", "",' Peticions ET'!G416)</f>
        <v/>
      </c>
      <c r="H417" s="185" t="str">
        <f>IF(' Peticions ET'!H416="", "",' Peticions ET'!H416)</f>
        <v/>
      </c>
      <c r="I417" s="185" t="str">
        <f>IF(' Peticions ET'!I416="", "",' Peticions ET'!I416)</f>
        <v/>
      </c>
      <c r="J417" s="33" t="str">
        <f>IF(' Peticions ET'!J416="", "",' Peticions ET'!J416)</f>
        <v/>
      </c>
      <c r="K417" s="33" t="str">
        <f>IF(' Peticions ET'!K416="", "",' Peticions ET'!K416)</f>
        <v/>
      </c>
      <c r="L417" s="33" t="str">
        <f>IF(' Peticions ET'!L416="", "",' Peticions ET'!L416)</f>
        <v/>
      </c>
      <c r="M417" s="33" t="str">
        <f>IF(' Peticions ET'!M416="", "",' Peticions ET'!M416)</f>
        <v/>
      </c>
      <c r="N417" s="33" t="str">
        <f>IF(' Peticions ET'!N416="", "",' Peticions ET'!N416)</f>
        <v/>
      </c>
      <c r="O417" s="33" t="str">
        <f>IF(' Peticions ET'!O416="", "",' Peticions ET'!O416)</f>
        <v/>
      </c>
      <c r="P417" s="33" t="str">
        <f>IF(' Peticions ET'!P416="", "",' Peticions ET'!P416)</f>
        <v/>
      </c>
      <c r="Q417" s="33" t="str">
        <f>IF(' Peticions ET'!R416="", "",' Peticions ET'!R416)</f>
        <v/>
      </c>
      <c r="R417" s="1" t="str">
        <f>IF(' Peticions ET'!Q416="", "",' Peticions ET'!Q416)</f>
        <v/>
      </c>
      <c r="S417" s="34" t="str">
        <f>IF(' Peticions ET'!U416="", "",' Peticions ET'!U416)</f>
        <v/>
      </c>
      <c r="T417" s="34" t="str">
        <f>IF(' Peticions ET'!V416="", "",' Peticions ET'!V416)</f>
        <v/>
      </c>
      <c r="U417" t="str">
        <f>IF(' Peticions ET'!S416="", "",' Peticions ET'!S416)</f>
        <v/>
      </c>
      <c r="V417" t="str">
        <f>IF(' Peticions ET'!T416="", "",' Peticions ET'!T416)</f>
        <v/>
      </c>
      <c r="W417" s="33" t="str">
        <f>IF(' Peticions ET'!W416="", "",' Peticions ET'!W416)</f>
        <v/>
      </c>
      <c r="X417" s="33" t="str">
        <f>IF(' Peticions ET'!X416="", "",' Peticions ET'!X416)</f>
        <v/>
      </c>
      <c r="Y417" s="33" t="str">
        <f>IF(' Peticions ET'!Y416="", "",' Peticions ET'!Y416)</f>
        <v/>
      </c>
      <c r="Z417" s="1"/>
      <c r="AA417" s="1"/>
      <c r="AB417" s="3"/>
      <c r="AC417" s="34"/>
      <c r="AD417" s="34"/>
      <c r="AE417" s="34"/>
      <c r="AF417" s="35"/>
      <c r="AG417" s="36"/>
      <c r="AH417" s="36"/>
      <c r="AI417" s="36"/>
      <c r="AJ417" s="36"/>
      <c r="AK417" s="37"/>
      <c r="AL417" s="37"/>
      <c r="AM417" s="37"/>
      <c r="AN417" s="37"/>
      <c r="AO417" s="38" t="str">
        <f>IF(' Peticions ET'!AO416="", "",' Peticions ET'!AO416)</f>
        <v/>
      </c>
      <c r="AP417" s="154"/>
      <c r="AQ417" s="39"/>
      <c r="AR417" s="40" t="str">
        <f t="shared" si="118"/>
        <v/>
      </c>
      <c r="AS417" s="41" t="str">
        <f t="shared" si="119"/>
        <v/>
      </c>
      <c r="AT417" s="42" t="str">
        <f t="shared" si="129"/>
        <v/>
      </c>
      <c r="AU417" s="43" t="str">
        <f t="shared" si="130"/>
        <v/>
      </c>
      <c r="AV417" s="252" t="str">
        <f t="shared" si="120"/>
        <v/>
      </c>
      <c r="AW417" s="242">
        <f>IF(B417="",0,IF(BR417="S",COUNTIF($AV$17:AV417,AV417),0))</f>
        <v>0</v>
      </c>
      <c r="AX417" s="44" t="str">
        <f t="shared" si="131"/>
        <v/>
      </c>
      <c r="AY417" s="45">
        <f xml:space="preserve"> IF(AX417&lt;&gt;"",VLOOKUP(AX417,Calculs!$B$2:$C$34,2,FALSE),0)</f>
        <v>0</v>
      </c>
      <c r="AZ417" s="45">
        <f>IF(K417&lt;&gt;"",IF(LEFT(K417,1)="S", Calculs!$C$55,0),0)</f>
        <v>0</v>
      </c>
      <c r="BA417" s="45">
        <f>IF(L417&lt;&gt;"",IF(LEFT(L417,1)="S", Calculs!$C$51,0),0)</f>
        <v>0</v>
      </c>
      <c r="BB417" s="45">
        <f>IF(M417&lt;&gt;"",IF(LEFT(M417,1)="S", Calculs!$C$52,0),0)</f>
        <v>0</v>
      </c>
      <c r="BC417" s="46" t="str">
        <f t="shared" si="132"/>
        <v/>
      </c>
      <c r="BD417" s="46" t="str">
        <f t="shared" si="134"/>
        <v/>
      </c>
      <c r="BE417" s="46">
        <f>SUMIF(Calculs!$B$2:$B$34,BC417,Calculs!$C$2:$C$34)</f>
        <v>0</v>
      </c>
      <c r="BF417" s="45">
        <f>IF(Q417&lt;&gt;"",IF(LEFT(Q417,1)="S", Calculs!$C$52,0),0)</f>
        <v>0</v>
      </c>
      <c r="BG417" s="45">
        <f>IF(R417&lt;&gt;"",IF(LEFT(R417,1)="S", Calculs!$C$51,0),0)</f>
        <v>0</v>
      </c>
      <c r="BH417" s="252" t="str">
        <f t="shared" si="121"/>
        <v/>
      </c>
      <c r="BI417" s="242">
        <f>IF(B417="",0, IF(BS417="S",COUNTIF($BH$17:BH417,BH417),0))</f>
        <v>0</v>
      </c>
      <c r="BJ417" s="45">
        <f xml:space="preserve"> IF(S417&lt;&gt;"",IF(S417&lt;&gt;"Sense monitor",VLOOKUP(LEFT(S417,2),Calculs!$B$41:$C$46,2,FALSE),0),0)</f>
        <v>0</v>
      </c>
      <c r="BK417" s="45">
        <f>IF(T417&lt;&gt;"",IF(LEFT(T417,1)="S", Calculs!$C$48,0),0)</f>
        <v>0</v>
      </c>
      <c r="BL417" s="45">
        <f>IF(W417&lt;&gt;"",IF(LEFT(W417,3)="ETT", Calculs!$C$37,0),0)</f>
        <v>0</v>
      </c>
      <c r="BM417" s="45">
        <f>IF(X417&lt;&gt;"",IF(LEFT(X417,1)="S", Calculs!$C$51,0),0)</f>
        <v>0</v>
      </c>
      <c r="BN417" s="45">
        <f>IF(Y417&lt;&gt;"",IF(LEFT(Y417,1)="S", Calculs!$C$52,0),0)</f>
        <v>0</v>
      </c>
      <c r="BO417" s="46" t="str">
        <f t="shared" si="133"/>
        <v/>
      </c>
      <c r="BP417" s="45">
        <f>SUMIF(Calculs!$B$32:$B$36,TRIM(BO417),Calculs!$C$32:$C$36)</f>
        <v>0</v>
      </c>
      <c r="BQ417" s="45">
        <f>IF(V417&lt;&gt;"",IF(LEFT(V417,1)="S", SUMIF(Calculs!$B$57:$B$61, TRIM(BO417), Calculs!$C$57:$C$61),0),0)</f>
        <v>0</v>
      </c>
      <c r="BR417" s="43" t="str">
        <f t="shared" si="122"/>
        <v>N</v>
      </c>
      <c r="BS417" s="241" t="str">
        <f t="shared" si="123"/>
        <v>N</v>
      </c>
      <c r="BT417" s="45">
        <f t="shared" si="124"/>
        <v>0</v>
      </c>
      <c r="BU417" s="45"/>
      <c r="BV417" s="45"/>
      <c r="BW417" s="45">
        <f>IF(C417="",0,IF(AND(BR417="S",AW417=1), VLOOKUP(C417,Calculs!$B$85:$D$90,3), 0) + IF(AND(BS417="S",BI417=1), VLOOKUP(C417,Calculs!$B$85:$F$90,5), 0))</f>
        <v>0</v>
      </c>
      <c r="BX417" s="43" t="str">
        <f t="shared" si="125"/>
        <v/>
      </c>
      <c r="BY417" s="241" t="str">
        <f t="shared" si="126"/>
        <v/>
      </c>
      <c r="BZ417" s="301" t="str">
        <f t="shared" si="127"/>
        <v/>
      </c>
      <c r="CA417" s="301" t="str">
        <f t="shared" si="128"/>
        <v/>
      </c>
    </row>
    <row r="418" spans="1:79" ht="12.75" customHeight="1">
      <c r="A418" s="273"/>
      <c r="B418" s="239" t="str">
        <f>IF(' Peticions ET'!B417="", "",' Peticions ET'!B417)</f>
        <v/>
      </c>
      <c r="C418" s="186" t="str">
        <f>IF(' Peticions ET'!C417="", "",' Peticions ET'!C417)</f>
        <v/>
      </c>
      <c r="D418" s="186" t="str">
        <f>IF(' Peticions ET'!D417="", "",' Peticions ET'!D417)</f>
        <v/>
      </c>
      <c r="E418" s="186" t="str">
        <f>IF(' Peticions ET'!E417="", "",' Peticions ET'!E417)</f>
        <v/>
      </c>
      <c r="F418" s="186" t="str">
        <f>IF(' Peticions ET'!F417="", "",' Peticions ET'!F417)</f>
        <v/>
      </c>
      <c r="G418" s="186" t="str">
        <f>IF(' Peticions ET'!G417="", "",' Peticions ET'!G417)</f>
        <v/>
      </c>
      <c r="H418" s="185" t="str">
        <f>IF(' Peticions ET'!H417="", "",' Peticions ET'!H417)</f>
        <v/>
      </c>
      <c r="I418" s="185" t="str">
        <f>IF(' Peticions ET'!I417="", "",' Peticions ET'!I417)</f>
        <v/>
      </c>
      <c r="J418" s="33" t="str">
        <f>IF(' Peticions ET'!J417="", "",' Peticions ET'!J417)</f>
        <v/>
      </c>
      <c r="K418" s="33" t="str">
        <f>IF(' Peticions ET'!K417="", "",' Peticions ET'!K417)</f>
        <v/>
      </c>
      <c r="L418" s="33" t="str">
        <f>IF(' Peticions ET'!L417="", "",' Peticions ET'!L417)</f>
        <v/>
      </c>
      <c r="M418" s="33" t="str">
        <f>IF(' Peticions ET'!M417="", "",' Peticions ET'!M417)</f>
        <v/>
      </c>
      <c r="N418" s="33" t="str">
        <f>IF(' Peticions ET'!N417="", "",' Peticions ET'!N417)</f>
        <v/>
      </c>
      <c r="O418" s="33" t="str">
        <f>IF(' Peticions ET'!O417="", "",' Peticions ET'!O417)</f>
        <v/>
      </c>
      <c r="P418" s="33" t="str">
        <f>IF(' Peticions ET'!P417="", "",' Peticions ET'!P417)</f>
        <v/>
      </c>
      <c r="Q418" s="33" t="str">
        <f>IF(' Peticions ET'!R417="", "",' Peticions ET'!R417)</f>
        <v/>
      </c>
      <c r="R418" s="1" t="str">
        <f>IF(' Peticions ET'!Q417="", "",' Peticions ET'!Q417)</f>
        <v/>
      </c>
      <c r="S418" s="34" t="str">
        <f>IF(' Peticions ET'!U417="", "",' Peticions ET'!U417)</f>
        <v/>
      </c>
      <c r="T418" s="34" t="str">
        <f>IF(' Peticions ET'!V417="", "",' Peticions ET'!V417)</f>
        <v/>
      </c>
      <c r="U418" t="str">
        <f>IF(' Peticions ET'!S417="", "",' Peticions ET'!S417)</f>
        <v/>
      </c>
      <c r="V418" t="str">
        <f>IF(' Peticions ET'!T417="", "",' Peticions ET'!T417)</f>
        <v/>
      </c>
      <c r="W418" s="33" t="str">
        <f>IF(' Peticions ET'!W417="", "",' Peticions ET'!W417)</f>
        <v/>
      </c>
      <c r="X418" s="33" t="str">
        <f>IF(' Peticions ET'!X417="", "",' Peticions ET'!X417)</f>
        <v/>
      </c>
      <c r="Y418" s="33" t="str">
        <f>IF(' Peticions ET'!Y417="", "",' Peticions ET'!Y417)</f>
        <v/>
      </c>
      <c r="Z418" s="1"/>
      <c r="AA418" s="1"/>
      <c r="AB418" s="3"/>
      <c r="AC418" s="34"/>
      <c r="AD418" s="34"/>
      <c r="AE418" s="34"/>
      <c r="AF418" s="35"/>
      <c r="AG418" s="36"/>
      <c r="AH418" s="36"/>
      <c r="AI418" s="36"/>
      <c r="AJ418" s="36"/>
      <c r="AK418" s="37"/>
      <c r="AL418" s="37"/>
      <c r="AM418" s="37"/>
      <c r="AN418" s="37"/>
      <c r="AO418" s="38" t="str">
        <f>IF(' Peticions ET'!AO417="", "",' Peticions ET'!AO417)</f>
        <v/>
      </c>
      <c r="AP418" s="154"/>
      <c r="AQ418" s="39"/>
      <c r="AR418" s="40" t="str">
        <f t="shared" si="118"/>
        <v/>
      </c>
      <c r="AS418" s="41" t="str">
        <f t="shared" si="119"/>
        <v/>
      </c>
      <c r="AT418" s="42" t="str">
        <f t="shared" si="129"/>
        <v/>
      </c>
      <c r="AU418" s="43" t="str">
        <f t="shared" si="130"/>
        <v/>
      </c>
      <c r="AV418" s="252" t="str">
        <f t="shared" si="120"/>
        <v/>
      </c>
      <c r="AW418" s="242">
        <f>IF(B418="",0,IF(BR418="S",COUNTIF($AV$17:AV418,AV418),0))</f>
        <v>0</v>
      </c>
      <c r="AX418" s="44" t="str">
        <f t="shared" si="131"/>
        <v/>
      </c>
      <c r="AY418" s="45">
        <f xml:space="preserve"> IF(AX418&lt;&gt;"",VLOOKUP(AX418,Calculs!$B$2:$C$34,2,FALSE),0)</f>
        <v>0</v>
      </c>
      <c r="AZ418" s="45">
        <f>IF(K418&lt;&gt;"",IF(LEFT(K418,1)="S", Calculs!$C$55,0),0)</f>
        <v>0</v>
      </c>
      <c r="BA418" s="45">
        <f>IF(L418&lt;&gt;"",IF(LEFT(L418,1)="S", Calculs!$C$51,0),0)</f>
        <v>0</v>
      </c>
      <c r="BB418" s="45">
        <f>IF(M418&lt;&gt;"",IF(LEFT(M418,1)="S", Calculs!$C$52,0),0)</f>
        <v>0</v>
      </c>
      <c r="BC418" s="46" t="str">
        <f t="shared" si="132"/>
        <v/>
      </c>
      <c r="BD418" s="46" t="str">
        <f t="shared" si="134"/>
        <v/>
      </c>
      <c r="BE418" s="46">
        <f>SUMIF(Calculs!$B$2:$B$34,BC418,Calculs!$C$2:$C$34)</f>
        <v>0</v>
      </c>
      <c r="BF418" s="45">
        <f>IF(Q418&lt;&gt;"",IF(LEFT(Q418,1)="S", Calculs!$C$52,0),0)</f>
        <v>0</v>
      </c>
      <c r="BG418" s="45">
        <f>IF(R418&lt;&gt;"",IF(LEFT(R418,1)="S", Calculs!$C$51,0),0)</f>
        <v>0</v>
      </c>
      <c r="BH418" s="252" t="str">
        <f t="shared" si="121"/>
        <v/>
      </c>
      <c r="BI418" s="242">
        <f>IF(B418="",0, IF(BS418="S",COUNTIF($BH$17:BH418,BH418),0))</f>
        <v>0</v>
      </c>
      <c r="BJ418" s="45">
        <f xml:space="preserve"> IF(S418&lt;&gt;"",IF(S418&lt;&gt;"Sense monitor",VLOOKUP(LEFT(S418,2),Calculs!$B$41:$C$46,2,FALSE),0),0)</f>
        <v>0</v>
      </c>
      <c r="BK418" s="45">
        <f>IF(T418&lt;&gt;"",IF(LEFT(T418,1)="S", Calculs!$C$48,0),0)</f>
        <v>0</v>
      </c>
      <c r="BL418" s="45">
        <f>IF(W418&lt;&gt;"",IF(LEFT(W418,3)="ETT", Calculs!$C$37,0),0)</f>
        <v>0</v>
      </c>
      <c r="BM418" s="45">
        <f>IF(X418&lt;&gt;"",IF(LEFT(X418,1)="S", Calculs!$C$51,0),0)</f>
        <v>0</v>
      </c>
      <c r="BN418" s="45">
        <f>IF(Y418&lt;&gt;"",IF(LEFT(Y418,1)="S", Calculs!$C$52,0),0)</f>
        <v>0</v>
      </c>
      <c r="BO418" s="46" t="str">
        <f t="shared" si="133"/>
        <v/>
      </c>
      <c r="BP418" s="45">
        <f>SUMIF(Calculs!$B$32:$B$36,TRIM(BO418),Calculs!$C$32:$C$36)</f>
        <v>0</v>
      </c>
      <c r="BQ418" s="45">
        <f>IF(V418&lt;&gt;"",IF(LEFT(V418,1)="S", SUMIF(Calculs!$B$57:$B$61, TRIM(BO418), Calculs!$C$57:$C$61),0),0)</f>
        <v>0</v>
      </c>
      <c r="BR418" s="43" t="str">
        <f t="shared" si="122"/>
        <v>N</v>
      </c>
      <c r="BS418" s="241" t="str">
        <f t="shared" si="123"/>
        <v>N</v>
      </c>
      <c r="BT418" s="45">
        <f t="shared" si="124"/>
        <v>0</v>
      </c>
      <c r="BU418" s="45"/>
      <c r="BV418" s="45"/>
      <c r="BW418" s="45">
        <f>IF(C418="",0,IF(AND(BR418="S",AW418=1), VLOOKUP(C418,Calculs!$B$85:$D$90,3), 0) + IF(AND(BS418="S",BI418=1), VLOOKUP(C418,Calculs!$B$85:$F$90,5), 0))</f>
        <v>0</v>
      </c>
      <c r="BX418" s="43" t="str">
        <f t="shared" si="125"/>
        <v/>
      </c>
      <c r="BY418" s="241" t="str">
        <f t="shared" si="126"/>
        <v/>
      </c>
      <c r="BZ418" s="301" t="str">
        <f t="shared" si="127"/>
        <v/>
      </c>
      <c r="CA418" s="301" t="str">
        <f t="shared" si="128"/>
        <v/>
      </c>
    </row>
    <row r="419" spans="1:79" ht="12.75" customHeight="1">
      <c r="A419" s="273"/>
      <c r="B419" s="239" t="str">
        <f>IF(' Peticions ET'!B418="", "",' Peticions ET'!B418)</f>
        <v/>
      </c>
      <c r="C419" s="186" t="str">
        <f>IF(' Peticions ET'!C418="", "",' Peticions ET'!C418)</f>
        <v/>
      </c>
      <c r="D419" s="186" t="str">
        <f>IF(' Peticions ET'!D418="", "",' Peticions ET'!D418)</f>
        <v/>
      </c>
      <c r="E419" s="186" t="str">
        <f>IF(' Peticions ET'!E418="", "",' Peticions ET'!E418)</f>
        <v/>
      </c>
      <c r="F419" s="186" t="str">
        <f>IF(' Peticions ET'!F418="", "",' Peticions ET'!F418)</f>
        <v/>
      </c>
      <c r="G419" s="186" t="str">
        <f>IF(' Peticions ET'!G418="", "",' Peticions ET'!G418)</f>
        <v/>
      </c>
      <c r="H419" s="185" t="str">
        <f>IF(' Peticions ET'!H418="", "",' Peticions ET'!H418)</f>
        <v/>
      </c>
      <c r="I419" s="185" t="str">
        <f>IF(' Peticions ET'!I418="", "",' Peticions ET'!I418)</f>
        <v/>
      </c>
      <c r="J419" s="33" t="str">
        <f>IF(' Peticions ET'!J418="", "",' Peticions ET'!J418)</f>
        <v/>
      </c>
      <c r="K419" s="33" t="str">
        <f>IF(' Peticions ET'!K418="", "",' Peticions ET'!K418)</f>
        <v/>
      </c>
      <c r="L419" s="33" t="str">
        <f>IF(' Peticions ET'!L418="", "",' Peticions ET'!L418)</f>
        <v/>
      </c>
      <c r="M419" s="33" t="str">
        <f>IF(' Peticions ET'!M418="", "",' Peticions ET'!M418)</f>
        <v/>
      </c>
      <c r="N419" s="33" t="str">
        <f>IF(' Peticions ET'!N418="", "",' Peticions ET'!N418)</f>
        <v/>
      </c>
      <c r="O419" s="33" t="str">
        <f>IF(' Peticions ET'!O418="", "",' Peticions ET'!O418)</f>
        <v/>
      </c>
      <c r="P419" s="33" t="str">
        <f>IF(' Peticions ET'!P418="", "",' Peticions ET'!P418)</f>
        <v/>
      </c>
      <c r="Q419" s="33" t="str">
        <f>IF(' Peticions ET'!R418="", "",' Peticions ET'!R418)</f>
        <v/>
      </c>
      <c r="R419" s="1" t="str">
        <f>IF(' Peticions ET'!Q418="", "",' Peticions ET'!Q418)</f>
        <v/>
      </c>
      <c r="S419" s="34" t="str">
        <f>IF(' Peticions ET'!U418="", "",' Peticions ET'!U418)</f>
        <v/>
      </c>
      <c r="T419" s="34" t="str">
        <f>IF(' Peticions ET'!V418="", "",' Peticions ET'!V418)</f>
        <v/>
      </c>
      <c r="U419" t="str">
        <f>IF(' Peticions ET'!S418="", "",' Peticions ET'!S418)</f>
        <v/>
      </c>
      <c r="V419" t="str">
        <f>IF(' Peticions ET'!T418="", "",' Peticions ET'!T418)</f>
        <v/>
      </c>
      <c r="W419" s="33" t="str">
        <f>IF(' Peticions ET'!W418="", "",' Peticions ET'!W418)</f>
        <v/>
      </c>
      <c r="X419" s="33" t="str">
        <f>IF(' Peticions ET'!X418="", "",' Peticions ET'!X418)</f>
        <v/>
      </c>
      <c r="Y419" s="33" t="str">
        <f>IF(' Peticions ET'!Y418="", "",' Peticions ET'!Y418)</f>
        <v/>
      </c>
      <c r="Z419" s="1"/>
      <c r="AA419" s="1"/>
      <c r="AB419" s="3"/>
      <c r="AC419" s="34"/>
      <c r="AD419" s="34"/>
      <c r="AE419" s="34"/>
      <c r="AF419" s="35"/>
      <c r="AG419" s="36"/>
      <c r="AH419" s="36"/>
      <c r="AI419" s="36"/>
      <c r="AJ419" s="36"/>
      <c r="AK419" s="37"/>
      <c r="AL419" s="37"/>
      <c r="AM419" s="37"/>
      <c r="AN419" s="37"/>
      <c r="AO419" s="38" t="str">
        <f>IF(' Peticions ET'!AO418="", "",' Peticions ET'!AO418)</f>
        <v/>
      </c>
      <c r="AP419" s="154"/>
      <c r="AQ419" s="39"/>
      <c r="AR419" s="40" t="str">
        <f t="shared" si="118"/>
        <v/>
      </c>
      <c r="AS419" s="41" t="str">
        <f t="shared" si="119"/>
        <v/>
      </c>
      <c r="AT419" s="42" t="str">
        <f t="shared" si="129"/>
        <v/>
      </c>
      <c r="AU419" s="43" t="str">
        <f t="shared" si="130"/>
        <v/>
      </c>
      <c r="AV419" s="252" t="str">
        <f t="shared" si="120"/>
        <v/>
      </c>
      <c r="AW419" s="242">
        <f>IF(B419="",0,IF(BR419="S",COUNTIF($AV$17:AV419,AV419),0))</f>
        <v>0</v>
      </c>
      <c r="AX419" s="44" t="str">
        <f t="shared" si="131"/>
        <v/>
      </c>
      <c r="AY419" s="45">
        <f xml:space="preserve"> IF(AX419&lt;&gt;"",VLOOKUP(AX419,Calculs!$B$2:$C$34,2,FALSE),0)</f>
        <v>0</v>
      </c>
      <c r="AZ419" s="45">
        <f>IF(K419&lt;&gt;"",IF(LEFT(K419,1)="S", Calculs!$C$55,0),0)</f>
        <v>0</v>
      </c>
      <c r="BA419" s="45">
        <f>IF(L419&lt;&gt;"",IF(LEFT(L419,1)="S", Calculs!$C$51,0),0)</f>
        <v>0</v>
      </c>
      <c r="BB419" s="45">
        <f>IF(M419&lt;&gt;"",IF(LEFT(M419,1)="S", Calculs!$C$52,0),0)</f>
        <v>0</v>
      </c>
      <c r="BC419" s="46" t="str">
        <f t="shared" si="132"/>
        <v/>
      </c>
      <c r="BD419" s="46" t="str">
        <f t="shared" si="134"/>
        <v/>
      </c>
      <c r="BE419" s="46">
        <f>SUMIF(Calculs!$B$2:$B$34,BC419,Calculs!$C$2:$C$34)</f>
        <v>0</v>
      </c>
      <c r="BF419" s="45">
        <f>IF(Q419&lt;&gt;"",IF(LEFT(Q419,1)="S", Calculs!$C$52,0),0)</f>
        <v>0</v>
      </c>
      <c r="BG419" s="45">
        <f>IF(R419&lt;&gt;"",IF(LEFT(R419,1)="S", Calculs!$C$51,0),0)</f>
        <v>0</v>
      </c>
      <c r="BH419" s="252" t="str">
        <f t="shared" si="121"/>
        <v/>
      </c>
      <c r="BI419" s="242">
        <f>IF(B419="",0, IF(BS419="S",COUNTIF($BH$17:BH419,BH419),0))</f>
        <v>0</v>
      </c>
      <c r="BJ419" s="45">
        <f xml:space="preserve"> IF(S419&lt;&gt;"",IF(S419&lt;&gt;"Sense monitor",VLOOKUP(LEFT(S419,2),Calculs!$B$41:$C$46,2,FALSE),0),0)</f>
        <v>0</v>
      </c>
      <c r="BK419" s="45">
        <f>IF(T419&lt;&gt;"",IF(LEFT(T419,1)="S", Calculs!$C$48,0),0)</f>
        <v>0</v>
      </c>
      <c r="BL419" s="45">
        <f>IF(W419&lt;&gt;"",IF(LEFT(W419,3)="ETT", Calculs!$C$37,0),0)</f>
        <v>0</v>
      </c>
      <c r="BM419" s="45">
        <f>IF(X419&lt;&gt;"",IF(LEFT(X419,1)="S", Calculs!$C$51,0),0)</f>
        <v>0</v>
      </c>
      <c r="BN419" s="45">
        <f>IF(Y419&lt;&gt;"",IF(LEFT(Y419,1)="S", Calculs!$C$52,0),0)</f>
        <v>0</v>
      </c>
      <c r="BO419" s="46" t="str">
        <f t="shared" si="133"/>
        <v/>
      </c>
      <c r="BP419" s="45">
        <f>SUMIF(Calculs!$B$32:$B$36,TRIM(BO419),Calculs!$C$32:$C$36)</f>
        <v>0</v>
      </c>
      <c r="BQ419" s="45">
        <f>IF(V419&lt;&gt;"",IF(LEFT(V419,1)="S", SUMIF(Calculs!$B$57:$B$61, TRIM(BO419), Calculs!$C$57:$C$61),0),0)</f>
        <v>0</v>
      </c>
      <c r="BR419" s="43" t="str">
        <f t="shared" si="122"/>
        <v>N</v>
      </c>
      <c r="BS419" s="241" t="str">
        <f t="shared" si="123"/>
        <v>N</v>
      </c>
      <c r="BT419" s="45">
        <f t="shared" si="124"/>
        <v>0</v>
      </c>
      <c r="BU419" s="45"/>
      <c r="BV419" s="45"/>
      <c r="BW419" s="45">
        <f>IF(C419="",0,IF(AND(BR419="S",AW419=1), VLOOKUP(C419,Calculs!$B$85:$D$90,3), 0) + IF(AND(BS419="S",BI419=1), VLOOKUP(C419,Calculs!$B$85:$F$90,5), 0))</f>
        <v>0</v>
      </c>
      <c r="BX419" s="43" t="str">
        <f t="shared" si="125"/>
        <v/>
      </c>
      <c r="BY419" s="241" t="str">
        <f t="shared" si="126"/>
        <v/>
      </c>
      <c r="BZ419" s="301" t="str">
        <f t="shared" si="127"/>
        <v/>
      </c>
      <c r="CA419" s="301" t="str">
        <f t="shared" si="128"/>
        <v/>
      </c>
    </row>
    <row r="420" spans="1:79" ht="12.75" customHeight="1">
      <c r="A420" s="273"/>
      <c r="B420" s="239" t="str">
        <f>IF(' Peticions ET'!B419="", "",' Peticions ET'!B419)</f>
        <v/>
      </c>
      <c r="C420" s="186" t="str">
        <f>IF(' Peticions ET'!C419="", "",' Peticions ET'!C419)</f>
        <v/>
      </c>
      <c r="D420" s="186" t="str">
        <f>IF(' Peticions ET'!D419="", "",' Peticions ET'!D419)</f>
        <v/>
      </c>
      <c r="E420" s="186" t="str">
        <f>IF(' Peticions ET'!E419="", "",' Peticions ET'!E419)</f>
        <v/>
      </c>
      <c r="F420" s="186" t="str">
        <f>IF(' Peticions ET'!F419="", "",' Peticions ET'!F419)</f>
        <v/>
      </c>
      <c r="G420" s="186" t="str">
        <f>IF(' Peticions ET'!G419="", "",' Peticions ET'!G419)</f>
        <v/>
      </c>
      <c r="H420" s="185" t="str">
        <f>IF(' Peticions ET'!H419="", "",' Peticions ET'!H419)</f>
        <v/>
      </c>
      <c r="I420" s="185" t="str">
        <f>IF(' Peticions ET'!I419="", "",' Peticions ET'!I419)</f>
        <v/>
      </c>
      <c r="J420" s="33" t="str">
        <f>IF(' Peticions ET'!J419="", "",' Peticions ET'!J419)</f>
        <v/>
      </c>
      <c r="K420" s="33" t="str">
        <f>IF(' Peticions ET'!K419="", "",' Peticions ET'!K419)</f>
        <v/>
      </c>
      <c r="L420" s="33" t="str">
        <f>IF(' Peticions ET'!L419="", "",' Peticions ET'!L419)</f>
        <v/>
      </c>
      <c r="M420" s="33" t="str">
        <f>IF(' Peticions ET'!M419="", "",' Peticions ET'!M419)</f>
        <v/>
      </c>
      <c r="N420" s="33" t="str">
        <f>IF(' Peticions ET'!N419="", "",' Peticions ET'!N419)</f>
        <v/>
      </c>
      <c r="O420" s="33" t="str">
        <f>IF(' Peticions ET'!O419="", "",' Peticions ET'!O419)</f>
        <v/>
      </c>
      <c r="P420" s="33" t="str">
        <f>IF(' Peticions ET'!P419="", "",' Peticions ET'!P419)</f>
        <v/>
      </c>
      <c r="Q420" s="33" t="str">
        <f>IF(' Peticions ET'!R419="", "",' Peticions ET'!R419)</f>
        <v/>
      </c>
      <c r="R420" s="1" t="str">
        <f>IF(' Peticions ET'!Q419="", "",' Peticions ET'!Q419)</f>
        <v/>
      </c>
      <c r="S420" s="34" t="str">
        <f>IF(' Peticions ET'!U419="", "",' Peticions ET'!U419)</f>
        <v/>
      </c>
      <c r="T420" s="34" t="str">
        <f>IF(' Peticions ET'!V419="", "",' Peticions ET'!V419)</f>
        <v/>
      </c>
      <c r="U420" t="str">
        <f>IF(' Peticions ET'!S419="", "",' Peticions ET'!S419)</f>
        <v/>
      </c>
      <c r="V420" t="str">
        <f>IF(' Peticions ET'!T419="", "",' Peticions ET'!T419)</f>
        <v/>
      </c>
      <c r="W420" s="33" t="str">
        <f>IF(' Peticions ET'!W419="", "",' Peticions ET'!W419)</f>
        <v/>
      </c>
      <c r="X420" s="33" t="str">
        <f>IF(' Peticions ET'!X419="", "",' Peticions ET'!X419)</f>
        <v/>
      </c>
      <c r="Y420" s="33" t="str">
        <f>IF(' Peticions ET'!Y419="", "",' Peticions ET'!Y419)</f>
        <v/>
      </c>
      <c r="Z420" s="1"/>
      <c r="AA420" s="1"/>
      <c r="AB420" s="3"/>
      <c r="AC420" s="34"/>
      <c r="AD420" s="34"/>
      <c r="AE420" s="34"/>
      <c r="AF420" s="35"/>
      <c r="AG420" s="36"/>
      <c r="AH420" s="36"/>
      <c r="AI420" s="36"/>
      <c r="AJ420" s="36"/>
      <c r="AK420" s="37"/>
      <c r="AL420" s="37"/>
      <c r="AM420" s="37"/>
      <c r="AN420" s="37"/>
      <c r="AO420" s="38" t="str">
        <f>IF(' Peticions ET'!AO419="", "",' Peticions ET'!AO419)</f>
        <v/>
      </c>
      <c r="AP420" s="154"/>
      <c r="AQ420" s="39"/>
      <c r="AR420" s="40" t="str">
        <f t="shared" si="118"/>
        <v/>
      </c>
      <c r="AS420" s="41" t="str">
        <f t="shared" si="119"/>
        <v/>
      </c>
      <c r="AT420" s="42" t="str">
        <f t="shared" si="129"/>
        <v/>
      </c>
      <c r="AU420" s="43" t="str">
        <f t="shared" si="130"/>
        <v/>
      </c>
      <c r="AV420" s="252" t="str">
        <f t="shared" si="120"/>
        <v/>
      </c>
      <c r="AW420" s="242">
        <f>IF(B420="",0,IF(BR420="S",COUNTIF($AV$17:AV420,AV420),0))</f>
        <v>0</v>
      </c>
      <c r="AX420" s="44" t="str">
        <f t="shared" si="131"/>
        <v/>
      </c>
      <c r="AY420" s="45">
        <f xml:space="preserve"> IF(AX420&lt;&gt;"",VLOOKUP(AX420,Calculs!$B$2:$C$34,2,FALSE),0)</f>
        <v>0</v>
      </c>
      <c r="AZ420" s="45">
        <f>IF(K420&lt;&gt;"",IF(LEFT(K420,1)="S", Calculs!$C$55,0),0)</f>
        <v>0</v>
      </c>
      <c r="BA420" s="45">
        <f>IF(L420&lt;&gt;"",IF(LEFT(L420,1)="S", Calculs!$C$51,0),0)</f>
        <v>0</v>
      </c>
      <c r="BB420" s="45">
        <f>IF(M420&lt;&gt;"",IF(LEFT(M420,1)="S", Calculs!$C$52,0),0)</f>
        <v>0</v>
      </c>
      <c r="BC420" s="46" t="str">
        <f t="shared" si="132"/>
        <v/>
      </c>
      <c r="BD420" s="46" t="str">
        <f t="shared" si="134"/>
        <v/>
      </c>
      <c r="BE420" s="46">
        <f>SUMIF(Calculs!$B$2:$B$34,BC420,Calculs!$C$2:$C$34)</f>
        <v>0</v>
      </c>
      <c r="BF420" s="45">
        <f>IF(Q420&lt;&gt;"",IF(LEFT(Q420,1)="S", Calculs!$C$52,0),0)</f>
        <v>0</v>
      </c>
      <c r="BG420" s="45">
        <f>IF(R420&lt;&gt;"",IF(LEFT(R420,1)="S", Calculs!$C$51,0),0)</f>
        <v>0</v>
      </c>
      <c r="BH420" s="252" t="str">
        <f t="shared" si="121"/>
        <v/>
      </c>
      <c r="BI420" s="242">
        <f>IF(B420="",0, IF(BS420="S",COUNTIF($BH$17:BH420,BH420),0))</f>
        <v>0</v>
      </c>
      <c r="BJ420" s="45">
        <f xml:space="preserve"> IF(S420&lt;&gt;"",IF(S420&lt;&gt;"Sense monitor",VLOOKUP(LEFT(S420,2),Calculs!$B$41:$C$46,2,FALSE),0),0)</f>
        <v>0</v>
      </c>
      <c r="BK420" s="45">
        <f>IF(T420&lt;&gt;"",IF(LEFT(T420,1)="S", Calculs!$C$48,0),0)</f>
        <v>0</v>
      </c>
      <c r="BL420" s="45">
        <f>IF(W420&lt;&gt;"",IF(LEFT(W420,3)="ETT", Calculs!$C$37,0),0)</f>
        <v>0</v>
      </c>
      <c r="BM420" s="45">
        <f>IF(X420&lt;&gt;"",IF(LEFT(X420,1)="S", Calculs!$C$51,0),0)</f>
        <v>0</v>
      </c>
      <c r="BN420" s="45">
        <f>IF(Y420&lt;&gt;"",IF(LEFT(Y420,1)="S", Calculs!$C$52,0),0)</f>
        <v>0</v>
      </c>
      <c r="BO420" s="46" t="str">
        <f t="shared" si="133"/>
        <v/>
      </c>
      <c r="BP420" s="45">
        <f>SUMIF(Calculs!$B$32:$B$36,TRIM(BO420),Calculs!$C$32:$C$36)</f>
        <v>0</v>
      </c>
      <c r="BQ420" s="45">
        <f>IF(V420&lt;&gt;"",IF(LEFT(V420,1)="S", SUMIF(Calculs!$B$57:$B$61, TRIM(BO420), Calculs!$C$57:$C$61),0),0)</f>
        <v>0</v>
      </c>
      <c r="BR420" s="43" t="str">
        <f t="shared" si="122"/>
        <v>N</v>
      </c>
      <c r="BS420" s="241" t="str">
        <f t="shared" si="123"/>
        <v>N</v>
      </c>
      <c r="BT420" s="45">
        <f t="shared" si="124"/>
        <v>0</v>
      </c>
      <c r="BU420" s="45"/>
      <c r="BV420" s="45"/>
      <c r="BW420" s="45">
        <f>IF(C420="",0,IF(AND(BR420="S",AW420=1), VLOOKUP(C420,Calculs!$B$85:$D$90,3), 0) + IF(AND(BS420="S",BI420=1), VLOOKUP(C420,Calculs!$B$85:$F$90,5), 0))</f>
        <v>0</v>
      </c>
      <c r="BX420" s="43" t="str">
        <f t="shared" si="125"/>
        <v/>
      </c>
      <c r="BY420" s="241" t="str">
        <f t="shared" si="126"/>
        <v/>
      </c>
      <c r="BZ420" s="301" t="str">
        <f t="shared" si="127"/>
        <v/>
      </c>
      <c r="CA420" s="301" t="str">
        <f t="shared" si="128"/>
        <v/>
      </c>
    </row>
    <row r="421" spans="1:79" ht="12.75" customHeight="1">
      <c r="A421" s="273"/>
      <c r="B421" s="239" t="str">
        <f>IF(' Peticions ET'!B420="", "",' Peticions ET'!B420)</f>
        <v/>
      </c>
      <c r="C421" s="186" t="str">
        <f>IF(' Peticions ET'!C420="", "",' Peticions ET'!C420)</f>
        <v/>
      </c>
      <c r="D421" s="186" t="str">
        <f>IF(' Peticions ET'!D420="", "",' Peticions ET'!D420)</f>
        <v/>
      </c>
      <c r="E421" s="186" t="str">
        <f>IF(' Peticions ET'!E420="", "",' Peticions ET'!E420)</f>
        <v/>
      </c>
      <c r="F421" s="186" t="str">
        <f>IF(' Peticions ET'!F420="", "",' Peticions ET'!F420)</f>
        <v/>
      </c>
      <c r="G421" s="186" t="str">
        <f>IF(' Peticions ET'!G420="", "",' Peticions ET'!G420)</f>
        <v/>
      </c>
      <c r="H421" s="185" t="str">
        <f>IF(' Peticions ET'!H420="", "",' Peticions ET'!H420)</f>
        <v/>
      </c>
      <c r="I421" s="185" t="str">
        <f>IF(' Peticions ET'!I420="", "",' Peticions ET'!I420)</f>
        <v/>
      </c>
      <c r="J421" s="33" t="str">
        <f>IF(' Peticions ET'!J420="", "",' Peticions ET'!J420)</f>
        <v/>
      </c>
      <c r="K421" s="33" t="str">
        <f>IF(' Peticions ET'!K420="", "",' Peticions ET'!K420)</f>
        <v/>
      </c>
      <c r="L421" s="33" t="str">
        <f>IF(' Peticions ET'!L420="", "",' Peticions ET'!L420)</f>
        <v/>
      </c>
      <c r="M421" s="33" t="str">
        <f>IF(' Peticions ET'!M420="", "",' Peticions ET'!M420)</f>
        <v/>
      </c>
      <c r="N421" s="33" t="str">
        <f>IF(' Peticions ET'!N420="", "",' Peticions ET'!N420)</f>
        <v/>
      </c>
      <c r="O421" s="33" t="str">
        <f>IF(' Peticions ET'!O420="", "",' Peticions ET'!O420)</f>
        <v/>
      </c>
      <c r="P421" s="33" t="str">
        <f>IF(' Peticions ET'!P420="", "",' Peticions ET'!P420)</f>
        <v/>
      </c>
      <c r="Q421" s="33" t="str">
        <f>IF(' Peticions ET'!R420="", "",' Peticions ET'!R420)</f>
        <v/>
      </c>
      <c r="R421" s="1" t="str">
        <f>IF(' Peticions ET'!Q420="", "",' Peticions ET'!Q420)</f>
        <v/>
      </c>
      <c r="S421" s="34" t="str">
        <f>IF(' Peticions ET'!U420="", "",' Peticions ET'!U420)</f>
        <v/>
      </c>
      <c r="T421" s="34" t="str">
        <f>IF(' Peticions ET'!V420="", "",' Peticions ET'!V420)</f>
        <v/>
      </c>
      <c r="U421" t="str">
        <f>IF(' Peticions ET'!S420="", "",' Peticions ET'!S420)</f>
        <v/>
      </c>
      <c r="V421" t="str">
        <f>IF(' Peticions ET'!T420="", "",' Peticions ET'!T420)</f>
        <v/>
      </c>
      <c r="W421" s="33" t="str">
        <f>IF(' Peticions ET'!W420="", "",' Peticions ET'!W420)</f>
        <v/>
      </c>
      <c r="X421" s="33" t="str">
        <f>IF(' Peticions ET'!X420="", "",' Peticions ET'!X420)</f>
        <v/>
      </c>
      <c r="Y421" s="33" t="str">
        <f>IF(' Peticions ET'!Y420="", "",' Peticions ET'!Y420)</f>
        <v/>
      </c>
      <c r="Z421" s="1"/>
      <c r="AA421" s="1"/>
      <c r="AB421" s="3"/>
      <c r="AC421" s="34"/>
      <c r="AD421" s="34"/>
      <c r="AE421" s="34"/>
      <c r="AF421" s="35"/>
      <c r="AG421" s="36"/>
      <c r="AH421" s="36"/>
      <c r="AI421" s="36"/>
      <c r="AJ421" s="36"/>
      <c r="AK421" s="37"/>
      <c r="AL421" s="37"/>
      <c r="AM421" s="37"/>
      <c r="AN421" s="37"/>
      <c r="AO421" s="38" t="str">
        <f>IF(' Peticions ET'!AO420="", "",' Peticions ET'!AO420)</f>
        <v/>
      </c>
      <c r="AP421" s="154"/>
      <c r="AQ421" s="39"/>
      <c r="AR421" s="40" t="str">
        <f t="shared" si="118"/>
        <v/>
      </c>
      <c r="AS421" s="41" t="str">
        <f t="shared" si="119"/>
        <v/>
      </c>
      <c r="AT421" s="42" t="str">
        <f t="shared" si="129"/>
        <v/>
      </c>
      <c r="AU421" s="43" t="str">
        <f t="shared" si="130"/>
        <v/>
      </c>
      <c r="AV421" s="252" t="str">
        <f t="shared" si="120"/>
        <v/>
      </c>
      <c r="AW421" s="242">
        <f>IF(B421="",0,IF(BR421="S",COUNTIF($AV$17:AV421,AV421),0))</f>
        <v>0</v>
      </c>
      <c r="AX421" s="44" t="str">
        <f t="shared" si="131"/>
        <v/>
      </c>
      <c r="AY421" s="45">
        <f xml:space="preserve"> IF(AX421&lt;&gt;"",VLOOKUP(AX421,Calculs!$B$2:$C$34,2,FALSE),0)</f>
        <v>0</v>
      </c>
      <c r="AZ421" s="45">
        <f>IF(K421&lt;&gt;"",IF(LEFT(K421,1)="S", Calculs!$C$55,0),0)</f>
        <v>0</v>
      </c>
      <c r="BA421" s="45">
        <f>IF(L421&lt;&gt;"",IF(LEFT(L421,1)="S", Calculs!$C$51,0),0)</f>
        <v>0</v>
      </c>
      <c r="BB421" s="45">
        <f>IF(M421&lt;&gt;"",IF(LEFT(M421,1)="S", Calculs!$C$52,0),0)</f>
        <v>0</v>
      </c>
      <c r="BC421" s="46" t="str">
        <f t="shared" si="132"/>
        <v/>
      </c>
      <c r="BD421" s="46" t="str">
        <f t="shared" si="134"/>
        <v/>
      </c>
      <c r="BE421" s="46">
        <f>SUMIF(Calculs!$B$2:$B$34,BC421,Calculs!$C$2:$C$34)</f>
        <v>0</v>
      </c>
      <c r="BF421" s="45">
        <f>IF(Q421&lt;&gt;"",IF(LEFT(Q421,1)="S", Calculs!$C$52,0),0)</f>
        <v>0</v>
      </c>
      <c r="BG421" s="45">
        <f>IF(R421&lt;&gt;"",IF(LEFT(R421,1)="S", Calculs!$C$51,0),0)</f>
        <v>0</v>
      </c>
      <c r="BH421" s="252" t="str">
        <f t="shared" si="121"/>
        <v/>
      </c>
      <c r="BI421" s="242">
        <f>IF(B421="",0, IF(BS421="S",COUNTIF($BH$17:BH421,BH421),0))</f>
        <v>0</v>
      </c>
      <c r="BJ421" s="45">
        <f xml:space="preserve"> IF(S421&lt;&gt;"",IF(S421&lt;&gt;"Sense monitor",VLOOKUP(LEFT(S421,2),Calculs!$B$41:$C$46,2,FALSE),0),0)</f>
        <v>0</v>
      </c>
      <c r="BK421" s="45">
        <f>IF(T421&lt;&gt;"",IF(LEFT(T421,1)="S", Calculs!$C$48,0),0)</f>
        <v>0</v>
      </c>
      <c r="BL421" s="45">
        <f>IF(W421&lt;&gt;"",IF(LEFT(W421,3)="ETT", Calculs!$C$37,0),0)</f>
        <v>0</v>
      </c>
      <c r="BM421" s="45">
        <f>IF(X421&lt;&gt;"",IF(LEFT(X421,1)="S", Calculs!$C$51,0),0)</f>
        <v>0</v>
      </c>
      <c r="BN421" s="45">
        <f>IF(Y421&lt;&gt;"",IF(LEFT(Y421,1)="S", Calculs!$C$52,0),0)</f>
        <v>0</v>
      </c>
      <c r="BO421" s="46" t="str">
        <f t="shared" si="133"/>
        <v/>
      </c>
      <c r="BP421" s="45">
        <f>SUMIF(Calculs!$B$32:$B$36,TRIM(BO421),Calculs!$C$32:$C$36)</f>
        <v>0</v>
      </c>
      <c r="BQ421" s="45">
        <f>IF(V421&lt;&gt;"",IF(LEFT(V421,1)="S", SUMIF(Calculs!$B$57:$B$61, TRIM(BO421), Calculs!$C$57:$C$61),0),0)</f>
        <v>0</v>
      </c>
      <c r="BR421" s="43" t="str">
        <f t="shared" si="122"/>
        <v>N</v>
      </c>
      <c r="BS421" s="241" t="str">
        <f t="shared" si="123"/>
        <v>N</v>
      </c>
      <c r="BT421" s="45">
        <f t="shared" si="124"/>
        <v>0</v>
      </c>
      <c r="BU421" s="45"/>
      <c r="BV421" s="45"/>
      <c r="BW421" s="45">
        <f>IF(C421="",0,IF(AND(BR421="S",AW421=1), VLOOKUP(C421,Calculs!$B$85:$D$90,3), 0) + IF(AND(BS421="S",BI421=1), VLOOKUP(C421,Calculs!$B$85:$F$90,5), 0))</f>
        <v>0</v>
      </c>
      <c r="BX421" s="43" t="str">
        <f t="shared" si="125"/>
        <v/>
      </c>
      <c r="BY421" s="241" t="str">
        <f t="shared" si="126"/>
        <v/>
      </c>
      <c r="BZ421" s="301" t="str">
        <f t="shared" si="127"/>
        <v/>
      </c>
      <c r="CA421" s="301" t="str">
        <f t="shared" si="128"/>
        <v/>
      </c>
    </row>
    <row r="422" spans="1:79" ht="12.75" customHeight="1">
      <c r="A422" s="273"/>
      <c r="B422" s="239" t="str">
        <f>IF(' Peticions ET'!B421="", "",' Peticions ET'!B421)</f>
        <v/>
      </c>
      <c r="C422" s="186" t="str">
        <f>IF(' Peticions ET'!C421="", "",' Peticions ET'!C421)</f>
        <v/>
      </c>
      <c r="D422" s="186" t="str">
        <f>IF(' Peticions ET'!D421="", "",' Peticions ET'!D421)</f>
        <v/>
      </c>
      <c r="E422" s="186" t="str">
        <f>IF(' Peticions ET'!E421="", "",' Peticions ET'!E421)</f>
        <v/>
      </c>
      <c r="F422" s="186" t="str">
        <f>IF(' Peticions ET'!F421="", "",' Peticions ET'!F421)</f>
        <v/>
      </c>
      <c r="G422" s="186" t="str">
        <f>IF(' Peticions ET'!G421="", "",' Peticions ET'!G421)</f>
        <v/>
      </c>
      <c r="H422" s="185" t="str">
        <f>IF(' Peticions ET'!H421="", "",' Peticions ET'!H421)</f>
        <v/>
      </c>
      <c r="I422" s="185" t="str">
        <f>IF(' Peticions ET'!I421="", "",' Peticions ET'!I421)</f>
        <v/>
      </c>
      <c r="J422" s="33" t="str">
        <f>IF(' Peticions ET'!J421="", "",' Peticions ET'!J421)</f>
        <v/>
      </c>
      <c r="K422" s="33" t="str">
        <f>IF(' Peticions ET'!K421="", "",' Peticions ET'!K421)</f>
        <v/>
      </c>
      <c r="L422" s="33" t="str">
        <f>IF(' Peticions ET'!L421="", "",' Peticions ET'!L421)</f>
        <v/>
      </c>
      <c r="M422" s="33" t="str">
        <f>IF(' Peticions ET'!M421="", "",' Peticions ET'!M421)</f>
        <v/>
      </c>
      <c r="N422" s="33" t="str">
        <f>IF(' Peticions ET'!N421="", "",' Peticions ET'!N421)</f>
        <v/>
      </c>
      <c r="O422" s="33" t="str">
        <f>IF(' Peticions ET'!O421="", "",' Peticions ET'!O421)</f>
        <v/>
      </c>
      <c r="P422" s="33" t="str">
        <f>IF(' Peticions ET'!P421="", "",' Peticions ET'!P421)</f>
        <v/>
      </c>
      <c r="Q422" s="33" t="str">
        <f>IF(' Peticions ET'!R421="", "",' Peticions ET'!R421)</f>
        <v/>
      </c>
      <c r="R422" s="1" t="str">
        <f>IF(' Peticions ET'!Q421="", "",' Peticions ET'!Q421)</f>
        <v/>
      </c>
      <c r="S422" s="34" t="str">
        <f>IF(' Peticions ET'!U421="", "",' Peticions ET'!U421)</f>
        <v/>
      </c>
      <c r="T422" s="34" t="str">
        <f>IF(' Peticions ET'!V421="", "",' Peticions ET'!V421)</f>
        <v/>
      </c>
      <c r="U422" t="str">
        <f>IF(' Peticions ET'!S421="", "",' Peticions ET'!S421)</f>
        <v/>
      </c>
      <c r="V422" t="str">
        <f>IF(' Peticions ET'!T421="", "",' Peticions ET'!T421)</f>
        <v/>
      </c>
      <c r="W422" s="33" t="str">
        <f>IF(' Peticions ET'!W421="", "",' Peticions ET'!W421)</f>
        <v/>
      </c>
      <c r="X422" s="33" t="str">
        <f>IF(' Peticions ET'!X421="", "",' Peticions ET'!X421)</f>
        <v/>
      </c>
      <c r="Y422" s="33" t="str">
        <f>IF(' Peticions ET'!Y421="", "",' Peticions ET'!Y421)</f>
        <v/>
      </c>
      <c r="Z422" s="1"/>
      <c r="AA422" s="1"/>
      <c r="AB422" s="3"/>
      <c r="AC422" s="34"/>
      <c r="AD422" s="34"/>
      <c r="AE422" s="34"/>
      <c r="AF422" s="35"/>
      <c r="AG422" s="36"/>
      <c r="AH422" s="36"/>
      <c r="AI422" s="36"/>
      <c r="AJ422" s="36"/>
      <c r="AK422" s="37"/>
      <c r="AL422" s="37"/>
      <c r="AM422" s="37"/>
      <c r="AN422" s="37"/>
      <c r="AO422" s="38" t="str">
        <f>IF(' Peticions ET'!AO421="", "",' Peticions ET'!AO421)</f>
        <v/>
      </c>
      <c r="AP422" s="154"/>
      <c r="AQ422" s="39"/>
      <c r="AR422" s="40" t="str">
        <f t="shared" si="118"/>
        <v/>
      </c>
      <c r="AS422" s="41" t="str">
        <f t="shared" si="119"/>
        <v/>
      </c>
      <c r="AT422" s="42" t="str">
        <f t="shared" si="129"/>
        <v/>
      </c>
      <c r="AU422" s="43" t="str">
        <f t="shared" si="130"/>
        <v/>
      </c>
      <c r="AV422" s="252" t="str">
        <f t="shared" si="120"/>
        <v/>
      </c>
      <c r="AW422" s="242">
        <f>IF(B422="",0,IF(BR422="S",COUNTIF($AV$17:AV422,AV422),0))</f>
        <v>0</v>
      </c>
      <c r="AX422" s="44" t="str">
        <f t="shared" si="131"/>
        <v/>
      </c>
      <c r="AY422" s="45">
        <f xml:space="preserve"> IF(AX422&lt;&gt;"",VLOOKUP(AX422,Calculs!$B$2:$C$34,2,FALSE),0)</f>
        <v>0</v>
      </c>
      <c r="AZ422" s="45">
        <f>IF(K422&lt;&gt;"",IF(LEFT(K422,1)="S", Calculs!$C$55,0),0)</f>
        <v>0</v>
      </c>
      <c r="BA422" s="45">
        <f>IF(L422&lt;&gt;"",IF(LEFT(L422,1)="S", Calculs!$C$51,0),0)</f>
        <v>0</v>
      </c>
      <c r="BB422" s="45">
        <f>IF(M422&lt;&gt;"",IF(LEFT(M422,1)="S", Calculs!$C$52,0),0)</f>
        <v>0</v>
      </c>
      <c r="BC422" s="46" t="str">
        <f t="shared" si="132"/>
        <v/>
      </c>
      <c r="BD422" s="46" t="str">
        <f t="shared" si="134"/>
        <v/>
      </c>
      <c r="BE422" s="46">
        <f>SUMIF(Calculs!$B$2:$B$34,BC422,Calculs!$C$2:$C$34)</f>
        <v>0</v>
      </c>
      <c r="BF422" s="45">
        <f>IF(Q422&lt;&gt;"",IF(LEFT(Q422,1)="S", Calculs!$C$52,0),0)</f>
        <v>0</v>
      </c>
      <c r="BG422" s="45">
        <f>IF(R422&lt;&gt;"",IF(LEFT(R422,1)="S", Calculs!$C$51,0),0)</f>
        <v>0</v>
      </c>
      <c r="BH422" s="252" t="str">
        <f t="shared" si="121"/>
        <v/>
      </c>
      <c r="BI422" s="242">
        <f>IF(B422="",0, IF(BS422="S",COUNTIF($BH$17:BH422,BH422),0))</f>
        <v>0</v>
      </c>
      <c r="BJ422" s="45">
        <f xml:space="preserve"> IF(S422&lt;&gt;"",IF(S422&lt;&gt;"Sense monitor",VLOOKUP(LEFT(S422,2),Calculs!$B$41:$C$46,2,FALSE),0),0)</f>
        <v>0</v>
      </c>
      <c r="BK422" s="45">
        <f>IF(T422&lt;&gt;"",IF(LEFT(T422,1)="S", Calculs!$C$48,0),0)</f>
        <v>0</v>
      </c>
      <c r="BL422" s="45">
        <f>IF(W422&lt;&gt;"",IF(LEFT(W422,3)="ETT", Calculs!$C$37,0),0)</f>
        <v>0</v>
      </c>
      <c r="BM422" s="45">
        <f>IF(X422&lt;&gt;"",IF(LEFT(X422,1)="S", Calculs!$C$51,0),0)</f>
        <v>0</v>
      </c>
      <c r="BN422" s="45">
        <f>IF(Y422&lt;&gt;"",IF(LEFT(Y422,1)="S", Calculs!$C$52,0),0)</f>
        <v>0</v>
      </c>
      <c r="BO422" s="46" t="str">
        <f t="shared" si="133"/>
        <v/>
      </c>
      <c r="BP422" s="45">
        <f>SUMIF(Calculs!$B$32:$B$36,TRIM(BO422),Calculs!$C$32:$C$36)</f>
        <v>0</v>
      </c>
      <c r="BQ422" s="45">
        <f>IF(V422&lt;&gt;"",IF(LEFT(V422,1)="S", SUMIF(Calculs!$B$57:$B$61, TRIM(BO422), Calculs!$C$57:$C$61),0),0)</f>
        <v>0</v>
      </c>
      <c r="BR422" s="43" t="str">
        <f t="shared" si="122"/>
        <v>N</v>
      </c>
      <c r="BS422" s="241" t="str">
        <f t="shared" si="123"/>
        <v>N</v>
      </c>
      <c r="BT422" s="45">
        <f t="shared" si="124"/>
        <v>0</v>
      </c>
      <c r="BU422" s="45"/>
      <c r="BV422" s="45"/>
      <c r="BW422" s="45">
        <f>IF(C422="",0,IF(AND(BR422="S",AW422=1), VLOOKUP(C422,Calculs!$B$85:$D$90,3), 0) + IF(AND(BS422="S",BI422=1), VLOOKUP(C422,Calculs!$B$85:$F$90,5), 0))</f>
        <v>0</v>
      </c>
      <c r="BX422" s="43" t="str">
        <f t="shared" si="125"/>
        <v/>
      </c>
      <c r="BY422" s="241" t="str">
        <f t="shared" si="126"/>
        <v/>
      </c>
      <c r="BZ422" s="301" t="str">
        <f t="shared" si="127"/>
        <v/>
      </c>
      <c r="CA422" s="301" t="str">
        <f t="shared" si="128"/>
        <v/>
      </c>
    </row>
    <row r="423" spans="1:79" ht="12.75" customHeight="1">
      <c r="A423" s="273"/>
      <c r="B423" s="239" t="str">
        <f>IF(' Peticions ET'!B422="", "",' Peticions ET'!B422)</f>
        <v/>
      </c>
      <c r="C423" s="186" t="str">
        <f>IF(' Peticions ET'!C422="", "",' Peticions ET'!C422)</f>
        <v/>
      </c>
      <c r="D423" s="186" t="str">
        <f>IF(' Peticions ET'!D422="", "",' Peticions ET'!D422)</f>
        <v/>
      </c>
      <c r="E423" s="186" t="str">
        <f>IF(' Peticions ET'!E422="", "",' Peticions ET'!E422)</f>
        <v/>
      </c>
      <c r="F423" s="186" t="str">
        <f>IF(' Peticions ET'!F422="", "",' Peticions ET'!F422)</f>
        <v/>
      </c>
      <c r="G423" s="186" t="str">
        <f>IF(' Peticions ET'!G422="", "",' Peticions ET'!G422)</f>
        <v/>
      </c>
      <c r="H423" s="185" t="str">
        <f>IF(' Peticions ET'!H422="", "",' Peticions ET'!H422)</f>
        <v/>
      </c>
      <c r="I423" s="185" t="str">
        <f>IF(' Peticions ET'!I422="", "",' Peticions ET'!I422)</f>
        <v/>
      </c>
      <c r="J423" s="33" t="str">
        <f>IF(' Peticions ET'!J422="", "",' Peticions ET'!J422)</f>
        <v/>
      </c>
      <c r="K423" s="33" t="str">
        <f>IF(' Peticions ET'!K422="", "",' Peticions ET'!K422)</f>
        <v/>
      </c>
      <c r="L423" s="33" t="str">
        <f>IF(' Peticions ET'!L422="", "",' Peticions ET'!L422)</f>
        <v/>
      </c>
      <c r="M423" s="33" t="str">
        <f>IF(' Peticions ET'!M422="", "",' Peticions ET'!M422)</f>
        <v/>
      </c>
      <c r="N423" s="33" t="str">
        <f>IF(' Peticions ET'!N422="", "",' Peticions ET'!N422)</f>
        <v/>
      </c>
      <c r="O423" s="33" t="str">
        <f>IF(' Peticions ET'!O422="", "",' Peticions ET'!O422)</f>
        <v/>
      </c>
      <c r="P423" s="33" t="str">
        <f>IF(' Peticions ET'!P422="", "",' Peticions ET'!P422)</f>
        <v/>
      </c>
      <c r="Q423" s="33" t="str">
        <f>IF(' Peticions ET'!R422="", "",' Peticions ET'!R422)</f>
        <v/>
      </c>
      <c r="R423" s="1" t="str">
        <f>IF(' Peticions ET'!Q422="", "",' Peticions ET'!Q422)</f>
        <v/>
      </c>
      <c r="S423" s="34" t="str">
        <f>IF(' Peticions ET'!U422="", "",' Peticions ET'!U422)</f>
        <v/>
      </c>
      <c r="T423" s="34" t="str">
        <f>IF(' Peticions ET'!V422="", "",' Peticions ET'!V422)</f>
        <v/>
      </c>
      <c r="U423" t="str">
        <f>IF(' Peticions ET'!S422="", "",' Peticions ET'!S422)</f>
        <v/>
      </c>
      <c r="V423" t="str">
        <f>IF(' Peticions ET'!T422="", "",' Peticions ET'!T422)</f>
        <v/>
      </c>
      <c r="W423" s="33" t="str">
        <f>IF(' Peticions ET'!W422="", "",' Peticions ET'!W422)</f>
        <v/>
      </c>
      <c r="X423" s="33" t="str">
        <f>IF(' Peticions ET'!X422="", "",' Peticions ET'!X422)</f>
        <v/>
      </c>
      <c r="Y423" s="33" t="str">
        <f>IF(' Peticions ET'!Y422="", "",' Peticions ET'!Y422)</f>
        <v/>
      </c>
      <c r="Z423" s="1"/>
      <c r="AA423" s="1"/>
      <c r="AB423" s="3"/>
      <c r="AC423" s="34"/>
      <c r="AD423" s="34"/>
      <c r="AE423" s="34"/>
      <c r="AF423" s="35"/>
      <c r="AG423" s="36"/>
      <c r="AH423" s="36"/>
      <c r="AI423" s="36"/>
      <c r="AJ423" s="36"/>
      <c r="AK423" s="37"/>
      <c r="AL423" s="37"/>
      <c r="AM423" s="37"/>
      <c r="AN423" s="37"/>
      <c r="AO423" s="38" t="str">
        <f>IF(' Peticions ET'!AO422="", "",' Peticions ET'!AO422)</f>
        <v/>
      </c>
      <c r="AP423" s="154"/>
      <c r="AQ423" s="39"/>
      <c r="AR423" s="40" t="str">
        <f t="shared" si="118"/>
        <v/>
      </c>
      <c r="AS423" s="41" t="str">
        <f t="shared" si="119"/>
        <v/>
      </c>
      <c r="AT423" s="42" t="str">
        <f t="shared" si="129"/>
        <v/>
      </c>
      <c r="AU423" s="43" t="str">
        <f t="shared" si="130"/>
        <v/>
      </c>
      <c r="AV423" s="252" t="str">
        <f t="shared" si="120"/>
        <v/>
      </c>
      <c r="AW423" s="242">
        <f>IF(B423="",0,IF(BR423="S",COUNTIF($AV$17:AV423,AV423),0))</f>
        <v>0</v>
      </c>
      <c r="AX423" s="44" t="str">
        <f t="shared" si="131"/>
        <v/>
      </c>
      <c r="AY423" s="45">
        <f xml:space="preserve"> IF(AX423&lt;&gt;"",VLOOKUP(AX423,Calculs!$B$2:$C$34,2,FALSE),0)</f>
        <v>0</v>
      </c>
      <c r="AZ423" s="45">
        <f>IF(K423&lt;&gt;"",IF(LEFT(K423,1)="S", Calculs!$C$55,0),0)</f>
        <v>0</v>
      </c>
      <c r="BA423" s="45">
        <f>IF(L423&lt;&gt;"",IF(LEFT(L423,1)="S", Calculs!$C$51,0),0)</f>
        <v>0</v>
      </c>
      <c r="BB423" s="45">
        <f>IF(M423&lt;&gt;"",IF(LEFT(M423,1)="S", Calculs!$C$52,0),0)</f>
        <v>0</v>
      </c>
      <c r="BC423" s="46" t="str">
        <f t="shared" si="132"/>
        <v/>
      </c>
      <c r="BD423" s="46" t="str">
        <f t="shared" si="134"/>
        <v/>
      </c>
      <c r="BE423" s="46">
        <f>SUMIF(Calculs!$B$2:$B$34,BC423,Calculs!$C$2:$C$34)</f>
        <v>0</v>
      </c>
      <c r="BF423" s="45">
        <f>IF(Q423&lt;&gt;"",IF(LEFT(Q423,1)="S", Calculs!$C$52,0),0)</f>
        <v>0</v>
      </c>
      <c r="BG423" s="45">
        <f>IF(R423&lt;&gt;"",IF(LEFT(R423,1)="S", Calculs!$C$51,0),0)</f>
        <v>0</v>
      </c>
      <c r="BH423" s="252" t="str">
        <f t="shared" si="121"/>
        <v/>
      </c>
      <c r="BI423" s="242">
        <f>IF(B423="",0, IF(BS423="S",COUNTIF($BH$17:BH423,BH423),0))</f>
        <v>0</v>
      </c>
      <c r="BJ423" s="45">
        <f xml:space="preserve"> IF(S423&lt;&gt;"",IF(S423&lt;&gt;"Sense monitor",VLOOKUP(LEFT(S423,2),Calculs!$B$41:$C$46,2,FALSE),0),0)</f>
        <v>0</v>
      </c>
      <c r="BK423" s="45">
        <f>IF(T423&lt;&gt;"",IF(LEFT(T423,1)="S", Calculs!$C$48,0),0)</f>
        <v>0</v>
      </c>
      <c r="BL423" s="45">
        <f>IF(W423&lt;&gt;"",IF(LEFT(W423,3)="ETT", Calculs!$C$37,0),0)</f>
        <v>0</v>
      </c>
      <c r="BM423" s="45">
        <f>IF(X423&lt;&gt;"",IF(LEFT(X423,1)="S", Calculs!$C$51,0),0)</f>
        <v>0</v>
      </c>
      <c r="BN423" s="45">
        <f>IF(Y423&lt;&gt;"",IF(LEFT(Y423,1)="S", Calculs!$C$52,0),0)</f>
        <v>0</v>
      </c>
      <c r="BO423" s="46" t="str">
        <f t="shared" si="133"/>
        <v/>
      </c>
      <c r="BP423" s="45">
        <f>SUMIF(Calculs!$B$32:$B$36,TRIM(BO423),Calculs!$C$32:$C$36)</f>
        <v>0</v>
      </c>
      <c r="BQ423" s="45">
        <f>IF(V423&lt;&gt;"",IF(LEFT(V423,1)="S", SUMIF(Calculs!$B$57:$B$61, TRIM(BO423), Calculs!$C$57:$C$61),0),0)</f>
        <v>0</v>
      </c>
      <c r="BR423" s="43" t="str">
        <f t="shared" si="122"/>
        <v>N</v>
      </c>
      <c r="BS423" s="241" t="str">
        <f t="shared" si="123"/>
        <v>N</v>
      </c>
      <c r="BT423" s="45">
        <f t="shared" si="124"/>
        <v>0</v>
      </c>
      <c r="BU423" s="45"/>
      <c r="BV423" s="45"/>
      <c r="BW423" s="45">
        <f>IF(C423="",0,IF(AND(BR423="S",AW423=1), VLOOKUP(C423,Calculs!$B$85:$D$90,3), 0) + IF(AND(BS423="S",BI423=1), VLOOKUP(C423,Calculs!$B$85:$F$90,5), 0))</f>
        <v>0</v>
      </c>
      <c r="BX423" s="43" t="str">
        <f t="shared" si="125"/>
        <v/>
      </c>
      <c r="BY423" s="241" t="str">
        <f t="shared" si="126"/>
        <v/>
      </c>
      <c r="BZ423" s="301" t="str">
        <f t="shared" si="127"/>
        <v/>
      </c>
      <c r="CA423" s="301" t="str">
        <f t="shared" si="128"/>
        <v/>
      </c>
    </row>
    <row r="424" spans="1:79" ht="12.75" customHeight="1">
      <c r="A424" s="273"/>
      <c r="B424" s="239" t="str">
        <f>IF(' Peticions ET'!B423="", "",' Peticions ET'!B423)</f>
        <v/>
      </c>
      <c r="C424" s="186" t="str">
        <f>IF(' Peticions ET'!C423="", "",' Peticions ET'!C423)</f>
        <v/>
      </c>
      <c r="D424" s="186" t="str">
        <f>IF(' Peticions ET'!D423="", "",' Peticions ET'!D423)</f>
        <v/>
      </c>
      <c r="E424" s="186" t="str">
        <f>IF(' Peticions ET'!E423="", "",' Peticions ET'!E423)</f>
        <v/>
      </c>
      <c r="F424" s="186" t="str">
        <f>IF(' Peticions ET'!F423="", "",' Peticions ET'!F423)</f>
        <v/>
      </c>
      <c r="G424" s="186" t="str">
        <f>IF(' Peticions ET'!G423="", "",' Peticions ET'!G423)</f>
        <v/>
      </c>
      <c r="H424" s="185" t="str">
        <f>IF(' Peticions ET'!H423="", "",' Peticions ET'!H423)</f>
        <v/>
      </c>
      <c r="I424" s="185" t="str">
        <f>IF(' Peticions ET'!I423="", "",' Peticions ET'!I423)</f>
        <v/>
      </c>
      <c r="J424" s="33" t="str">
        <f>IF(' Peticions ET'!J423="", "",' Peticions ET'!J423)</f>
        <v/>
      </c>
      <c r="K424" s="33" t="str">
        <f>IF(' Peticions ET'!K423="", "",' Peticions ET'!K423)</f>
        <v/>
      </c>
      <c r="L424" s="33" t="str">
        <f>IF(' Peticions ET'!L423="", "",' Peticions ET'!L423)</f>
        <v/>
      </c>
      <c r="M424" s="33" t="str">
        <f>IF(' Peticions ET'!M423="", "",' Peticions ET'!M423)</f>
        <v/>
      </c>
      <c r="N424" s="33" t="str">
        <f>IF(' Peticions ET'!N423="", "",' Peticions ET'!N423)</f>
        <v/>
      </c>
      <c r="O424" s="33" t="str">
        <f>IF(' Peticions ET'!O423="", "",' Peticions ET'!O423)</f>
        <v/>
      </c>
      <c r="P424" s="33" t="str">
        <f>IF(' Peticions ET'!P423="", "",' Peticions ET'!P423)</f>
        <v/>
      </c>
      <c r="Q424" s="33" t="str">
        <f>IF(' Peticions ET'!R423="", "",' Peticions ET'!R423)</f>
        <v/>
      </c>
      <c r="R424" s="1" t="str">
        <f>IF(' Peticions ET'!Q423="", "",' Peticions ET'!Q423)</f>
        <v/>
      </c>
      <c r="S424" s="34" t="str">
        <f>IF(' Peticions ET'!U423="", "",' Peticions ET'!U423)</f>
        <v/>
      </c>
      <c r="T424" s="34" t="str">
        <f>IF(' Peticions ET'!V423="", "",' Peticions ET'!V423)</f>
        <v/>
      </c>
      <c r="U424" t="str">
        <f>IF(' Peticions ET'!S423="", "",' Peticions ET'!S423)</f>
        <v/>
      </c>
      <c r="V424" t="str">
        <f>IF(' Peticions ET'!T423="", "",' Peticions ET'!T423)</f>
        <v/>
      </c>
      <c r="W424" s="33" t="str">
        <f>IF(' Peticions ET'!W423="", "",' Peticions ET'!W423)</f>
        <v/>
      </c>
      <c r="X424" s="33" t="str">
        <f>IF(' Peticions ET'!X423="", "",' Peticions ET'!X423)</f>
        <v/>
      </c>
      <c r="Y424" s="33" t="str">
        <f>IF(' Peticions ET'!Y423="", "",' Peticions ET'!Y423)</f>
        <v/>
      </c>
      <c r="Z424" s="1"/>
      <c r="AA424" s="1"/>
      <c r="AB424" s="3"/>
      <c r="AC424" s="34"/>
      <c r="AD424" s="34"/>
      <c r="AE424" s="34"/>
      <c r="AF424" s="35"/>
      <c r="AG424" s="36"/>
      <c r="AH424" s="36"/>
      <c r="AI424" s="36"/>
      <c r="AJ424" s="36"/>
      <c r="AK424" s="37"/>
      <c r="AL424" s="37"/>
      <c r="AM424" s="37"/>
      <c r="AN424" s="37"/>
      <c r="AO424" s="38" t="str">
        <f>IF(' Peticions ET'!AO423="", "",' Peticions ET'!AO423)</f>
        <v/>
      </c>
      <c r="AP424" s="154"/>
      <c r="AQ424" s="39"/>
      <c r="AR424" s="40" t="str">
        <f t="shared" si="118"/>
        <v/>
      </c>
      <c r="AS424" s="41" t="str">
        <f t="shared" si="119"/>
        <v/>
      </c>
      <c r="AT424" s="42" t="str">
        <f t="shared" si="129"/>
        <v/>
      </c>
      <c r="AU424" s="43" t="str">
        <f t="shared" si="130"/>
        <v/>
      </c>
      <c r="AV424" s="252" t="str">
        <f t="shared" si="120"/>
        <v/>
      </c>
      <c r="AW424" s="242">
        <f>IF(B424="",0,IF(BR424="S",COUNTIF($AV$17:AV424,AV424),0))</f>
        <v>0</v>
      </c>
      <c r="AX424" s="44" t="str">
        <f t="shared" si="131"/>
        <v/>
      </c>
      <c r="AY424" s="45">
        <f xml:space="preserve"> IF(AX424&lt;&gt;"",VLOOKUP(AX424,Calculs!$B$2:$C$34,2,FALSE),0)</f>
        <v>0</v>
      </c>
      <c r="AZ424" s="45">
        <f>IF(K424&lt;&gt;"",IF(LEFT(K424,1)="S", Calculs!$C$55,0),0)</f>
        <v>0</v>
      </c>
      <c r="BA424" s="45">
        <f>IF(L424&lt;&gt;"",IF(LEFT(L424,1)="S", Calculs!$C$51,0),0)</f>
        <v>0</v>
      </c>
      <c r="BB424" s="45">
        <f>IF(M424&lt;&gt;"",IF(LEFT(M424,1)="S", Calculs!$C$52,0),0)</f>
        <v>0</v>
      </c>
      <c r="BC424" s="46" t="str">
        <f t="shared" si="132"/>
        <v/>
      </c>
      <c r="BD424" s="46" t="str">
        <f t="shared" si="134"/>
        <v/>
      </c>
      <c r="BE424" s="46">
        <f>SUMIF(Calculs!$B$2:$B$34,BC424,Calculs!$C$2:$C$34)</f>
        <v>0</v>
      </c>
      <c r="BF424" s="45">
        <f>IF(Q424&lt;&gt;"",IF(LEFT(Q424,1)="S", Calculs!$C$52,0),0)</f>
        <v>0</v>
      </c>
      <c r="BG424" s="45">
        <f>IF(R424&lt;&gt;"",IF(LEFT(R424,1)="S", Calculs!$C$51,0),0)</f>
        <v>0</v>
      </c>
      <c r="BH424" s="252" t="str">
        <f t="shared" si="121"/>
        <v/>
      </c>
      <c r="BI424" s="242">
        <f>IF(B424="",0, IF(BS424="S",COUNTIF($BH$17:BH424,BH424),0))</f>
        <v>0</v>
      </c>
      <c r="BJ424" s="45">
        <f xml:space="preserve"> IF(S424&lt;&gt;"",IF(S424&lt;&gt;"Sense monitor",VLOOKUP(LEFT(S424,2),Calculs!$B$41:$C$46,2,FALSE),0),0)</f>
        <v>0</v>
      </c>
      <c r="BK424" s="45">
        <f>IF(T424&lt;&gt;"",IF(LEFT(T424,1)="S", Calculs!$C$48,0),0)</f>
        <v>0</v>
      </c>
      <c r="BL424" s="45">
        <f>IF(W424&lt;&gt;"",IF(LEFT(W424,3)="ETT", Calculs!$C$37,0),0)</f>
        <v>0</v>
      </c>
      <c r="BM424" s="45">
        <f>IF(X424&lt;&gt;"",IF(LEFT(X424,1)="S", Calculs!$C$51,0),0)</f>
        <v>0</v>
      </c>
      <c r="BN424" s="45">
        <f>IF(Y424&lt;&gt;"",IF(LEFT(Y424,1)="S", Calculs!$C$52,0),0)</f>
        <v>0</v>
      </c>
      <c r="BO424" s="46" t="str">
        <f t="shared" si="133"/>
        <v/>
      </c>
      <c r="BP424" s="45">
        <f>SUMIF(Calculs!$B$32:$B$36,TRIM(BO424),Calculs!$C$32:$C$36)</f>
        <v>0</v>
      </c>
      <c r="BQ424" s="45">
        <f>IF(V424&lt;&gt;"",IF(LEFT(V424,1)="S", SUMIF(Calculs!$B$57:$B$61, TRIM(BO424), Calculs!$C$57:$C$61),0),0)</f>
        <v>0</v>
      </c>
      <c r="BR424" s="43" t="str">
        <f t="shared" si="122"/>
        <v>N</v>
      </c>
      <c r="BS424" s="241" t="str">
        <f t="shared" si="123"/>
        <v>N</v>
      </c>
      <c r="BT424" s="45">
        <f t="shared" si="124"/>
        <v>0</v>
      </c>
      <c r="BU424" s="45"/>
      <c r="BV424" s="45"/>
      <c r="BW424" s="45">
        <f>IF(C424="",0,IF(AND(BR424="S",AW424=1), VLOOKUP(C424,Calculs!$B$85:$D$90,3), 0) + IF(AND(BS424="S",BI424=1), VLOOKUP(C424,Calculs!$B$85:$F$90,5), 0))</f>
        <v>0</v>
      </c>
      <c r="BX424" s="43" t="str">
        <f t="shared" si="125"/>
        <v/>
      </c>
      <c r="BY424" s="241" t="str">
        <f t="shared" si="126"/>
        <v/>
      </c>
      <c r="BZ424" s="301" t="str">
        <f t="shared" si="127"/>
        <v/>
      </c>
      <c r="CA424" s="301" t="str">
        <f t="shared" si="128"/>
        <v/>
      </c>
    </row>
    <row r="425" spans="1:79" ht="12.75" customHeight="1">
      <c r="A425" s="273"/>
      <c r="B425" s="239" t="str">
        <f>IF(' Peticions ET'!B424="", "",' Peticions ET'!B424)</f>
        <v/>
      </c>
      <c r="C425" s="186" t="str">
        <f>IF(' Peticions ET'!C424="", "",' Peticions ET'!C424)</f>
        <v/>
      </c>
      <c r="D425" s="186" t="str">
        <f>IF(' Peticions ET'!D424="", "",' Peticions ET'!D424)</f>
        <v/>
      </c>
      <c r="E425" s="186" t="str">
        <f>IF(' Peticions ET'!E424="", "",' Peticions ET'!E424)</f>
        <v/>
      </c>
      <c r="F425" s="186" t="str">
        <f>IF(' Peticions ET'!F424="", "",' Peticions ET'!F424)</f>
        <v/>
      </c>
      <c r="G425" s="186" t="str">
        <f>IF(' Peticions ET'!G424="", "",' Peticions ET'!G424)</f>
        <v/>
      </c>
      <c r="H425" s="185" t="str">
        <f>IF(' Peticions ET'!H424="", "",' Peticions ET'!H424)</f>
        <v/>
      </c>
      <c r="I425" s="185" t="str">
        <f>IF(' Peticions ET'!I424="", "",' Peticions ET'!I424)</f>
        <v/>
      </c>
      <c r="J425" s="33" t="str">
        <f>IF(' Peticions ET'!J424="", "",' Peticions ET'!J424)</f>
        <v/>
      </c>
      <c r="K425" s="33" t="str">
        <f>IF(' Peticions ET'!K424="", "",' Peticions ET'!K424)</f>
        <v/>
      </c>
      <c r="L425" s="33" t="str">
        <f>IF(' Peticions ET'!L424="", "",' Peticions ET'!L424)</f>
        <v/>
      </c>
      <c r="M425" s="33" t="str">
        <f>IF(' Peticions ET'!M424="", "",' Peticions ET'!M424)</f>
        <v/>
      </c>
      <c r="N425" s="33" t="str">
        <f>IF(' Peticions ET'!N424="", "",' Peticions ET'!N424)</f>
        <v/>
      </c>
      <c r="O425" s="33" t="str">
        <f>IF(' Peticions ET'!O424="", "",' Peticions ET'!O424)</f>
        <v/>
      </c>
      <c r="P425" s="33" t="str">
        <f>IF(' Peticions ET'!P424="", "",' Peticions ET'!P424)</f>
        <v/>
      </c>
      <c r="Q425" s="33" t="str">
        <f>IF(' Peticions ET'!R424="", "",' Peticions ET'!R424)</f>
        <v/>
      </c>
      <c r="R425" s="1" t="str">
        <f>IF(' Peticions ET'!Q424="", "",' Peticions ET'!Q424)</f>
        <v/>
      </c>
      <c r="S425" s="34" t="str">
        <f>IF(' Peticions ET'!U424="", "",' Peticions ET'!U424)</f>
        <v/>
      </c>
      <c r="T425" s="34" t="str">
        <f>IF(' Peticions ET'!V424="", "",' Peticions ET'!V424)</f>
        <v/>
      </c>
      <c r="U425" t="str">
        <f>IF(' Peticions ET'!S424="", "",' Peticions ET'!S424)</f>
        <v/>
      </c>
      <c r="V425" t="str">
        <f>IF(' Peticions ET'!T424="", "",' Peticions ET'!T424)</f>
        <v/>
      </c>
      <c r="W425" s="33" t="str">
        <f>IF(' Peticions ET'!W424="", "",' Peticions ET'!W424)</f>
        <v/>
      </c>
      <c r="X425" s="33" t="str">
        <f>IF(' Peticions ET'!X424="", "",' Peticions ET'!X424)</f>
        <v/>
      </c>
      <c r="Y425" s="33" t="str">
        <f>IF(' Peticions ET'!Y424="", "",' Peticions ET'!Y424)</f>
        <v/>
      </c>
      <c r="Z425" s="1"/>
      <c r="AA425" s="1"/>
      <c r="AB425" s="3"/>
      <c r="AC425" s="34"/>
      <c r="AD425" s="34"/>
      <c r="AE425" s="34"/>
      <c r="AF425" s="35"/>
      <c r="AG425" s="36"/>
      <c r="AH425" s="36"/>
      <c r="AI425" s="36"/>
      <c r="AJ425" s="36"/>
      <c r="AK425" s="37"/>
      <c r="AL425" s="37"/>
      <c r="AM425" s="37"/>
      <c r="AN425" s="37"/>
      <c r="AO425" s="38" t="str">
        <f>IF(' Peticions ET'!AO424="", "",' Peticions ET'!AO424)</f>
        <v/>
      </c>
      <c r="AP425" s="154"/>
      <c r="AQ425" s="39"/>
      <c r="AR425" s="40" t="str">
        <f t="shared" si="118"/>
        <v/>
      </c>
      <c r="AS425" s="41" t="str">
        <f t="shared" si="119"/>
        <v/>
      </c>
      <c r="AT425" s="42" t="str">
        <f t="shared" si="129"/>
        <v/>
      </c>
      <c r="AU425" s="43" t="str">
        <f t="shared" si="130"/>
        <v/>
      </c>
      <c r="AV425" s="252" t="str">
        <f t="shared" si="120"/>
        <v/>
      </c>
      <c r="AW425" s="242">
        <f>IF(B425="",0,IF(BR425="S",COUNTIF($AV$17:AV425,AV425),0))</f>
        <v>0</v>
      </c>
      <c r="AX425" s="44" t="str">
        <f t="shared" si="131"/>
        <v/>
      </c>
      <c r="AY425" s="45">
        <f xml:space="preserve"> IF(AX425&lt;&gt;"",VLOOKUP(AX425,Calculs!$B$2:$C$34,2,FALSE),0)</f>
        <v>0</v>
      </c>
      <c r="AZ425" s="45">
        <f>IF(K425&lt;&gt;"",IF(LEFT(K425,1)="S", Calculs!$C$55,0),0)</f>
        <v>0</v>
      </c>
      <c r="BA425" s="45">
        <f>IF(L425&lt;&gt;"",IF(LEFT(L425,1)="S", Calculs!$C$51,0),0)</f>
        <v>0</v>
      </c>
      <c r="BB425" s="45">
        <f>IF(M425&lt;&gt;"",IF(LEFT(M425,1)="S", Calculs!$C$52,0),0)</f>
        <v>0</v>
      </c>
      <c r="BC425" s="46" t="str">
        <f t="shared" si="132"/>
        <v/>
      </c>
      <c r="BD425" s="46" t="str">
        <f t="shared" si="134"/>
        <v/>
      </c>
      <c r="BE425" s="46">
        <f>SUMIF(Calculs!$B$2:$B$34,BC425,Calculs!$C$2:$C$34)</f>
        <v>0</v>
      </c>
      <c r="BF425" s="45">
        <f>IF(Q425&lt;&gt;"",IF(LEFT(Q425,1)="S", Calculs!$C$52,0),0)</f>
        <v>0</v>
      </c>
      <c r="BG425" s="45">
        <f>IF(R425&lt;&gt;"",IF(LEFT(R425,1)="S", Calculs!$C$51,0),0)</f>
        <v>0</v>
      </c>
      <c r="BH425" s="252" t="str">
        <f t="shared" si="121"/>
        <v/>
      </c>
      <c r="BI425" s="242">
        <f>IF(B425="",0, IF(BS425="S",COUNTIF($BH$17:BH425,BH425),0))</f>
        <v>0</v>
      </c>
      <c r="BJ425" s="45">
        <f xml:space="preserve"> IF(S425&lt;&gt;"",IF(S425&lt;&gt;"Sense monitor",VLOOKUP(LEFT(S425,2),Calculs!$B$41:$C$46,2,FALSE),0),0)</f>
        <v>0</v>
      </c>
      <c r="BK425" s="45">
        <f>IF(T425&lt;&gt;"",IF(LEFT(T425,1)="S", Calculs!$C$48,0),0)</f>
        <v>0</v>
      </c>
      <c r="BL425" s="45">
        <f>IF(W425&lt;&gt;"",IF(LEFT(W425,3)="ETT", Calculs!$C$37,0),0)</f>
        <v>0</v>
      </c>
      <c r="BM425" s="45">
        <f>IF(X425&lt;&gt;"",IF(LEFT(X425,1)="S", Calculs!$C$51,0),0)</f>
        <v>0</v>
      </c>
      <c r="BN425" s="45">
        <f>IF(Y425&lt;&gt;"",IF(LEFT(Y425,1)="S", Calculs!$C$52,0),0)</f>
        <v>0</v>
      </c>
      <c r="BO425" s="46" t="str">
        <f t="shared" si="133"/>
        <v/>
      </c>
      <c r="BP425" s="45">
        <f>SUMIF(Calculs!$B$32:$B$36,TRIM(BO425),Calculs!$C$32:$C$36)</f>
        <v>0</v>
      </c>
      <c r="BQ425" s="45">
        <f>IF(V425&lt;&gt;"",IF(LEFT(V425,1)="S", SUMIF(Calculs!$B$57:$B$61, TRIM(BO425), Calculs!$C$57:$C$61),0),0)</f>
        <v>0</v>
      </c>
      <c r="BR425" s="43" t="str">
        <f t="shared" si="122"/>
        <v>N</v>
      </c>
      <c r="BS425" s="241" t="str">
        <f t="shared" si="123"/>
        <v>N</v>
      </c>
      <c r="BT425" s="45">
        <f t="shared" si="124"/>
        <v>0</v>
      </c>
      <c r="BU425" s="45"/>
      <c r="BV425" s="45"/>
      <c r="BW425" s="45">
        <f>IF(C425="",0,IF(AND(BR425="S",AW425=1), VLOOKUP(C425,Calculs!$B$85:$D$90,3), 0) + IF(AND(BS425="S",BI425=1), VLOOKUP(C425,Calculs!$B$85:$F$90,5), 0))</f>
        <v>0</v>
      </c>
      <c r="BX425" s="43" t="str">
        <f t="shared" si="125"/>
        <v/>
      </c>
      <c r="BY425" s="241" t="str">
        <f t="shared" si="126"/>
        <v/>
      </c>
      <c r="BZ425" s="301" t="str">
        <f t="shared" si="127"/>
        <v/>
      </c>
      <c r="CA425" s="301" t="str">
        <f t="shared" si="128"/>
        <v/>
      </c>
    </row>
    <row r="426" spans="1:79" ht="12.75" customHeight="1">
      <c r="A426" s="273"/>
      <c r="B426" s="239" t="str">
        <f>IF(' Peticions ET'!B425="", "",' Peticions ET'!B425)</f>
        <v/>
      </c>
      <c r="C426" s="186" t="str">
        <f>IF(' Peticions ET'!C425="", "",' Peticions ET'!C425)</f>
        <v/>
      </c>
      <c r="D426" s="186" t="str">
        <f>IF(' Peticions ET'!D425="", "",' Peticions ET'!D425)</f>
        <v/>
      </c>
      <c r="E426" s="186" t="str">
        <f>IF(' Peticions ET'!E425="", "",' Peticions ET'!E425)</f>
        <v/>
      </c>
      <c r="F426" s="186" t="str">
        <f>IF(' Peticions ET'!F425="", "",' Peticions ET'!F425)</f>
        <v/>
      </c>
      <c r="G426" s="186" t="str">
        <f>IF(' Peticions ET'!G425="", "",' Peticions ET'!G425)</f>
        <v/>
      </c>
      <c r="H426" s="185" t="str">
        <f>IF(' Peticions ET'!H425="", "",' Peticions ET'!H425)</f>
        <v/>
      </c>
      <c r="I426" s="185" t="str">
        <f>IF(' Peticions ET'!I425="", "",' Peticions ET'!I425)</f>
        <v/>
      </c>
      <c r="J426" s="33" t="str">
        <f>IF(' Peticions ET'!J425="", "",' Peticions ET'!J425)</f>
        <v/>
      </c>
      <c r="K426" s="33" t="str">
        <f>IF(' Peticions ET'!K425="", "",' Peticions ET'!K425)</f>
        <v/>
      </c>
      <c r="L426" s="33" t="str">
        <f>IF(' Peticions ET'!L425="", "",' Peticions ET'!L425)</f>
        <v/>
      </c>
      <c r="M426" s="33" t="str">
        <f>IF(' Peticions ET'!M425="", "",' Peticions ET'!M425)</f>
        <v/>
      </c>
      <c r="N426" s="33" t="str">
        <f>IF(' Peticions ET'!N425="", "",' Peticions ET'!N425)</f>
        <v/>
      </c>
      <c r="O426" s="33" t="str">
        <f>IF(' Peticions ET'!O425="", "",' Peticions ET'!O425)</f>
        <v/>
      </c>
      <c r="P426" s="33" t="str">
        <f>IF(' Peticions ET'!P425="", "",' Peticions ET'!P425)</f>
        <v/>
      </c>
      <c r="Q426" s="33" t="str">
        <f>IF(' Peticions ET'!R425="", "",' Peticions ET'!R425)</f>
        <v/>
      </c>
      <c r="R426" s="1" t="str">
        <f>IF(' Peticions ET'!Q425="", "",' Peticions ET'!Q425)</f>
        <v/>
      </c>
      <c r="S426" s="34" t="str">
        <f>IF(' Peticions ET'!U425="", "",' Peticions ET'!U425)</f>
        <v/>
      </c>
      <c r="T426" s="34" t="str">
        <f>IF(' Peticions ET'!V425="", "",' Peticions ET'!V425)</f>
        <v/>
      </c>
      <c r="U426" t="str">
        <f>IF(' Peticions ET'!S425="", "",' Peticions ET'!S425)</f>
        <v/>
      </c>
      <c r="V426" t="str">
        <f>IF(' Peticions ET'!T425="", "",' Peticions ET'!T425)</f>
        <v/>
      </c>
      <c r="W426" s="33" t="str">
        <f>IF(' Peticions ET'!W425="", "",' Peticions ET'!W425)</f>
        <v/>
      </c>
      <c r="X426" s="33" t="str">
        <f>IF(' Peticions ET'!X425="", "",' Peticions ET'!X425)</f>
        <v/>
      </c>
      <c r="Y426" s="33" t="str">
        <f>IF(' Peticions ET'!Y425="", "",' Peticions ET'!Y425)</f>
        <v/>
      </c>
      <c r="Z426" s="1"/>
      <c r="AA426" s="1"/>
      <c r="AB426" s="3"/>
      <c r="AC426" s="34"/>
      <c r="AD426" s="34"/>
      <c r="AE426" s="34"/>
      <c r="AF426" s="35"/>
      <c r="AG426" s="36"/>
      <c r="AH426" s="36"/>
      <c r="AI426" s="36"/>
      <c r="AJ426" s="36"/>
      <c r="AK426" s="37"/>
      <c r="AL426" s="37"/>
      <c r="AM426" s="37"/>
      <c r="AN426" s="37"/>
      <c r="AO426" s="38" t="str">
        <f>IF(' Peticions ET'!AO425="", "",' Peticions ET'!AO425)</f>
        <v/>
      </c>
      <c r="AP426" s="154"/>
      <c r="AQ426" s="39"/>
      <c r="AR426" s="40" t="str">
        <f t="shared" si="118"/>
        <v/>
      </c>
      <c r="AS426" s="41" t="str">
        <f t="shared" si="119"/>
        <v/>
      </c>
      <c r="AT426" s="42" t="str">
        <f t="shared" si="129"/>
        <v/>
      </c>
      <c r="AU426" s="43" t="str">
        <f t="shared" si="130"/>
        <v/>
      </c>
      <c r="AV426" s="252" t="str">
        <f t="shared" si="120"/>
        <v/>
      </c>
      <c r="AW426" s="242">
        <f>IF(B426="",0,IF(BR426="S",COUNTIF($AV$17:AV426,AV426),0))</f>
        <v>0</v>
      </c>
      <c r="AX426" s="44" t="str">
        <f t="shared" si="131"/>
        <v/>
      </c>
      <c r="AY426" s="45">
        <f xml:space="preserve"> IF(AX426&lt;&gt;"",VLOOKUP(AX426,Calculs!$B$2:$C$34,2,FALSE),0)</f>
        <v>0</v>
      </c>
      <c r="AZ426" s="45">
        <f>IF(K426&lt;&gt;"",IF(LEFT(K426,1)="S", Calculs!$C$55,0),0)</f>
        <v>0</v>
      </c>
      <c r="BA426" s="45">
        <f>IF(L426&lt;&gt;"",IF(LEFT(L426,1)="S", Calculs!$C$51,0),0)</f>
        <v>0</v>
      </c>
      <c r="BB426" s="45">
        <f>IF(M426&lt;&gt;"",IF(LEFT(M426,1)="S", Calculs!$C$52,0),0)</f>
        <v>0</v>
      </c>
      <c r="BC426" s="46" t="str">
        <f t="shared" si="132"/>
        <v/>
      </c>
      <c r="BD426" s="46" t="str">
        <f t="shared" si="134"/>
        <v/>
      </c>
      <c r="BE426" s="46">
        <f>SUMIF(Calculs!$B$2:$B$34,BC426,Calculs!$C$2:$C$34)</f>
        <v>0</v>
      </c>
      <c r="BF426" s="45">
        <f>IF(Q426&lt;&gt;"",IF(LEFT(Q426,1)="S", Calculs!$C$52,0),0)</f>
        <v>0</v>
      </c>
      <c r="BG426" s="45">
        <f>IF(R426&lt;&gt;"",IF(LEFT(R426,1)="S", Calculs!$C$51,0),0)</f>
        <v>0</v>
      </c>
      <c r="BH426" s="252" t="str">
        <f t="shared" si="121"/>
        <v/>
      </c>
      <c r="BI426" s="242">
        <f>IF(B426="",0, IF(BS426="S",COUNTIF($BH$17:BH426,BH426),0))</f>
        <v>0</v>
      </c>
      <c r="BJ426" s="45">
        <f xml:space="preserve"> IF(S426&lt;&gt;"",IF(S426&lt;&gt;"Sense monitor",VLOOKUP(LEFT(S426,2),Calculs!$B$41:$C$46,2,FALSE),0),0)</f>
        <v>0</v>
      </c>
      <c r="BK426" s="45">
        <f>IF(T426&lt;&gt;"",IF(LEFT(T426,1)="S", Calculs!$C$48,0),0)</f>
        <v>0</v>
      </c>
      <c r="BL426" s="45">
        <f>IF(W426&lt;&gt;"",IF(LEFT(W426,3)="ETT", Calculs!$C$37,0),0)</f>
        <v>0</v>
      </c>
      <c r="BM426" s="45">
        <f>IF(X426&lt;&gt;"",IF(LEFT(X426,1)="S", Calculs!$C$51,0),0)</f>
        <v>0</v>
      </c>
      <c r="BN426" s="45">
        <f>IF(Y426&lt;&gt;"",IF(LEFT(Y426,1)="S", Calculs!$C$52,0),0)</f>
        <v>0</v>
      </c>
      <c r="BO426" s="46" t="str">
        <f t="shared" si="133"/>
        <v/>
      </c>
      <c r="BP426" s="45">
        <f>SUMIF(Calculs!$B$32:$B$36,TRIM(BO426),Calculs!$C$32:$C$36)</f>
        <v>0</v>
      </c>
      <c r="BQ426" s="45">
        <f>IF(V426&lt;&gt;"",IF(LEFT(V426,1)="S", SUMIF(Calculs!$B$57:$B$61, TRIM(BO426), Calculs!$C$57:$C$61),0),0)</f>
        <v>0</v>
      </c>
      <c r="BR426" s="43" t="str">
        <f t="shared" si="122"/>
        <v>N</v>
      </c>
      <c r="BS426" s="241" t="str">
        <f t="shared" si="123"/>
        <v>N</v>
      </c>
      <c r="BT426" s="45">
        <f t="shared" si="124"/>
        <v>0</v>
      </c>
      <c r="BU426" s="45"/>
      <c r="BV426" s="45"/>
      <c r="BW426" s="45">
        <f>IF(C426="",0,IF(AND(BR426="S",AW426=1), VLOOKUP(C426,Calculs!$B$85:$D$90,3), 0) + IF(AND(BS426="S",BI426=1), VLOOKUP(C426,Calculs!$B$85:$F$90,5), 0))</f>
        <v>0</v>
      </c>
      <c r="BX426" s="43" t="str">
        <f t="shared" si="125"/>
        <v/>
      </c>
      <c r="BY426" s="241" t="str">
        <f t="shared" si="126"/>
        <v/>
      </c>
      <c r="BZ426" s="301" t="str">
        <f t="shared" si="127"/>
        <v/>
      </c>
      <c r="CA426" s="301" t="str">
        <f t="shared" si="128"/>
        <v/>
      </c>
    </row>
    <row r="427" spans="1:79" ht="12.75" customHeight="1">
      <c r="A427" s="273"/>
      <c r="B427" s="239" t="str">
        <f>IF(' Peticions ET'!B426="", "",' Peticions ET'!B426)</f>
        <v/>
      </c>
      <c r="C427" s="186" t="str">
        <f>IF(' Peticions ET'!C426="", "",' Peticions ET'!C426)</f>
        <v/>
      </c>
      <c r="D427" s="186" t="str">
        <f>IF(' Peticions ET'!D426="", "",' Peticions ET'!D426)</f>
        <v/>
      </c>
      <c r="E427" s="186" t="str">
        <f>IF(' Peticions ET'!E426="", "",' Peticions ET'!E426)</f>
        <v/>
      </c>
      <c r="F427" s="186" t="str">
        <f>IF(' Peticions ET'!F426="", "",' Peticions ET'!F426)</f>
        <v/>
      </c>
      <c r="G427" s="186" t="str">
        <f>IF(' Peticions ET'!G426="", "",' Peticions ET'!G426)</f>
        <v/>
      </c>
      <c r="H427" s="185" t="str">
        <f>IF(' Peticions ET'!H426="", "",' Peticions ET'!H426)</f>
        <v/>
      </c>
      <c r="I427" s="185" t="str">
        <f>IF(' Peticions ET'!I426="", "",' Peticions ET'!I426)</f>
        <v/>
      </c>
      <c r="J427" s="33" t="str">
        <f>IF(' Peticions ET'!J426="", "",' Peticions ET'!J426)</f>
        <v/>
      </c>
      <c r="K427" s="33" t="str">
        <f>IF(' Peticions ET'!K426="", "",' Peticions ET'!K426)</f>
        <v/>
      </c>
      <c r="L427" s="33" t="str">
        <f>IF(' Peticions ET'!L426="", "",' Peticions ET'!L426)</f>
        <v/>
      </c>
      <c r="M427" s="33" t="str">
        <f>IF(' Peticions ET'!M426="", "",' Peticions ET'!M426)</f>
        <v/>
      </c>
      <c r="N427" s="33" t="str">
        <f>IF(' Peticions ET'!N426="", "",' Peticions ET'!N426)</f>
        <v/>
      </c>
      <c r="O427" s="33" t="str">
        <f>IF(' Peticions ET'!O426="", "",' Peticions ET'!O426)</f>
        <v/>
      </c>
      <c r="P427" s="33" t="str">
        <f>IF(' Peticions ET'!P426="", "",' Peticions ET'!P426)</f>
        <v/>
      </c>
      <c r="Q427" s="33" t="str">
        <f>IF(' Peticions ET'!R426="", "",' Peticions ET'!R426)</f>
        <v/>
      </c>
      <c r="R427" s="1" t="str">
        <f>IF(' Peticions ET'!Q426="", "",' Peticions ET'!Q426)</f>
        <v/>
      </c>
      <c r="S427" s="34" t="str">
        <f>IF(' Peticions ET'!U426="", "",' Peticions ET'!U426)</f>
        <v/>
      </c>
      <c r="T427" s="34" t="str">
        <f>IF(' Peticions ET'!V426="", "",' Peticions ET'!V426)</f>
        <v/>
      </c>
      <c r="U427" t="str">
        <f>IF(' Peticions ET'!S426="", "",' Peticions ET'!S426)</f>
        <v/>
      </c>
      <c r="V427" t="str">
        <f>IF(' Peticions ET'!T426="", "",' Peticions ET'!T426)</f>
        <v/>
      </c>
      <c r="W427" s="33" t="str">
        <f>IF(' Peticions ET'!W426="", "",' Peticions ET'!W426)</f>
        <v/>
      </c>
      <c r="X427" s="33" t="str">
        <f>IF(' Peticions ET'!X426="", "",' Peticions ET'!X426)</f>
        <v/>
      </c>
      <c r="Y427" s="33" t="str">
        <f>IF(' Peticions ET'!Y426="", "",' Peticions ET'!Y426)</f>
        <v/>
      </c>
      <c r="Z427" s="1"/>
      <c r="AA427" s="1"/>
      <c r="AB427" s="3"/>
      <c r="AC427" s="34"/>
      <c r="AD427" s="34"/>
      <c r="AE427" s="34"/>
      <c r="AF427" s="35"/>
      <c r="AG427" s="36"/>
      <c r="AH427" s="36"/>
      <c r="AI427" s="36"/>
      <c r="AJ427" s="36"/>
      <c r="AK427" s="37"/>
      <c r="AL427" s="37"/>
      <c r="AM427" s="37"/>
      <c r="AN427" s="37"/>
      <c r="AO427" s="38" t="str">
        <f>IF(' Peticions ET'!AO426="", "",' Peticions ET'!AO426)</f>
        <v/>
      </c>
      <c r="AP427" s="154"/>
      <c r="AQ427" s="39"/>
      <c r="AR427" s="40" t="str">
        <f t="shared" si="118"/>
        <v/>
      </c>
      <c r="AS427" s="41" t="str">
        <f t="shared" si="119"/>
        <v/>
      </c>
      <c r="AT427" s="42" t="str">
        <f t="shared" si="129"/>
        <v/>
      </c>
      <c r="AU427" s="43" t="str">
        <f t="shared" si="130"/>
        <v/>
      </c>
      <c r="AV427" s="252" t="str">
        <f t="shared" si="120"/>
        <v/>
      </c>
      <c r="AW427" s="242">
        <f>IF(B427="",0,IF(BR427="S",COUNTIF($AV$17:AV427,AV427),0))</f>
        <v>0</v>
      </c>
      <c r="AX427" s="44" t="str">
        <f t="shared" si="131"/>
        <v/>
      </c>
      <c r="AY427" s="45">
        <f xml:space="preserve"> IF(AX427&lt;&gt;"",VLOOKUP(AX427,Calculs!$B$2:$C$34,2,FALSE),0)</f>
        <v>0</v>
      </c>
      <c r="AZ427" s="45">
        <f>IF(K427&lt;&gt;"",IF(LEFT(K427,1)="S", Calculs!$C$55,0),0)</f>
        <v>0</v>
      </c>
      <c r="BA427" s="45">
        <f>IF(L427&lt;&gt;"",IF(LEFT(L427,1)="S", Calculs!$C$51,0),0)</f>
        <v>0</v>
      </c>
      <c r="BB427" s="45">
        <f>IF(M427&lt;&gt;"",IF(LEFT(M427,1)="S", Calculs!$C$52,0),0)</f>
        <v>0</v>
      </c>
      <c r="BC427" s="46" t="str">
        <f t="shared" si="132"/>
        <v/>
      </c>
      <c r="BD427" s="46" t="str">
        <f t="shared" si="134"/>
        <v/>
      </c>
      <c r="BE427" s="46">
        <f>SUMIF(Calculs!$B$2:$B$34,BC427,Calculs!$C$2:$C$34)</f>
        <v>0</v>
      </c>
      <c r="BF427" s="45">
        <f>IF(Q427&lt;&gt;"",IF(LEFT(Q427,1)="S", Calculs!$C$52,0),0)</f>
        <v>0</v>
      </c>
      <c r="BG427" s="45">
        <f>IF(R427&lt;&gt;"",IF(LEFT(R427,1)="S", Calculs!$C$51,0),0)</f>
        <v>0</v>
      </c>
      <c r="BH427" s="252" t="str">
        <f t="shared" si="121"/>
        <v/>
      </c>
      <c r="BI427" s="242">
        <f>IF(B427="",0, IF(BS427="S",COUNTIF($BH$17:BH427,BH427),0))</f>
        <v>0</v>
      </c>
      <c r="BJ427" s="45">
        <f xml:space="preserve"> IF(S427&lt;&gt;"",IF(S427&lt;&gt;"Sense monitor",VLOOKUP(LEFT(S427,2),Calculs!$B$41:$C$46,2,FALSE),0),0)</f>
        <v>0</v>
      </c>
      <c r="BK427" s="45">
        <f>IF(T427&lt;&gt;"",IF(LEFT(T427,1)="S", Calculs!$C$48,0),0)</f>
        <v>0</v>
      </c>
      <c r="BL427" s="45">
        <f>IF(W427&lt;&gt;"",IF(LEFT(W427,3)="ETT", Calculs!$C$37,0),0)</f>
        <v>0</v>
      </c>
      <c r="BM427" s="45">
        <f>IF(X427&lt;&gt;"",IF(LEFT(X427,1)="S", Calculs!$C$51,0),0)</f>
        <v>0</v>
      </c>
      <c r="BN427" s="45">
        <f>IF(Y427&lt;&gt;"",IF(LEFT(Y427,1)="S", Calculs!$C$52,0),0)</f>
        <v>0</v>
      </c>
      <c r="BO427" s="46" t="str">
        <f t="shared" si="133"/>
        <v/>
      </c>
      <c r="BP427" s="45">
        <f>SUMIF(Calculs!$B$32:$B$36,TRIM(BO427),Calculs!$C$32:$C$36)</f>
        <v>0</v>
      </c>
      <c r="BQ427" s="45">
        <f>IF(V427&lt;&gt;"",IF(LEFT(V427,1)="S", SUMIF(Calculs!$B$57:$B$61, TRIM(BO427), Calculs!$C$57:$C$61),0),0)</f>
        <v>0</v>
      </c>
      <c r="BR427" s="43" t="str">
        <f t="shared" si="122"/>
        <v>N</v>
      </c>
      <c r="BS427" s="241" t="str">
        <f t="shared" si="123"/>
        <v>N</v>
      </c>
      <c r="BT427" s="45">
        <f t="shared" si="124"/>
        <v>0</v>
      </c>
      <c r="BU427" s="45"/>
      <c r="BV427" s="45"/>
      <c r="BW427" s="45">
        <f>IF(C427="",0,IF(AND(BR427="S",AW427=1), VLOOKUP(C427,Calculs!$B$85:$D$90,3), 0) + IF(AND(BS427="S",BI427=1), VLOOKUP(C427,Calculs!$B$85:$F$90,5), 0))</f>
        <v>0</v>
      </c>
      <c r="BX427" s="43" t="str">
        <f t="shared" si="125"/>
        <v/>
      </c>
      <c r="BY427" s="241" t="str">
        <f t="shared" si="126"/>
        <v/>
      </c>
      <c r="BZ427" s="301" t="str">
        <f t="shared" si="127"/>
        <v/>
      </c>
      <c r="CA427" s="301" t="str">
        <f t="shared" si="128"/>
        <v/>
      </c>
    </row>
    <row r="428" spans="1:79" ht="12.75" customHeight="1">
      <c r="A428" s="273"/>
      <c r="B428" s="239" t="str">
        <f>IF(' Peticions ET'!B427="", "",' Peticions ET'!B427)</f>
        <v/>
      </c>
      <c r="C428" s="186" t="str">
        <f>IF(' Peticions ET'!C427="", "",' Peticions ET'!C427)</f>
        <v/>
      </c>
      <c r="D428" s="186" t="str">
        <f>IF(' Peticions ET'!D427="", "",' Peticions ET'!D427)</f>
        <v/>
      </c>
      <c r="E428" s="186" t="str">
        <f>IF(' Peticions ET'!E427="", "",' Peticions ET'!E427)</f>
        <v/>
      </c>
      <c r="F428" s="186" t="str">
        <f>IF(' Peticions ET'!F427="", "",' Peticions ET'!F427)</f>
        <v/>
      </c>
      <c r="G428" s="186" t="str">
        <f>IF(' Peticions ET'!G427="", "",' Peticions ET'!G427)</f>
        <v/>
      </c>
      <c r="H428" s="185" t="str">
        <f>IF(' Peticions ET'!H427="", "",' Peticions ET'!H427)</f>
        <v/>
      </c>
      <c r="I428" s="185" t="str">
        <f>IF(' Peticions ET'!I427="", "",' Peticions ET'!I427)</f>
        <v/>
      </c>
      <c r="J428" s="33" t="str">
        <f>IF(' Peticions ET'!J427="", "",' Peticions ET'!J427)</f>
        <v/>
      </c>
      <c r="K428" s="33" t="str">
        <f>IF(' Peticions ET'!K427="", "",' Peticions ET'!K427)</f>
        <v/>
      </c>
      <c r="L428" s="33" t="str">
        <f>IF(' Peticions ET'!L427="", "",' Peticions ET'!L427)</f>
        <v/>
      </c>
      <c r="M428" s="33" t="str">
        <f>IF(' Peticions ET'!M427="", "",' Peticions ET'!M427)</f>
        <v/>
      </c>
      <c r="N428" s="33" t="str">
        <f>IF(' Peticions ET'!N427="", "",' Peticions ET'!N427)</f>
        <v/>
      </c>
      <c r="O428" s="33" t="str">
        <f>IF(' Peticions ET'!O427="", "",' Peticions ET'!O427)</f>
        <v/>
      </c>
      <c r="P428" s="33" t="str">
        <f>IF(' Peticions ET'!P427="", "",' Peticions ET'!P427)</f>
        <v/>
      </c>
      <c r="Q428" s="33" t="str">
        <f>IF(' Peticions ET'!R427="", "",' Peticions ET'!R427)</f>
        <v/>
      </c>
      <c r="R428" s="1" t="str">
        <f>IF(' Peticions ET'!Q427="", "",' Peticions ET'!Q427)</f>
        <v/>
      </c>
      <c r="S428" s="34" t="str">
        <f>IF(' Peticions ET'!U427="", "",' Peticions ET'!U427)</f>
        <v/>
      </c>
      <c r="T428" s="34" t="str">
        <f>IF(' Peticions ET'!V427="", "",' Peticions ET'!V427)</f>
        <v/>
      </c>
      <c r="U428" t="str">
        <f>IF(' Peticions ET'!S427="", "",' Peticions ET'!S427)</f>
        <v/>
      </c>
      <c r="V428" t="str">
        <f>IF(' Peticions ET'!T427="", "",' Peticions ET'!T427)</f>
        <v/>
      </c>
      <c r="W428" s="33" t="str">
        <f>IF(' Peticions ET'!W427="", "",' Peticions ET'!W427)</f>
        <v/>
      </c>
      <c r="X428" s="33" t="str">
        <f>IF(' Peticions ET'!X427="", "",' Peticions ET'!X427)</f>
        <v/>
      </c>
      <c r="Y428" s="33" t="str">
        <f>IF(' Peticions ET'!Y427="", "",' Peticions ET'!Y427)</f>
        <v/>
      </c>
      <c r="Z428" s="1"/>
      <c r="AA428" s="1"/>
      <c r="AB428" s="3"/>
      <c r="AC428" s="34"/>
      <c r="AD428" s="34"/>
      <c r="AE428" s="34"/>
      <c r="AF428" s="35"/>
      <c r="AG428" s="36"/>
      <c r="AH428" s="36"/>
      <c r="AI428" s="36"/>
      <c r="AJ428" s="36"/>
      <c r="AK428" s="37"/>
      <c r="AL428" s="37"/>
      <c r="AM428" s="37"/>
      <c r="AN428" s="37"/>
      <c r="AO428" s="38" t="str">
        <f>IF(' Peticions ET'!AO427="", "",' Peticions ET'!AO427)</f>
        <v/>
      </c>
      <c r="AP428" s="154"/>
      <c r="AQ428" s="39"/>
      <c r="AR428" s="40" t="str">
        <f t="shared" si="118"/>
        <v/>
      </c>
      <c r="AS428" s="41" t="str">
        <f t="shared" si="119"/>
        <v/>
      </c>
      <c r="AT428" s="42" t="str">
        <f t="shared" si="129"/>
        <v/>
      </c>
      <c r="AU428" s="43" t="str">
        <f t="shared" si="130"/>
        <v/>
      </c>
      <c r="AV428" s="252" t="str">
        <f t="shared" si="120"/>
        <v/>
      </c>
      <c r="AW428" s="242">
        <f>IF(B428="",0,IF(BR428="S",COUNTIF($AV$17:AV428,AV428),0))</f>
        <v>0</v>
      </c>
      <c r="AX428" s="44" t="str">
        <f t="shared" si="131"/>
        <v/>
      </c>
      <c r="AY428" s="45">
        <f xml:space="preserve"> IF(AX428&lt;&gt;"",VLOOKUP(AX428,Calculs!$B$2:$C$34,2,FALSE),0)</f>
        <v>0</v>
      </c>
      <c r="AZ428" s="45">
        <f>IF(K428&lt;&gt;"",IF(LEFT(K428,1)="S", Calculs!$C$55,0),0)</f>
        <v>0</v>
      </c>
      <c r="BA428" s="45">
        <f>IF(L428&lt;&gt;"",IF(LEFT(L428,1)="S", Calculs!$C$51,0),0)</f>
        <v>0</v>
      </c>
      <c r="BB428" s="45">
        <f>IF(M428&lt;&gt;"",IF(LEFT(M428,1)="S", Calculs!$C$52,0),0)</f>
        <v>0</v>
      </c>
      <c r="BC428" s="46" t="str">
        <f t="shared" si="132"/>
        <v/>
      </c>
      <c r="BD428" s="46" t="str">
        <f t="shared" si="134"/>
        <v/>
      </c>
      <c r="BE428" s="46">
        <f>SUMIF(Calculs!$B$2:$B$34,BC428,Calculs!$C$2:$C$34)</f>
        <v>0</v>
      </c>
      <c r="BF428" s="45">
        <f>IF(Q428&lt;&gt;"",IF(LEFT(Q428,1)="S", Calculs!$C$52,0),0)</f>
        <v>0</v>
      </c>
      <c r="BG428" s="45">
        <f>IF(R428&lt;&gt;"",IF(LEFT(R428,1)="S", Calculs!$C$51,0),0)</f>
        <v>0</v>
      </c>
      <c r="BH428" s="252" t="str">
        <f t="shared" si="121"/>
        <v/>
      </c>
      <c r="BI428" s="242">
        <f>IF(B428="",0, IF(BS428="S",COUNTIF($BH$17:BH428,BH428),0))</f>
        <v>0</v>
      </c>
      <c r="BJ428" s="45">
        <f xml:space="preserve"> IF(S428&lt;&gt;"",IF(S428&lt;&gt;"Sense monitor",VLOOKUP(LEFT(S428,2),Calculs!$B$41:$C$46,2,FALSE),0),0)</f>
        <v>0</v>
      </c>
      <c r="BK428" s="45">
        <f>IF(T428&lt;&gt;"",IF(LEFT(T428,1)="S", Calculs!$C$48,0),0)</f>
        <v>0</v>
      </c>
      <c r="BL428" s="45">
        <f>IF(W428&lt;&gt;"",IF(LEFT(W428,3)="ETT", Calculs!$C$37,0),0)</f>
        <v>0</v>
      </c>
      <c r="BM428" s="45">
        <f>IF(X428&lt;&gt;"",IF(LEFT(X428,1)="S", Calculs!$C$51,0),0)</f>
        <v>0</v>
      </c>
      <c r="BN428" s="45">
        <f>IF(Y428&lt;&gt;"",IF(LEFT(Y428,1)="S", Calculs!$C$52,0),0)</f>
        <v>0</v>
      </c>
      <c r="BO428" s="46" t="str">
        <f t="shared" si="133"/>
        <v/>
      </c>
      <c r="BP428" s="45">
        <f>SUMIF(Calculs!$B$32:$B$36,TRIM(BO428),Calculs!$C$32:$C$36)</f>
        <v>0</v>
      </c>
      <c r="BQ428" s="45">
        <f>IF(V428&lt;&gt;"",IF(LEFT(V428,1)="S", SUMIF(Calculs!$B$57:$B$61, TRIM(BO428), Calculs!$C$57:$C$61),0),0)</f>
        <v>0</v>
      </c>
      <c r="BR428" s="43" t="str">
        <f t="shared" si="122"/>
        <v>N</v>
      </c>
      <c r="BS428" s="241" t="str">
        <f t="shared" si="123"/>
        <v>N</v>
      </c>
      <c r="BT428" s="45">
        <f t="shared" si="124"/>
        <v>0</v>
      </c>
      <c r="BU428" s="45"/>
      <c r="BV428" s="45"/>
      <c r="BW428" s="45">
        <f>IF(C428="",0,IF(AND(BR428="S",AW428=1), VLOOKUP(C428,Calculs!$B$85:$D$90,3), 0) + IF(AND(BS428="S",BI428=1), VLOOKUP(C428,Calculs!$B$85:$F$90,5), 0))</f>
        <v>0</v>
      </c>
      <c r="BX428" s="43" t="str">
        <f t="shared" si="125"/>
        <v/>
      </c>
      <c r="BY428" s="241" t="str">
        <f t="shared" si="126"/>
        <v/>
      </c>
      <c r="BZ428" s="301" t="str">
        <f t="shared" si="127"/>
        <v/>
      </c>
      <c r="CA428" s="301" t="str">
        <f t="shared" si="128"/>
        <v/>
      </c>
    </row>
    <row r="429" spans="1:79" ht="12.75" customHeight="1">
      <c r="A429" s="273"/>
      <c r="B429" s="239" t="str">
        <f>IF(' Peticions ET'!B428="", "",' Peticions ET'!B428)</f>
        <v/>
      </c>
      <c r="C429" s="186" t="str">
        <f>IF(' Peticions ET'!C428="", "",' Peticions ET'!C428)</f>
        <v/>
      </c>
      <c r="D429" s="186" t="str">
        <f>IF(' Peticions ET'!D428="", "",' Peticions ET'!D428)</f>
        <v/>
      </c>
      <c r="E429" s="186" t="str">
        <f>IF(' Peticions ET'!E428="", "",' Peticions ET'!E428)</f>
        <v/>
      </c>
      <c r="F429" s="186" t="str">
        <f>IF(' Peticions ET'!F428="", "",' Peticions ET'!F428)</f>
        <v/>
      </c>
      <c r="G429" s="186" t="str">
        <f>IF(' Peticions ET'!G428="", "",' Peticions ET'!G428)</f>
        <v/>
      </c>
      <c r="H429" s="185" t="str">
        <f>IF(' Peticions ET'!H428="", "",' Peticions ET'!H428)</f>
        <v/>
      </c>
      <c r="I429" s="185" t="str">
        <f>IF(' Peticions ET'!I428="", "",' Peticions ET'!I428)</f>
        <v/>
      </c>
      <c r="J429" s="33" t="str">
        <f>IF(' Peticions ET'!J428="", "",' Peticions ET'!J428)</f>
        <v/>
      </c>
      <c r="K429" s="33" t="str">
        <f>IF(' Peticions ET'!K428="", "",' Peticions ET'!K428)</f>
        <v/>
      </c>
      <c r="L429" s="33" t="str">
        <f>IF(' Peticions ET'!L428="", "",' Peticions ET'!L428)</f>
        <v/>
      </c>
      <c r="M429" s="33" t="str">
        <f>IF(' Peticions ET'!M428="", "",' Peticions ET'!M428)</f>
        <v/>
      </c>
      <c r="N429" s="33" t="str">
        <f>IF(' Peticions ET'!N428="", "",' Peticions ET'!N428)</f>
        <v/>
      </c>
      <c r="O429" s="33" t="str">
        <f>IF(' Peticions ET'!O428="", "",' Peticions ET'!O428)</f>
        <v/>
      </c>
      <c r="P429" s="33" t="str">
        <f>IF(' Peticions ET'!P428="", "",' Peticions ET'!P428)</f>
        <v/>
      </c>
      <c r="Q429" s="33" t="str">
        <f>IF(' Peticions ET'!R428="", "",' Peticions ET'!R428)</f>
        <v/>
      </c>
      <c r="R429" s="1" t="str">
        <f>IF(' Peticions ET'!Q428="", "",' Peticions ET'!Q428)</f>
        <v/>
      </c>
      <c r="S429" s="34" t="str">
        <f>IF(' Peticions ET'!U428="", "",' Peticions ET'!U428)</f>
        <v/>
      </c>
      <c r="T429" s="34" t="str">
        <f>IF(' Peticions ET'!V428="", "",' Peticions ET'!V428)</f>
        <v/>
      </c>
      <c r="U429" t="str">
        <f>IF(' Peticions ET'!S428="", "",' Peticions ET'!S428)</f>
        <v/>
      </c>
      <c r="V429" t="str">
        <f>IF(' Peticions ET'!T428="", "",' Peticions ET'!T428)</f>
        <v/>
      </c>
      <c r="W429" s="33" t="str">
        <f>IF(' Peticions ET'!W428="", "",' Peticions ET'!W428)</f>
        <v/>
      </c>
      <c r="X429" s="33" t="str">
        <f>IF(' Peticions ET'!X428="", "",' Peticions ET'!X428)</f>
        <v/>
      </c>
      <c r="Y429" s="33" t="str">
        <f>IF(' Peticions ET'!Y428="", "",' Peticions ET'!Y428)</f>
        <v/>
      </c>
      <c r="Z429" s="1"/>
      <c r="AA429" s="1"/>
      <c r="AB429" s="3"/>
      <c r="AC429" s="34"/>
      <c r="AD429" s="34"/>
      <c r="AE429" s="34"/>
      <c r="AF429" s="35"/>
      <c r="AG429" s="36"/>
      <c r="AH429" s="36"/>
      <c r="AI429" s="36"/>
      <c r="AJ429" s="36"/>
      <c r="AK429" s="37"/>
      <c r="AL429" s="37"/>
      <c r="AM429" s="37"/>
      <c r="AN429" s="37"/>
      <c r="AO429" s="38" t="str">
        <f>IF(' Peticions ET'!AO428="", "",' Peticions ET'!AO428)</f>
        <v/>
      </c>
      <c r="AP429" s="154"/>
      <c r="AQ429" s="39"/>
      <c r="AR429" s="40" t="str">
        <f t="shared" si="118"/>
        <v/>
      </c>
      <c r="AS429" s="41" t="str">
        <f t="shared" si="119"/>
        <v/>
      </c>
      <c r="AT429" s="42" t="str">
        <f t="shared" si="129"/>
        <v/>
      </c>
      <c r="AU429" s="43" t="str">
        <f t="shared" si="130"/>
        <v/>
      </c>
      <c r="AV429" s="252" t="str">
        <f t="shared" si="120"/>
        <v/>
      </c>
      <c r="AW429" s="242">
        <f>IF(B429="",0,IF(BR429="S",COUNTIF($AV$17:AV429,AV429),0))</f>
        <v>0</v>
      </c>
      <c r="AX429" s="44" t="str">
        <f t="shared" si="131"/>
        <v/>
      </c>
      <c r="AY429" s="45">
        <f xml:space="preserve"> IF(AX429&lt;&gt;"",VLOOKUP(AX429,Calculs!$B$2:$C$34,2,FALSE),0)</f>
        <v>0</v>
      </c>
      <c r="AZ429" s="45">
        <f>IF(K429&lt;&gt;"",IF(LEFT(K429,1)="S", Calculs!$C$55,0),0)</f>
        <v>0</v>
      </c>
      <c r="BA429" s="45">
        <f>IF(L429&lt;&gt;"",IF(LEFT(L429,1)="S", Calculs!$C$51,0),0)</f>
        <v>0</v>
      </c>
      <c r="BB429" s="45">
        <f>IF(M429&lt;&gt;"",IF(LEFT(M429,1)="S", Calculs!$C$52,0),0)</f>
        <v>0</v>
      </c>
      <c r="BC429" s="46" t="str">
        <f t="shared" si="132"/>
        <v/>
      </c>
      <c r="BD429" s="46" t="str">
        <f t="shared" si="134"/>
        <v/>
      </c>
      <c r="BE429" s="46">
        <f>SUMIF(Calculs!$B$2:$B$34,BC429,Calculs!$C$2:$C$34)</f>
        <v>0</v>
      </c>
      <c r="BF429" s="45">
        <f>IF(Q429&lt;&gt;"",IF(LEFT(Q429,1)="S", Calculs!$C$52,0),0)</f>
        <v>0</v>
      </c>
      <c r="BG429" s="45">
        <f>IF(R429&lt;&gt;"",IF(LEFT(R429,1)="S", Calculs!$C$51,0),0)</f>
        <v>0</v>
      </c>
      <c r="BH429" s="252" t="str">
        <f t="shared" si="121"/>
        <v/>
      </c>
      <c r="BI429" s="242">
        <f>IF(B429="",0, IF(BS429="S",COUNTIF($BH$17:BH429,BH429),0))</f>
        <v>0</v>
      </c>
      <c r="BJ429" s="45">
        <f xml:space="preserve"> IF(S429&lt;&gt;"",IF(S429&lt;&gt;"Sense monitor",VLOOKUP(LEFT(S429,2),Calculs!$B$41:$C$46,2,FALSE),0),0)</f>
        <v>0</v>
      </c>
      <c r="BK429" s="45">
        <f>IF(T429&lt;&gt;"",IF(LEFT(T429,1)="S", Calculs!$C$48,0),0)</f>
        <v>0</v>
      </c>
      <c r="BL429" s="45">
        <f>IF(W429&lt;&gt;"",IF(LEFT(W429,3)="ETT", Calculs!$C$37,0),0)</f>
        <v>0</v>
      </c>
      <c r="BM429" s="45">
        <f>IF(X429&lt;&gt;"",IF(LEFT(X429,1)="S", Calculs!$C$51,0),0)</f>
        <v>0</v>
      </c>
      <c r="BN429" s="45">
        <f>IF(Y429&lt;&gt;"",IF(LEFT(Y429,1)="S", Calculs!$C$52,0),0)</f>
        <v>0</v>
      </c>
      <c r="BO429" s="46" t="str">
        <f t="shared" si="133"/>
        <v/>
      </c>
      <c r="BP429" s="45">
        <f>SUMIF(Calculs!$B$32:$B$36,TRIM(BO429),Calculs!$C$32:$C$36)</f>
        <v>0</v>
      </c>
      <c r="BQ429" s="45">
        <f>IF(V429&lt;&gt;"",IF(LEFT(V429,1)="S", SUMIF(Calculs!$B$57:$B$61, TRIM(BO429), Calculs!$C$57:$C$61),0),0)</f>
        <v>0</v>
      </c>
      <c r="BR429" s="43" t="str">
        <f t="shared" si="122"/>
        <v>N</v>
      </c>
      <c r="BS429" s="241" t="str">
        <f t="shared" si="123"/>
        <v>N</v>
      </c>
      <c r="BT429" s="45">
        <f t="shared" si="124"/>
        <v>0</v>
      </c>
      <c r="BU429" s="45"/>
      <c r="BV429" s="45"/>
      <c r="BW429" s="45">
        <f>IF(C429="",0,IF(AND(BR429="S",AW429=1), VLOOKUP(C429,Calculs!$B$85:$D$90,3), 0) + IF(AND(BS429="S",BI429=1), VLOOKUP(C429,Calculs!$B$85:$F$90,5), 0))</f>
        <v>0</v>
      </c>
      <c r="BX429" s="43" t="str">
        <f t="shared" si="125"/>
        <v/>
      </c>
      <c r="BY429" s="241" t="str">
        <f t="shared" si="126"/>
        <v/>
      </c>
      <c r="BZ429" s="301" t="str">
        <f t="shared" si="127"/>
        <v/>
      </c>
      <c r="CA429" s="301" t="str">
        <f t="shared" si="128"/>
        <v/>
      </c>
    </row>
    <row r="430" spans="1:79" ht="12.75" customHeight="1">
      <c r="A430" s="273"/>
      <c r="B430" s="239" t="str">
        <f>IF(' Peticions ET'!B429="", "",' Peticions ET'!B429)</f>
        <v/>
      </c>
      <c r="C430" s="186" t="str">
        <f>IF(' Peticions ET'!C429="", "",' Peticions ET'!C429)</f>
        <v/>
      </c>
      <c r="D430" s="186" t="str">
        <f>IF(' Peticions ET'!D429="", "",' Peticions ET'!D429)</f>
        <v/>
      </c>
      <c r="E430" s="186" t="str">
        <f>IF(' Peticions ET'!E429="", "",' Peticions ET'!E429)</f>
        <v/>
      </c>
      <c r="F430" s="186" t="str">
        <f>IF(' Peticions ET'!F429="", "",' Peticions ET'!F429)</f>
        <v/>
      </c>
      <c r="G430" s="186" t="str">
        <f>IF(' Peticions ET'!G429="", "",' Peticions ET'!G429)</f>
        <v/>
      </c>
      <c r="H430" s="185" t="str">
        <f>IF(' Peticions ET'!H429="", "",' Peticions ET'!H429)</f>
        <v/>
      </c>
      <c r="I430" s="185" t="str">
        <f>IF(' Peticions ET'!I429="", "",' Peticions ET'!I429)</f>
        <v/>
      </c>
      <c r="J430" s="33" t="str">
        <f>IF(' Peticions ET'!J429="", "",' Peticions ET'!J429)</f>
        <v/>
      </c>
      <c r="K430" s="33" t="str">
        <f>IF(' Peticions ET'!K429="", "",' Peticions ET'!K429)</f>
        <v/>
      </c>
      <c r="L430" s="33" t="str">
        <f>IF(' Peticions ET'!L429="", "",' Peticions ET'!L429)</f>
        <v/>
      </c>
      <c r="M430" s="33" t="str">
        <f>IF(' Peticions ET'!M429="", "",' Peticions ET'!M429)</f>
        <v/>
      </c>
      <c r="N430" s="33" t="str">
        <f>IF(' Peticions ET'!N429="", "",' Peticions ET'!N429)</f>
        <v/>
      </c>
      <c r="O430" s="33" t="str">
        <f>IF(' Peticions ET'!O429="", "",' Peticions ET'!O429)</f>
        <v/>
      </c>
      <c r="P430" s="33" t="str">
        <f>IF(' Peticions ET'!P429="", "",' Peticions ET'!P429)</f>
        <v/>
      </c>
      <c r="Q430" s="33" t="str">
        <f>IF(' Peticions ET'!R429="", "",' Peticions ET'!R429)</f>
        <v/>
      </c>
      <c r="R430" s="1" t="str">
        <f>IF(' Peticions ET'!Q429="", "",' Peticions ET'!Q429)</f>
        <v/>
      </c>
      <c r="S430" s="34" t="str">
        <f>IF(' Peticions ET'!U429="", "",' Peticions ET'!U429)</f>
        <v/>
      </c>
      <c r="T430" s="34" t="str">
        <f>IF(' Peticions ET'!V429="", "",' Peticions ET'!V429)</f>
        <v/>
      </c>
      <c r="U430" t="str">
        <f>IF(' Peticions ET'!S429="", "",' Peticions ET'!S429)</f>
        <v/>
      </c>
      <c r="V430" t="str">
        <f>IF(' Peticions ET'!T429="", "",' Peticions ET'!T429)</f>
        <v/>
      </c>
      <c r="W430" s="33" t="str">
        <f>IF(' Peticions ET'!W429="", "",' Peticions ET'!W429)</f>
        <v/>
      </c>
      <c r="X430" s="33" t="str">
        <f>IF(' Peticions ET'!X429="", "",' Peticions ET'!X429)</f>
        <v/>
      </c>
      <c r="Y430" s="33" t="str">
        <f>IF(' Peticions ET'!Y429="", "",' Peticions ET'!Y429)</f>
        <v/>
      </c>
      <c r="Z430" s="1"/>
      <c r="AA430" s="1"/>
      <c r="AB430" s="3"/>
      <c r="AC430" s="34"/>
      <c r="AD430" s="34"/>
      <c r="AE430" s="34"/>
      <c r="AF430" s="35"/>
      <c r="AG430" s="36"/>
      <c r="AH430" s="36"/>
      <c r="AI430" s="36"/>
      <c r="AJ430" s="36"/>
      <c r="AK430" s="37"/>
      <c r="AL430" s="37"/>
      <c r="AM430" s="37"/>
      <c r="AN430" s="37"/>
      <c r="AO430" s="38" t="str">
        <f>IF(' Peticions ET'!AO429="", "",' Peticions ET'!AO429)</f>
        <v/>
      </c>
      <c r="AP430" s="154"/>
      <c r="AQ430" s="39"/>
      <c r="AR430" s="40" t="str">
        <f t="shared" si="118"/>
        <v/>
      </c>
      <c r="AS430" s="41" t="str">
        <f t="shared" si="119"/>
        <v/>
      </c>
      <c r="AT430" s="42" t="str">
        <f t="shared" si="129"/>
        <v/>
      </c>
      <c r="AU430" s="43" t="str">
        <f t="shared" si="130"/>
        <v/>
      </c>
      <c r="AV430" s="252" t="str">
        <f t="shared" si="120"/>
        <v/>
      </c>
      <c r="AW430" s="242">
        <f>IF(B430="",0,IF(BR430="S",COUNTIF($AV$17:AV430,AV430),0))</f>
        <v>0</v>
      </c>
      <c r="AX430" s="44" t="str">
        <f t="shared" si="131"/>
        <v/>
      </c>
      <c r="AY430" s="45">
        <f xml:space="preserve"> IF(AX430&lt;&gt;"",VLOOKUP(AX430,Calculs!$B$2:$C$34,2,FALSE),0)</f>
        <v>0</v>
      </c>
      <c r="AZ430" s="45">
        <f>IF(K430&lt;&gt;"",IF(LEFT(K430,1)="S", Calculs!$C$55,0),0)</f>
        <v>0</v>
      </c>
      <c r="BA430" s="45">
        <f>IF(L430&lt;&gt;"",IF(LEFT(L430,1)="S", Calculs!$C$51,0),0)</f>
        <v>0</v>
      </c>
      <c r="BB430" s="45">
        <f>IF(M430&lt;&gt;"",IF(LEFT(M430,1)="S", Calculs!$C$52,0),0)</f>
        <v>0</v>
      </c>
      <c r="BC430" s="46" t="str">
        <f t="shared" si="132"/>
        <v/>
      </c>
      <c r="BD430" s="46" t="str">
        <f t="shared" si="134"/>
        <v/>
      </c>
      <c r="BE430" s="46">
        <f>SUMIF(Calculs!$B$2:$B$34,BC430,Calculs!$C$2:$C$34)</f>
        <v>0</v>
      </c>
      <c r="BF430" s="45">
        <f>IF(Q430&lt;&gt;"",IF(LEFT(Q430,1)="S", Calculs!$C$52,0),0)</f>
        <v>0</v>
      </c>
      <c r="BG430" s="45">
        <f>IF(R430&lt;&gt;"",IF(LEFT(R430,1)="S", Calculs!$C$51,0),0)</f>
        <v>0</v>
      </c>
      <c r="BH430" s="252" t="str">
        <f t="shared" si="121"/>
        <v/>
      </c>
      <c r="BI430" s="242">
        <f>IF(B430="",0, IF(BS430="S",COUNTIF($BH$17:BH430,BH430),0))</f>
        <v>0</v>
      </c>
      <c r="BJ430" s="45">
        <f xml:space="preserve"> IF(S430&lt;&gt;"",IF(S430&lt;&gt;"Sense monitor",VLOOKUP(LEFT(S430,2),Calculs!$B$41:$C$46,2,FALSE),0),0)</f>
        <v>0</v>
      </c>
      <c r="BK430" s="45">
        <f>IF(T430&lt;&gt;"",IF(LEFT(T430,1)="S", Calculs!$C$48,0),0)</f>
        <v>0</v>
      </c>
      <c r="BL430" s="45">
        <f>IF(W430&lt;&gt;"",IF(LEFT(W430,3)="ETT", Calculs!$C$37,0),0)</f>
        <v>0</v>
      </c>
      <c r="BM430" s="45">
        <f>IF(X430&lt;&gt;"",IF(LEFT(X430,1)="S", Calculs!$C$51,0),0)</f>
        <v>0</v>
      </c>
      <c r="BN430" s="45">
        <f>IF(Y430&lt;&gt;"",IF(LEFT(Y430,1)="S", Calculs!$C$52,0),0)</f>
        <v>0</v>
      </c>
      <c r="BO430" s="46" t="str">
        <f t="shared" si="133"/>
        <v/>
      </c>
      <c r="BP430" s="45">
        <f>SUMIF(Calculs!$B$32:$B$36,TRIM(BO430),Calculs!$C$32:$C$36)</f>
        <v>0</v>
      </c>
      <c r="BQ430" s="45">
        <f>IF(V430&lt;&gt;"",IF(LEFT(V430,1)="S", SUMIF(Calculs!$B$57:$B$61, TRIM(BO430), Calculs!$C$57:$C$61),0),0)</f>
        <v>0</v>
      </c>
      <c r="BR430" s="43" t="str">
        <f t="shared" si="122"/>
        <v>N</v>
      </c>
      <c r="BS430" s="241" t="str">
        <f t="shared" si="123"/>
        <v>N</v>
      </c>
      <c r="BT430" s="45">
        <f t="shared" si="124"/>
        <v>0</v>
      </c>
      <c r="BU430" s="45"/>
      <c r="BV430" s="45"/>
      <c r="BW430" s="45">
        <f>IF(C430="",0,IF(AND(BR430="S",AW430=1), VLOOKUP(C430,Calculs!$B$85:$D$90,3), 0) + IF(AND(BS430="S",BI430=1), VLOOKUP(C430,Calculs!$B$85:$F$90,5), 0))</f>
        <v>0</v>
      </c>
      <c r="BX430" s="43" t="str">
        <f t="shared" si="125"/>
        <v/>
      </c>
      <c r="BY430" s="241" t="str">
        <f t="shared" si="126"/>
        <v/>
      </c>
      <c r="BZ430" s="301" t="str">
        <f t="shared" si="127"/>
        <v/>
      </c>
      <c r="CA430" s="301" t="str">
        <f t="shared" si="128"/>
        <v/>
      </c>
    </row>
    <row r="431" spans="1:79" ht="12.75" customHeight="1">
      <c r="A431" s="273"/>
      <c r="B431" s="239" t="str">
        <f>IF(' Peticions ET'!B430="", "",' Peticions ET'!B430)</f>
        <v/>
      </c>
      <c r="C431" s="186" t="str">
        <f>IF(' Peticions ET'!C430="", "",' Peticions ET'!C430)</f>
        <v/>
      </c>
      <c r="D431" s="186" t="str">
        <f>IF(' Peticions ET'!D430="", "",' Peticions ET'!D430)</f>
        <v/>
      </c>
      <c r="E431" s="186" t="str">
        <f>IF(' Peticions ET'!E430="", "",' Peticions ET'!E430)</f>
        <v/>
      </c>
      <c r="F431" s="186" t="str">
        <f>IF(' Peticions ET'!F430="", "",' Peticions ET'!F430)</f>
        <v/>
      </c>
      <c r="G431" s="186" t="str">
        <f>IF(' Peticions ET'!G430="", "",' Peticions ET'!G430)</f>
        <v/>
      </c>
      <c r="H431" s="185" t="str">
        <f>IF(' Peticions ET'!H430="", "",' Peticions ET'!H430)</f>
        <v/>
      </c>
      <c r="I431" s="185" t="str">
        <f>IF(' Peticions ET'!I430="", "",' Peticions ET'!I430)</f>
        <v/>
      </c>
      <c r="J431" s="33" t="str">
        <f>IF(' Peticions ET'!J430="", "",' Peticions ET'!J430)</f>
        <v/>
      </c>
      <c r="K431" s="33" t="str">
        <f>IF(' Peticions ET'!K430="", "",' Peticions ET'!K430)</f>
        <v/>
      </c>
      <c r="L431" s="33" t="str">
        <f>IF(' Peticions ET'!L430="", "",' Peticions ET'!L430)</f>
        <v/>
      </c>
      <c r="M431" s="33" t="str">
        <f>IF(' Peticions ET'!M430="", "",' Peticions ET'!M430)</f>
        <v/>
      </c>
      <c r="N431" s="33" t="str">
        <f>IF(' Peticions ET'!N430="", "",' Peticions ET'!N430)</f>
        <v/>
      </c>
      <c r="O431" s="33" t="str">
        <f>IF(' Peticions ET'!O430="", "",' Peticions ET'!O430)</f>
        <v/>
      </c>
      <c r="P431" s="33" t="str">
        <f>IF(' Peticions ET'!P430="", "",' Peticions ET'!P430)</f>
        <v/>
      </c>
      <c r="Q431" s="33" t="str">
        <f>IF(' Peticions ET'!R430="", "",' Peticions ET'!R430)</f>
        <v/>
      </c>
      <c r="R431" s="1" t="str">
        <f>IF(' Peticions ET'!Q430="", "",' Peticions ET'!Q430)</f>
        <v/>
      </c>
      <c r="S431" s="34" t="str">
        <f>IF(' Peticions ET'!U430="", "",' Peticions ET'!U430)</f>
        <v/>
      </c>
      <c r="T431" s="34" t="str">
        <f>IF(' Peticions ET'!V430="", "",' Peticions ET'!V430)</f>
        <v/>
      </c>
      <c r="U431" t="str">
        <f>IF(' Peticions ET'!S430="", "",' Peticions ET'!S430)</f>
        <v/>
      </c>
      <c r="V431" t="str">
        <f>IF(' Peticions ET'!T430="", "",' Peticions ET'!T430)</f>
        <v/>
      </c>
      <c r="W431" s="33" t="str">
        <f>IF(' Peticions ET'!W430="", "",' Peticions ET'!W430)</f>
        <v/>
      </c>
      <c r="X431" s="33" t="str">
        <f>IF(' Peticions ET'!X430="", "",' Peticions ET'!X430)</f>
        <v/>
      </c>
      <c r="Y431" s="33" t="str">
        <f>IF(' Peticions ET'!Y430="", "",' Peticions ET'!Y430)</f>
        <v/>
      </c>
      <c r="Z431" s="1"/>
      <c r="AA431" s="1"/>
      <c r="AB431" s="3"/>
      <c r="AC431" s="34"/>
      <c r="AD431" s="34"/>
      <c r="AE431" s="34"/>
      <c r="AF431" s="35"/>
      <c r="AG431" s="36"/>
      <c r="AH431" s="36"/>
      <c r="AI431" s="36"/>
      <c r="AJ431" s="36"/>
      <c r="AK431" s="37"/>
      <c r="AL431" s="37"/>
      <c r="AM431" s="37"/>
      <c r="AN431" s="37"/>
      <c r="AO431" s="38" t="str">
        <f>IF(' Peticions ET'!AO430="", "",' Peticions ET'!AO430)</f>
        <v/>
      </c>
      <c r="AP431" s="154"/>
      <c r="AQ431" s="39"/>
      <c r="AR431" s="40" t="str">
        <f t="shared" si="118"/>
        <v/>
      </c>
      <c r="AS431" s="41" t="str">
        <f t="shared" si="119"/>
        <v/>
      </c>
      <c r="AT431" s="42" t="str">
        <f t="shared" si="129"/>
        <v/>
      </c>
      <c r="AU431" s="43" t="str">
        <f t="shared" si="130"/>
        <v/>
      </c>
      <c r="AV431" s="252" t="str">
        <f t="shared" si="120"/>
        <v/>
      </c>
      <c r="AW431" s="242">
        <f>IF(B431="",0,IF(BR431="S",COUNTIF($AV$17:AV431,AV431),0))</f>
        <v>0</v>
      </c>
      <c r="AX431" s="44" t="str">
        <f t="shared" si="131"/>
        <v/>
      </c>
      <c r="AY431" s="45">
        <f xml:space="preserve"> IF(AX431&lt;&gt;"",VLOOKUP(AX431,Calculs!$B$2:$C$34,2,FALSE),0)</f>
        <v>0</v>
      </c>
      <c r="AZ431" s="45">
        <f>IF(K431&lt;&gt;"",IF(LEFT(K431,1)="S", Calculs!$C$55,0),0)</f>
        <v>0</v>
      </c>
      <c r="BA431" s="45">
        <f>IF(L431&lt;&gt;"",IF(LEFT(L431,1)="S", Calculs!$C$51,0),0)</f>
        <v>0</v>
      </c>
      <c r="BB431" s="45">
        <f>IF(M431&lt;&gt;"",IF(LEFT(M431,1)="S", Calculs!$C$52,0),0)</f>
        <v>0</v>
      </c>
      <c r="BC431" s="46" t="str">
        <f t="shared" si="132"/>
        <v/>
      </c>
      <c r="BD431" s="46" t="str">
        <f t="shared" si="134"/>
        <v/>
      </c>
      <c r="BE431" s="46">
        <f>SUMIF(Calculs!$B$2:$B$34,BC431,Calculs!$C$2:$C$34)</f>
        <v>0</v>
      </c>
      <c r="BF431" s="45">
        <f>IF(Q431&lt;&gt;"",IF(LEFT(Q431,1)="S", Calculs!$C$52,0),0)</f>
        <v>0</v>
      </c>
      <c r="BG431" s="45">
        <f>IF(R431&lt;&gt;"",IF(LEFT(R431,1)="S", Calculs!$C$51,0),0)</f>
        <v>0</v>
      </c>
      <c r="BH431" s="252" t="str">
        <f t="shared" si="121"/>
        <v/>
      </c>
      <c r="BI431" s="242">
        <f>IF(B431="",0, IF(BS431="S",COUNTIF($BH$17:BH431,BH431),0))</f>
        <v>0</v>
      </c>
      <c r="BJ431" s="45">
        <f xml:space="preserve"> IF(S431&lt;&gt;"",IF(S431&lt;&gt;"Sense monitor",VLOOKUP(LEFT(S431,2),Calculs!$B$41:$C$46,2,FALSE),0),0)</f>
        <v>0</v>
      </c>
      <c r="BK431" s="45">
        <f>IF(T431&lt;&gt;"",IF(LEFT(T431,1)="S", Calculs!$C$48,0),0)</f>
        <v>0</v>
      </c>
      <c r="BL431" s="45">
        <f>IF(W431&lt;&gt;"",IF(LEFT(W431,3)="ETT", Calculs!$C$37,0),0)</f>
        <v>0</v>
      </c>
      <c r="BM431" s="45">
        <f>IF(X431&lt;&gt;"",IF(LEFT(X431,1)="S", Calculs!$C$51,0),0)</f>
        <v>0</v>
      </c>
      <c r="BN431" s="45">
        <f>IF(Y431&lt;&gt;"",IF(LEFT(Y431,1)="S", Calculs!$C$52,0),0)</f>
        <v>0</v>
      </c>
      <c r="BO431" s="46" t="str">
        <f t="shared" si="133"/>
        <v/>
      </c>
      <c r="BP431" s="45">
        <f>SUMIF(Calculs!$B$32:$B$36,TRIM(BO431),Calculs!$C$32:$C$36)</f>
        <v>0</v>
      </c>
      <c r="BQ431" s="45">
        <f>IF(V431&lt;&gt;"",IF(LEFT(V431,1)="S", SUMIF(Calculs!$B$57:$B$61, TRIM(BO431), Calculs!$C$57:$C$61),0),0)</f>
        <v>0</v>
      </c>
      <c r="BR431" s="43" t="str">
        <f t="shared" si="122"/>
        <v>N</v>
      </c>
      <c r="BS431" s="241" t="str">
        <f t="shared" si="123"/>
        <v>N</v>
      </c>
      <c r="BT431" s="45">
        <f t="shared" si="124"/>
        <v>0</v>
      </c>
      <c r="BU431" s="45"/>
      <c r="BV431" s="45"/>
      <c r="BW431" s="45">
        <f>IF(C431="",0,IF(AND(BR431="S",AW431=1), VLOOKUP(C431,Calculs!$B$85:$D$90,3), 0) + IF(AND(BS431="S",BI431=1), VLOOKUP(C431,Calculs!$B$85:$F$90,5), 0))</f>
        <v>0</v>
      </c>
      <c r="BX431" s="43" t="str">
        <f t="shared" si="125"/>
        <v/>
      </c>
      <c r="BY431" s="241" t="str">
        <f t="shared" si="126"/>
        <v/>
      </c>
      <c r="BZ431" s="301" t="str">
        <f t="shared" si="127"/>
        <v/>
      </c>
      <c r="CA431" s="301" t="str">
        <f t="shared" si="128"/>
        <v/>
      </c>
    </row>
    <row r="432" spans="1:79" ht="12.75" customHeight="1">
      <c r="A432" s="273"/>
      <c r="B432" s="239" t="str">
        <f>IF(' Peticions ET'!B431="", "",' Peticions ET'!B431)</f>
        <v/>
      </c>
      <c r="C432" s="186" t="str">
        <f>IF(' Peticions ET'!C431="", "",' Peticions ET'!C431)</f>
        <v/>
      </c>
      <c r="D432" s="186" t="str">
        <f>IF(' Peticions ET'!D431="", "",' Peticions ET'!D431)</f>
        <v/>
      </c>
      <c r="E432" s="186" t="str">
        <f>IF(' Peticions ET'!E431="", "",' Peticions ET'!E431)</f>
        <v/>
      </c>
      <c r="F432" s="186" t="str">
        <f>IF(' Peticions ET'!F431="", "",' Peticions ET'!F431)</f>
        <v/>
      </c>
      <c r="G432" s="186" t="str">
        <f>IF(' Peticions ET'!G431="", "",' Peticions ET'!G431)</f>
        <v/>
      </c>
      <c r="H432" s="185" t="str">
        <f>IF(' Peticions ET'!H431="", "",' Peticions ET'!H431)</f>
        <v/>
      </c>
      <c r="I432" s="185" t="str">
        <f>IF(' Peticions ET'!I431="", "",' Peticions ET'!I431)</f>
        <v/>
      </c>
      <c r="J432" s="33" t="str">
        <f>IF(' Peticions ET'!J431="", "",' Peticions ET'!J431)</f>
        <v/>
      </c>
      <c r="K432" s="33" t="str">
        <f>IF(' Peticions ET'!K431="", "",' Peticions ET'!K431)</f>
        <v/>
      </c>
      <c r="L432" s="33" t="str">
        <f>IF(' Peticions ET'!L431="", "",' Peticions ET'!L431)</f>
        <v/>
      </c>
      <c r="M432" s="33" t="str">
        <f>IF(' Peticions ET'!M431="", "",' Peticions ET'!M431)</f>
        <v/>
      </c>
      <c r="N432" s="33" t="str">
        <f>IF(' Peticions ET'!N431="", "",' Peticions ET'!N431)</f>
        <v/>
      </c>
      <c r="O432" s="33" t="str">
        <f>IF(' Peticions ET'!O431="", "",' Peticions ET'!O431)</f>
        <v/>
      </c>
      <c r="P432" s="33" t="str">
        <f>IF(' Peticions ET'!P431="", "",' Peticions ET'!P431)</f>
        <v/>
      </c>
      <c r="Q432" s="33" t="str">
        <f>IF(' Peticions ET'!R431="", "",' Peticions ET'!R431)</f>
        <v/>
      </c>
      <c r="R432" s="1" t="str">
        <f>IF(' Peticions ET'!Q431="", "",' Peticions ET'!Q431)</f>
        <v/>
      </c>
      <c r="S432" s="34" t="str">
        <f>IF(' Peticions ET'!U431="", "",' Peticions ET'!U431)</f>
        <v/>
      </c>
      <c r="T432" s="34" t="str">
        <f>IF(' Peticions ET'!V431="", "",' Peticions ET'!V431)</f>
        <v/>
      </c>
      <c r="U432" t="str">
        <f>IF(' Peticions ET'!S431="", "",' Peticions ET'!S431)</f>
        <v/>
      </c>
      <c r="V432" t="str">
        <f>IF(' Peticions ET'!T431="", "",' Peticions ET'!T431)</f>
        <v/>
      </c>
      <c r="W432" s="33" t="str">
        <f>IF(' Peticions ET'!W431="", "",' Peticions ET'!W431)</f>
        <v/>
      </c>
      <c r="X432" s="33" t="str">
        <f>IF(' Peticions ET'!X431="", "",' Peticions ET'!X431)</f>
        <v/>
      </c>
      <c r="Y432" s="33" t="str">
        <f>IF(' Peticions ET'!Y431="", "",' Peticions ET'!Y431)</f>
        <v/>
      </c>
      <c r="Z432" s="1"/>
      <c r="AA432" s="1"/>
      <c r="AB432" s="3"/>
      <c r="AC432" s="34"/>
      <c r="AD432" s="34"/>
      <c r="AE432" s="34"/>
      <c r="AF432" s="35"/>
      <c r="AG432" s="36"/>
      <c r="AH432" s="36"/>
      <c r="AI432" s="36"/>
      <c r="AJ432" s="36"/>
      <c r="AK432" s="37"/>
      <c r="AL432" s="37"/>
      <c r="AM432" s="37"/>
      <c r="AN432" s="37"/>
      <c r="AO432" s="38" t="str">
        <f>IF(' Peticions ET'!AO431="", "",' Peticions ET'!AO431)</f>
        <v/>
      </c>
      <c r="AP432" s="154"/>
      <c r="AQ432" s="39"/>
      <c r="AR432" s="40" t="str">
        <f t="shared" si="118"/>
        <v/>
      </c>
      <c r="AS432" s="41" t="str">
        <f t="shared" si="119"/>
        <v/>
      </c>
      <c r="AT432" s="42" t="str">
        <f t="shared" si="129"/>
        <v/>
      </c>
      <c r="AU432" s="43" t="str">
        <f t="shared" si="130"/>
        <v/>
      </c>
      <c r="AV432" s="252" t="str">
        <f t="shared" si="120"/>
        <v/>
      </c>
      <c r="AW432" s="242">
        <f>IF(B432="",0,IF(BR432="S",COUNTIF($AV$17:AV432,AV432),0))</f>
        <v>0</v>
      </c>
      <c r="AX432" s="44" t="str">
        <f t="shared" si="131"/>
        <v/>
      </c>
      <c r="AY432" s="45">
        <f xml:space="preserve"> IF(AX432&lt;&gt;"",VLOOKUP(AX432,Calculs!$B$2:$C$34,2,FALSE),0)</f>
        <v>0</v>
      </c>
      <c r="AZ432" s="45">
        <f>IF(K432&lt;&gt;"",IF(LEFT(K432,1)="S", Calculs!$C$55,0),0)</f>
        <v>0</v>
      </c>
      <c r="BA432" s="45">
        <f>IF(L432&lt;&gt;"",IF(LEFT(L432,1)="S", Calculs!$C$51,0),0)</f>
        <v>0</v>
      </c>
      <c r="BB432" s="45">
        <f>IF(M432&lt;&gt;"",IF(LEFT(M432,1)="S", Calculs!$C$52,0),0)</f>
        <v>0</v>
      </c>
      <c r="BC432" s="46" t="str">
        <f t="shared" si="132"/>
        <v/>
      </c>
      <c r="BD432" s="46" t="str">
        <f t="shared" si="134"/>
        <v/>
      </c>
      <c r="BE432" s="46">
        <f>SUMIF(Calculs!$B$2:$B$34,BC432,Calculs!$C$2:$C$34)</f>
        <v>0</v>
      </c>
      <c r="BF432" s="45">
        <f>IF(Q432&lt;&gt;"",IF(LEFT(Q432,1)="S", Calculs!$C$52,0),0)</f>
        <v>0</v>
      </c>
      <c r="BG432" s="45">
        <f>IF(R432&lt;&gt;"",IF(LEFT(R432,1)="S", Calculs!$C$51,0),0)</f>
        <v>0</v>
      </c>
      <c r="BH432" s="252" t="str">
        <f t="shared" si="121"/>
        <v/>
      </c>
      <c r="BI432" s="242">
        <f>IF(B432="",0, IF(BS432="S",COUNTIF($BH$17:BH432,BH432),0))</f>
        <v>0</v>
      </c>
      <c r="BJ432" s="45">
        <f xml:space="preserve"> IF(S432&lt;&gt;"",IF(S432&lt;&gt;"Sense monitor",VLOOKUP(LEFT(S432,2),Calculs!$B$41:$C$46,2,FALSE),0),0)</f>
        <v>0</v>
      </c>
      <c r="BK432" s="45">
        <f>IF(T432&lt;&gt;"",IF(LEFT(T432,1)="S", Calculs!$C$48,0),0)</f>
        <v>0</v>
      </c>
      <c r="BL432" s="45">
        <f>IF(W432&lt;&gt;"",IF(LEFT(W432,3)="ETT", Calculs!$C$37,0),0)</f>
        <v>0</v>
      </c>
      <c r="BM432" s="45">
        <f>IF(X432&lt;&gt;"",IF(LEFT(X432,1)="S", Calculs!$C$51,0),0)</f>
        <v>0</v>
      </c>
      <c r="BN432" s="45">
        <f>IF(Y432&lt;&gt;"",IF(LEFT(Y432,1)="S", Calculs!$C$52,0),0)</f>
        <v>0</v>
      </c>
      <c r="BO432" s="46" t="str">
        <f t="shared" si="133"/>
        <v/>
      </c>
      <c r="BP432" s="45">
        <f>SUMIF(Calculs!$B$32:$B$36,TRIM(BO432),Calculs!$C$32:$C$36)</f>
        <v>0</v>
      </c>
      <c r="BQ432" s="45">
        <f>IF(V432&lt;&gt;"",IF(LEFT(V432,1)="S", SUMIF(Calculs!$B$57:$B$61, TRIM(BO432), Calculs!$C$57:$C$61),0),0)</f>
        <v>0</v>
      </c>
      <c r="BR432" s="43" t="str">
        <f t="shared" si="122"/>
        <v>N</v>
      </c>
      <c r="BS432" s="241" t="str">
        <f t="shared" si="123"/>
        <v>N</v>
      </c>
      <c r="BT432" s="45">
        <f t="shared" si="124"/>
        <v>0</v>
      </c>
      <c r="BU432" s="45"/>
      <c r="BV432" s="45"/>
      <c r="BW432" s="45">
        <f>IF(C432="",0,IF(AND(BR432="S",AW432=1), VLOOKUP(C432,Calculs!$B$85:$D$90,3), 0) + IF(AND(BS432="S",BI432=1), VLOOKUP(C432,Calculs!$B$85:$F$90,5), 0))</f>
        <v>0</v>
      </c>
      <c r="BX432" s="43" t="str">
        <f t="shared" si="125"/>
        <v/>
      </c>
      <c r="BY432" s="241" t="str">
        <f t="shared" si="126"/>
        <v/>
      </c>
      <c r="BZ432" s="301" t="str">
        <f t="shared" si="127"/>
        <v/>
      </c>
      <c r="CA432" s="301" t="str">
        <f t="shared" si="128"/>
        <v/>
      </c>
    </row>
    <row r="433" spans="1:79" ht="12.75" customHeight="1">
      <c r="A433" s="273"/>
      <c r="B433" s="239" t="str">
        <f>IF(' Peticions ET'!B432="", "",' Peticions ET'!B432)</f>
        <v/>
      </c>
      <c r="C433" s="186" t="str">
        <f>IF(' Peticions ET'!C432="", "",' Peticions ET'!C432)</f>
        <v/>
      </c>
      <c r="D433" s="186" t="str">
        <f>IF(' Peticions ET'!D432="", "",' Peticions ET'!D432)</f>
        <v/>
      </c>
      <c r="E433" s="186" t="str">
        <f>IF(' Peticions ET'!E432="", "",' Peticions ET'!E432)</f>
        <v/>
      </c>
      <c r="F433" s="186" t="str">
        <f>IF(' Peticions ET'!F432="", "",' Peticions ET'!F432)</f>
        <v/>
      </c>
      <c r="G433" s="186" t="str">
        <f>IF(' Peticions ET'!G432="", "",' Peticions ET'!G432)</f>
        <v/>
      </c>
      <c r="H433" s="185" t="str">
        <f>IF(' Peticions ET'!H432="", "",' Peticions ET'!H432)</f>
        <v/>
      </c>
      <c r="I433" s="185" t="str">
        <f>IF(' Peticions ET'!I432="", "",' Peticions ET'!I432)</f>
        <v/>
      </c>
      <c r="J433" s="33" t="str">
        <f>IF(' Peticions ET'!J432="", "",' Peticions ET'!J432)</f>
        <v/>
      </c>
      <c r="K433" s="33" t="str">
        <f>IF(' Peticions ET'!K432="", "",' Peticions ET'!K432)</f>
        <v/>
      </c>
      <c r="L433" s="33" t="str">
        <f>IF(' Peticions ET'!L432="", "",' Peticions ET'!L432)</f>
        <v/>
      </c>
      <c r="M433" s="33" t="str">
        <f>IF(' Peticions ET'!M432="", "",' Peticions ET'!M432)</f>
        <v/>
      </c>
      <c r="N433" s="33" t="str">
        <f>IF(' Peticions ET'!N432="", "",' Peticions ET'!N432)</f>
        <v/>
      </c>
      <c r="O433" s="33" t="str">
        <f>IF(' Peticions ET'!O432="", "",' Peticions ET'!O432)</f>
        <v/>
      </c>
      <c r="P433" s="33" t="str">
        <f>IF(' Peticions ET'!P432="", "",' Peticions ET'!P432)</f>
        <v/>
      </c>
      <c r="Q433" s="33" t="str">
        <f>IF(' Peticions ET'!R432="", "",' Peticions ET'!R432)</f>
        <v/>
      </c>
      <c r="R433" s="1" t="str">
        <f>IF(' Peticions ET'!Q432="", "",' Peticions ET'!Q432)</f>
        <v/>
      </c>
      <c r="S433" s="34" t="str">
        <f>IF(' Peticions ET'!U432="", "",' Peticions ET'!U432)</f>
        <v/>
      </c>
      <c r="T433" s="34" t="str">
        <f>IF(' Peticions ET'!V432="", "",' Peticions ET'!V432)</f>
        <v/>
      </c>
      <c r="U433" t="str">
        <f>IF(' Peticions ET'!S432="", "",' Peticions ET'!S432)</f>
        <v/>
      </c>
      <c r="V433" t="str">
        <f>IF(' Peticions ET'!T432="", "",' Peticions ET'!T432)</f>
        <v/>
      </c>
      <c r="W433" s="33" t="str">
        <f>IF(' Peticions ET'!W432="", "",' Peticions ET'!W432)</f>
        <v/>
      </c>
      <c r="X433" s="33" t="str">
        <f>IF(' Peticions ET'!X432="", "",' Peticions ET'!X432)</f>
        <v/>
      </c>
      <c r="Y433" s="33" t="str">
        <f>IF(' Peticions ET'!Y432="", "",' Peticions ET'!Y432)</f>
        <v/>
      </c>
      <c r="Z433" s="1"/>
      <c r="AA433" s="1"/>
      <c r="AB433" s="3"/>
      <c r="AC433" s="34"/>
      <c r="AD433" s="34"/>
      <c r="AE433" s="34"/>
      <c r="AF433" s="35"/>
      <c r="AG433" s="36"/>
      <c r="AH433" s="36"/>
      <c r="AI433" s="36"/>
      <c r="AJ433" s="36"/>
      <c r="AK433" s="37"/>
      <c r="AL433" s="37"/>
      <c r="AM433" s="37"/>
      <c r="AN433" s="37"/>
      <c r="AO433" s="38" t="str">
        <f>IF(' Peticions ET'!AO432="", "",' Peticions ET'!AO432)</f>
        <v/>
      </c>
      <c r="AP433" s="154"/>
      <c r="AQ433" s="39"/>
      <c r="AR433" s="40" t="str">
        <f t="shared" si="118"/>
        <v/>
      </c>
      <c r="AS433" s="41" t="str">
        <f t="shared" si="119"/>
        <v/>
      </c>
      <c r="AT433" s="42" t="str">
        <f t="shared" si="129"/>
        <v/>
      </c>
      <c r="AU433" s="43" t="str">
        <f t="shared" si="130"/>
        <v/>
      </c>
      <c r="AV433" s="252" t="str">
        <f t="shared" si="120"/>
        <v/>
      </c>
      <c r="AW433" s="242">
        <f>IF(B433="",0,IF(BR433="S",COUNTIF($AV$17:AV433,AV433),0))</f>
        <v>0</v>
      </c>
      <c r="AX433" s="44" t="str">
        <f t="shared" si="131"/>
        <v/>
      </c>
      <c r="AY433" s="45">
        <f xml:space="preserve"> IF(AX433&lt;&gt;"",VLOOKUP(AX433,Calculs!$B$2:$C$34,2,FALSE),0)</f>
        <v>0</v>
      </c>
      <c r="AZ433" s="45">
        <f>IF(K433&lt;&gt;"",IF(LEFT(K433,1)="S", Calculs!$C$55,0),0)</f>
        <v>0</v>
      </c>
      <c r="BA433" s="45">
        <f>IF(L433&lt;&gt;"",IF(LEFT(L433,1)="S", Calculs!$C$51,0),0)</f>
        <v>0</v>
      </c>
      <c r="BB433" s="45">
        <f>IF(M433&lt;&gt;"",IF(LEFT(M433,1)="S", Calculs!$C$52,0),0)</f>
        <v>0</v>
      </c>
      <c r="BC433" s="46" t="str">
        <f t="shared" si="132"/>
        <v/>
      </c>
      <c r="BD433" s="46" t="str">
        <f t="shared" si="134"/>
        <v/>
      </c>
      <c r="BE433" s="46">
        <f>SUMIF(Calculs!$B$2:$B$34,BC433,Calculs!$C$2:$C$34)</f>
        <v>0</v>
      </c>
      <c r="BF433" s="45">
        <f>IF(Q433&lt;&gt;"",IF(LEFT(Q433,1)="S", Calculs!$C$52,0),0)</f>
        <v>0</v>
      </c>
      <c r="BG433" s="45">
        <f>IF(R433&lt;&gt;"",IF(LEFT(R433,1)="S", Calculs!$C$51,0),0)</f>
        <v>0</v>
      </c>
      <c r="BH433" s="252" t="str">
        <f t="shared" si="121"/>
        <v/>
      </c>
      <c r="BI433" s="242">
        <f>IF(B433="",0, IF(BS433="S",COUNTIF($BH$17:BH433,BH433),0))</f>
        <v>0</v>
      </c>
      <c r="BJ433" s="45">
        <f xml:space="preserve"> IF(S433&lt;&gt;"",IF(S433&lt;&gt;"Sense monitor",VLOOKUP(LEFT(S433,2),Calculs!$B$41:$C$46,2,FALSE),0),0)</f>
        <v>0</v>
      </c>
      <c r="BK433" s="45">
        <f>IF(T433&lt;&gt;"",IF(LEFT(T433,1)="S", Calculs!$C$48,0),0)</f>
        <v>0</v>
      </c>
      <c r="BL433" s="45">
        <f>IF(W433&lt;&gt;"",IF(LEFT(W433,3)="ETT", Calculs!$C$37,0),0)</f>
        <v>0</v>
      </c>
      <c r="BM433" s="45">
        <f>IF(X433&lt;&gt;"",IF(LEFT(X433,1)="S", Calculs!$C$51,0),0)</f>
        <v>0</v>
      </c>
      <c r="BN433" s="45">
        <f>IF(Y433&lt;&gt;"",IF(LEFT(Y433,1)="S", Calculs!$C$52,0),0)</f>
        <v>0</v>
      </c>
      <c r="BO433" s="46" t="str">
        <f t="shared" si="133"/>
        <v/>
      </c>
      <c r="BP433" s="45">
        <f>SUMIF(Calculs!$B$32:$B$36,TRIM(BO433),Calculs!$C$32:$C$36)</f>
        <v>0</v>
      </c>
      <c r="BQ433" s="45">
        <f>IF(V433&lt;&gt;"",IF(LEFT(V433,1)="S", SUMIF(Calculs!$B$57:$B$61, TRIM(BO433), Calculs!$C$57:$C$61),0),0)</f>
        <v>0</v>
      </c>
      <c r="BR433" s="43" t="str">
        <f t="shared" si="122"/>
        <v>N</v>
      </c>
      <c r="BS433" s="241" t="str">
        <f t="shared" si="123"/>
        <v>N</v>
      </c>
      <c r="BT433" s="45">
        <f t="shared" si="124"/>
        <v>0</v>
      </c>
      <c r="BU433" s="45"/>
      <c r="BV433" s="45"/>
      <c r="BW433" s="45">
        <f>IF(C433="",0,IF(AND(BR433="S",AW433=1), VLOOKUP(C433,Calculs!$B$85:$D$90,3), 0) + IF(AND(BS433="S",BI433=1), VLOOKUP(C433,Calculs!$B$85:$F$90,5), 0))</f>
        <v>0</v>
      </c>
      <c r="BX433" s="43" t="str">
        <f t="shared" si="125"/>
        <v/>
      </c>
      <c r="BY433" s="241" t="str">
        <f t="shared" si="126"/>
        <v/>
      </c>
      <c r="BZ433" s="301" t="str">
        <f t="shared" si="127"/>
        <v/>
      </c>
      <c r="CA433" s="301" t="str">
        <f t="shared" si="128"/>
        <v/>
      </c>
    </row>
    <row r="434" spans="1:79" ht="12.75" customHeight="1">
      <c r="A434" s="273"/>
      <c r="B434" s="239" t="str">
        <f>IF(' Peticions ET'!B433="", "",' Peticions ET'!B433)</f>
        <v/>
      </c>
      <c r="C434" s="186" t="str">
        <f>IF(' Peticions ET'!C433="", "",' Peticions ET'!C433)</f>
        <v/>
      </c>
      <c r="D434" s="186" t="str">
        <f>IF(' Peticions ET'!D433="", "",' Peticions ET'!D433)</f>
        <v/>
      </c>
      <c r="E434" s="186" t="str">
        <f>IF(' Peticions ET'!E433="", "",' Peticions ET'!E433)</f>
        <v/>
      </c>
      <c r="F434" s="186" t="str">
        <f>IF(' Peticions ET'!F433="", "",' Peticions ET'!F433)</f>
        <v/>
      </c>
      <c r="G434" s="186" t="str">
        <f>IF(' Peticions ET'!G433="", "",' Peticions ET'!G433)</f>
        <v/>
      </c>
      <c r="H434" s="185" t="str">
        <f>IF(' Peticions ET'!H433="", "",' Peticions ET'!H433)</f>
        <v/>
      </c>
      <c r="I434" s="185" t="str">
        <f>IF(' Peticions ET'!I433="", "",' Peticions ET'!I433)</f>
        <v/>
      </c>
      <c r="J434" s="33" t="str">
        <f>IF(' Peticions ET'!J433="", "",' Peticions ET'!J433)</f>
        <v/>
      </c>
      <c r="K434" s="33" t="str">
        <f>IF(' Peticions ET'!K433="", "",' Peticions ET'!K433)</f>
        <v/>
      </c>
      <c r="L434" s="33" t="str">
        <f>IF(' Peticions ET'!L433="", "",' Peticions ET'!L433)</f>
        <v/>
      </c>
      <c r="M434" s="33" t="str">
        <f>IF(' Peticions ET'!M433="", "",' Peticions ET'!M433)</f>
        <v/>
      </c>
      <c r="N434" s="33" t="str">
        <f>IF(' Peticions ET'!N433="", "",' Peticions ET'!N433)</f>
        <v/>
      </c>
      <c r="O434" s="33" t="str">
        <f>IF(' Peticions ET'!O433="", "",' Peticions ET'!O433)</f>
        <v/>
      </c>
      <c r="P434" s="33" t="str">
        <f>IF(' Peticions ET'!P433="", "",' Peticions ET'!P433)</f>
        <v/>
      </c>
      <c r="Q434" s="33" t="str">
        <f>IF(' Peticions ET'!R433="", "",' Peticions ET'!R433)</f>
        <v/>
      </c>
      <c r="R434" s="1" t="str">
        <f>IF(' Peticions ET'!Q433="", "",' Peticions ET'!Q433)</f>
        <v/>
      </c>
      <c r="S434" s="34" t="str">
        <f>IF(' Peticions ET'!U433="", "",' Peticions ET'!U433)</f>
        <v/>
      </c>
      <c r="T434" s="34" t="str">
        <f>IF(' Peticions ET'!V433="", "",' Peticions ET'!V433)</f>
        <v/>
      </c>
      <c r="U434" t="str">
        <f>IF(' Peticions ET'!S433="", "",' Peticions ET'!S433)</f>
        <v/>
      </c>
      <c r="V434" t="str">
        <f>IF(' Peticions ET'!T433="", "",' Peticions ET'!T433)</f>
        <v/>
      </c>
      <c r="W434" s="33" t="str">
        <f>IF(' Peticions ET'!W433="", "",' Peticions ET'!W433)</f>
        <v/>
      </c>
      <c r="X434" s="33" t="str">
        <f>IF(' Peticions ET'!X433="", "",' Peticions ET'!X433)</f>
        <v/>
      </c>
      <c r="Y434" s="33" t="str">
        <f>IF(' Peticions ET'!Y433="", "",' Peticions ET'!Y433)</f>
        <v/>
      </c>
      <c r="Z434" s="1"/>
      <c r="AA434" s="1"/>
      <c r="AB434" s="3"/>
      <c r="AC434" s="34"/>
      <c r="AD434" s="34"/>
      <c r="AE434" s="34"/>
      <c r="AF434" s="35"/>
      <c r="AG434" s="36"/>
      <c r="AH434" s="36"/>
      <c r="AI434" s="36"/>
      <c r="AJ434" s="36"/>
      <c r="AK434" s="37"/>
      <c r="AL434" s="37"/>
      <c r="AM434" s="37"/>
      <c r="AN434" s="37"/>
      <c r="AO434" s="38" t="str">
        <f>IF(' Peticions ET'!AO433="", "",' Peticions ET'!AO433)</f>
        <v/>
      </c>
      <c r="AP434" s="154"/>
      <c r="AQ434" s="39"/>
      <c r="AR434" s="40" t="str">
        <f t="shared" si="118"/>
        <v/>
      </c>
      <c r="AS434" s="41" t="str">
        <f t="shared" si="119"/>
        <v/>
      </c>
      <c r="AT434" s="42" t="str">
        <f t="shared" si="129"/>
        <v/>
      </c>
      <c r="AU434" s="43" t="str">
        <f t="shared" si="130"/>
        <v/>
      </c>
      <c r="AV434" s="252" t="str">
        <f t="shared" si="120"/>
        <v/>
      </c>
      <c r="AW434" s="242">
        <f>IF(B434="",0,IF(BR434="S",COUNTIF($AV$17:AV434,AV434),0))</f>
        <v>0</v>
      </c>
      <c r="AX434" s="44" t="str">
        <f t="shared" si="131"/>
        <v/>
      </c>
      <c r="AY434" s="45">
        <f xml:space="preserve"> IF(AX434&lt;&gt;"",VLOOKUP(AX434,Calculs!$B$2:$C$34,2,FALSE),0)</f>
        <v>0</v>
      </c>
      <c r="AZ434" s="45">
        <f>IF(K434&lt;&gt;"",IF(LEFT(K434,1)="S", Calculs!$C$55,0),0)</f>
        <v>0</v>
      </c>
      <c r="BA434" s="45">
        <f>IF(L434&lt;&gt;"",IF(LEFT(L434,1)="S", Calculs!$C$51,0),0)</f>
        <v>0</v>
      </c>
      <c r="BB434" s="45">
        <f>IF(M434&lt;&gt;"",IF(LEFT(M434,1)="S", Calculs!$C$52,0),0)</f>
        <v>0</v>
      </c>
      <c r="BC434" s="46" t="str">
        <f t="shared" si="132"/>
        <v/>
      </c>
      <c r="BD434" s="46" t="str">
        <f t="shared" si="134"/>
        <v/>
      </c>
      <c r="BE434" s="46">
        <f>SUMIF(Calculs!$B$2:$B$34,BC434,Calculs!$C$2:$C$34)</f>
        <v>0</v>
      </c>
      <c r="BF434" s="45">
        <f>IF(Q434&lt;&gt;"",IF(LEFT(Q434,1)="S", Calculs!$C$52,0),0)</f>
        <v>0</v>
      </c>
      <c r="BG434" s="45">
        <f>IF(R434&lt;&gt;"",IF(LEFT(R434,1)="S", Calculs!$C$51,0),0)</f>
        <v>0</v>
      </c>
      <c r="BH434" s="252" t="str">
        <f t="shared" si="121"/>
        <v/>
      </c>
      <c r="BI434" s="242">
        <f>IF(B434="",0, IF(BS434="S",COUNTIF($BH$17:BH434,BH434),0))</f>
        <v>0</v>
      </c>
      <c r="BJ434" s="45">
        <f xml:space="preserve"> IF(S434&lt;&gt;"",IF(S434&lt;&gt;"Sense monitor",VLOOKUP(LEFT(S434,2),Calculs!$B$41:$C$46,2,FALSE),0),0)</f>
        <v>0</v>
      </c>
      <c r="BK434" s="45">
        <f>IF(T434&lt;&gt;"",IF(LEFT(T434,1)="S", Calculs!$C$48,0),0)</f>
        <v>0</v>
      </c>
      <c r="BL434" s="45">
        <f>IF(W434&lt;&gt;"",IF(LEFT(W434,3)="ETT", Calculs!$C$37,0),0)</f>
        <v>0</v>
      </c>
      <c r="BM434" s="45">
        <f>IF(X434&lt;&gt;"",IF(LEFT(X434,1)="S", Calculs!$C$51,0),0)</f>
        <v>0</v>
      </c>
      <c r="BN434" s="45">
        <f>IF(Y434&lt;&gt;"",IF(LEFT(Y434,1)="S", Calculs!$C$52,0),0)</f>
        <v>0</v>
      </c>
      <c r="BO434" s="46" t="str">
        <f t="shared" si="133"/>
        <v/>
      </c>
      <c r="BP434" s="45">
        <f>SUMIF(Calculs!$B$32:$B$36,TRIM(BO434),Calculs!$C$32:$C$36)</f>
        <v>0</v>
      </c>
      <c r="BQ434" s="45">
        <f>IF(V434&lt;&gt;"",IF(LEFT(V434,1)="S", SUMIF(Calculs!$B$57:$B$61, TRIM(BO434), Calculs!$C$57:$C$61),0),0)</f>
        <v>0</v>
      </c>
      <c r="BR434" s="43" t="str">
        <f t="shared" si="122"/>
        <v>N</v>
      </c>
      <c r="BS434" s="241" t="str">
        <f t="shared" si="123"/>
        <v>N</v>
      </c>
      <c r="BT434" s="45">
        <f t="shared" si="124"/>
        <v>0</v>
      </c>
      <c r="BU434" s="45"/>
      <c r="BV434" s="45"/>
      <c r="BW434" s="45">
        <f>IF(C434="",0,IF(AND(BR434="S",AW434=1), VLOOKUP(C434,Calculs!$B$85:$D$90,3), 0) + IF(AND(BS434="S",BI434=1), VLOOKUP(C434,Calculs!$B$85:$F$90,5), 0))</f>
        <v>0</v>
      </c>
      <c r="BX434" s="43" t="str">
        <f t="shared" si="125"/>
        <v/>
      </c>
      <c r="BY434" s="241" t="str">
        <f t="shared" si="126"/>
        <v/>
      </c>
      <c r="BZ434" s="301" t="str">
        <f t="shared" si="127"/>
        <v/>
      </c>
      <c r="CA434" s="301" t="str">
        <f t="shared" si="128"/>
        <v/>
      </c>
    </row>
    <row r="435" spans="1:79" ht="12.75" customHeight="1">
      <c r="A435" s="273"/>
      <c r="B435" s="239" t="str">
        <f>IF(' Peticions ET'!B434="", "",' Peticions ET'!B434)</f>
        <v/>
      </c>
      <c r="C435" s="186" t="str">
        <f>IF(' Peticions ET'!C434="", "",' Peticions ET'!C434)</f>
        <v/>
      </c>
      <c r="D435" s="186" t="str">
        <f>IF(' Peticions ET'!D434="", "",' Peticions ET'!D434)</f>
        <v/>
      </c>
      <c r="E435" s="186" t="str">
        <f>IF(' Peticions ET'!E434="", "",' Peticions ET'!E434)</f>
        <v/>
      </c>
      <c r="F435" s="186" t="str">
        <f>IF(' Peticions ET'!F434="", "",' Peticions ET'!F434)</f>
        <v/>
      </c>
      <c r="G435" s="186" t="str">
        <f>IF(' Peticions ET'!G434="", "",' Peticions ET'!G434)</f>
        <v/>
      </c>
      <c r="H435" s="185" t="str">
        <f>IF(' Peticions ET'!H434="", "",' Peticions ET'!H434)</f>
        <v/>
      </c>
      <c r="I435" s="185" t="str">
        <f>IF(' Peticions ET'!I434="", "",' Peticions ET'!I434)</f>
        <v/>
      </c>
      <c r="J435" s="33" t="str">
        <f>IF(' Peticions ET'!J434="", "",' Peticions ET'!J434)</f>
        <v/>
      </c>
      <c r="K435" s="33" t="str">
        <f>IF(' Peticions ET'!K434="", "",' Peticions ET'!K434)</f>
        <v/>
      </c>
      <c r="L435" s="33" t="str">
        <f>IF(' Peticions ET'!L434="", "",' Peticions ET'!L434)</f>
        <v/>
      </c>
      <c r="M435" s="33" t="str">
        <f>IF(' Peticions ET'!M434="", "",' Peticions ET'!M434)</f>
        <v/>
      </c>
      <c r="N435" s="33" t="str">
        <f>IF(' Peticions ET'!N434="", "",' Peticions ET'!N434)</f>
        <v/>
      </c>
      <c r="O435" s="33" t="str">
        <f>IF(' Peticions ET'!O434="", "",' Peticions ET'!O434)</f>
        <v/>
      </c>
      <c r="P435" s="33" t="str">
        <f>IF(' Peticions ET'!P434="", "",' Peticions ET'!P434)</f>
        <v/>
      </c>
      <c r="Q435" s="33" t="str">
        <f>IF(' Peticions ET'!R434="", "",' Peticions ET'!R434)</f>
        <v/>
      </c>
      <c r="R435" s="1" t="str">
        <f>IF(' Peticions ET'!Q434="", "",' Peticions ET'!Q434)</f>
        <v/>
      </c>
      <c r="S435" s="34" t="str">
        <f>IF(' Peticions ET'!U434="", "",' Peticions ET'!U434)</f>
        <v/>
      </c>
      <c r="T435" s="34" t="str">
        <f>IF(' Peticions ET'!V434="", "",' Peticions ET'!V434)</f>
        <v/>
      </c>
      <c r="U435" t="str">
        <f>IF(' Peticions ET'!S434="", "",' Peticions ET'!S434)</f>
        <v/>
      </c>
      <c r="V435" t="str">
        <f>IF(' Peticions ET'!T434="", "",' Peticions ET'!T434)</f>
        <v/>
      </c>
      <c r="W435" s="33" t="str">
        <f>IF(' Peticions ET'!W434="", "",' Peticions ET'!W434)</f>
        <v/>
      </c>
      <c r="X435" s="33" t="str">
        <f>IF(' Peticions ET'!X434="", "",' Peticions ET'!X434)</f>
        <v/>
      </c>
      <c r="Y435" s="33" t="str">
        <f>IF(' Peticions ET'!Y434="", "",' Peticions ET'!Y434)</f>
        <v/>
      </c>
      <c r="Z435" s="1"/>
      <c r="AA435" s="1"/>
      <c r="AB435" s="3"/>
      <c r="AC435" s="34"/>
      <c r="AD435" s="34"/>
      <c r="AE435" s="34"/>
      <c r="AF435" s="35"/>
      <c r="AG435" s="36"/>
      <c r="AH435" s="36"/>
      <c r="AI435" s="36"/>
      <c r="AJ435" s="36"/>
      <c r="AK435" s="37"/>
      <c r="AL435" s="37"/>
      <c r="AM435" s="37"/>
      <c r="AN435" s="37"/>
      <c r="AO435" s="38" t="str">
        <f>IF(' Peticions ET'!AO434="", "",' Peticions ET'!AO434)</f>
        <v/>
      </c>
      <c r="AP435" s="154"/>
      <c r="AQ435" s="39"/>
      <c r="AR435" s="40" t="str">
        <f t="shared" si="118"/>
        <v/>
      </c>
      <c r="AS435" s="41" t="str">
        <f t="shared" si="119"/>
        <v/>
      </c>
      <c r="AT435" s="42" t="str">
        <f t="shared" si="129"/>
        <v/>
      </c>
      <c r="AU435" s="43" t="str">
        <f t="shared" si="130"/>
        <v/>
      </c>
      <c r="AV435" s="252" t="str">
        <f t="shared" si="120"/>
        <v/>
      </c>
      <c r="AW435" s="242">
        <f>IF(B435="",0,IF(BR435="S",COUNTIF($AV$17:AV435,AV435),0))</f>
        <v>0</v>
      </c>
      <c r="AX435" s="44" t="str">
        <f t="shared" si="131"/>
        <v/>
      </c>
      <c r="AY435" s="45">
        <f xml:space="preserve"> IF(AX435&lt;&gt;"",VLOOKUP(AX435,Calculs!$B$2:$C$34,2,FALSE),0)</f>
        <v>0</v>
      </c>
      <c r="AZ435" s="45">
        <f>IF(K435&lt;&gt;"",IF(LEFT(K435,1)="S", Calculs!$C$55,0),0)</f>
        <v>0</v>
      </c>
      <c r="BA435" s="45">
        <f>IF(L435&lt;&gt;"",IF(LEFT(L435,1)="S", Calculs!$C$51,0),0)</f>
        <v>0</v>
      </c>
      <c r="BB435" s="45">
        <f>IF(M435&lt;&gt;"",IF(LEFT(M435,1)="S", Calculs!$C$52,0),0)</f>
        <v>0</v>
      </c>
      <c r="BC435" s="46" t="str">
        <f t="shared" si="132"/>
        <v/>
      </c>
      <c r="BD435" s="46" t="str">
        <f t="shared" si="134"/>
        <v/>
      </c>
      <c r="BE435" s="46">
        <f>SUMIF(Calculs!$B$2:$B$34,BC435,Calculs!$C$2:$C$34)</f>
        <v>0</v>
      </c>
      <c r="BF435" s="45">
        <f>IF(Q435&lt;&gt;"",IF(LEFT(Q435,1)="S", Calculs!$C$52,0),0)</f>
        <v>0</v>
      </c>
      <c r="BG435" s="45">
        <f>IF(R435&lt;&gt;"",IF(LEFT(R435,1)="S", Calculs!$C$51,0),0)</f>
        <v>0</v>
      </c>
      <c r="BH435" s="252" t="str">
        <f t="shared" si="121"/>
        <v/>
      </c>
      <c r="BI435" s="242">
        <f>IF(B435="",0, IF(BS435="S",COUNTIF($BH$17:BH435,BH435),0))</f>
        <v>0</v>
      </c>
      <c r="BJ435" s="45">
        <f xml:space="preserve"> IF(S435&lt;&gt;"",IF(S435&lt;&gt;"Sense monitor",VLOOKUP(LEFT(S435,2),Calculs!$B$41:$C$46,2,FALSE),0),0)</f>
        <v>0</v>
      </c>
      <c r="BK435" s="45">
        <f>IF(T435&lt;&gt;"",IF(LEFT(T435,1)="S", Calculs!$C$48,0),0)</f>
        <v>0</v>
      </c>
      <c r="BL435" s="45">
        <f>IF(W435&lt;&gt;"",IF(LEFT(W435,3)="ETT", Calculs!$C$37,0),0)</f>
        <v>0</v>
      </c>
      <c r="BM435" s="45">
        <f>IF(X435&lt;&gt;"",IF(LEFT(X435,1)="S", Calculs!$C$51,0),0)</f>
        <v>0</v>
      </c>
      <c r="BN435" s="45">
        <f>IF(Y435&lt;&gt;"",IF(LEFT(Y435,1)="S", Calculs!$C$52,0),0)</f>
        <v>0</v>
      </c>
      <c r="BO435" s="46" t="str">
        <f t="shared" si="133"/>
        <v/>
      </c>
      <c r="BP435" s="45">
        <f>SUMIF(Calculs!$B$32:$B$36,TRIM(BO435),Calculs!$C$32:$C$36)</f>
        <v>0</v>
      </c>
      <c r="BQ435" s="45">
        <f>IF(V435&lt;&gt;"",IF(LEFT(V435,1)="S", SUMIF(Calculs!$B$57:$B$61, TRIM(BO435), Calculs!$C$57:$C$61),0),0)</f>
        <v>0</v>
      </c>
      <c r="BR435" s="43" t="str">
        <f t="shared" si="122"/>
        <v>N</v>
      </c>
      <c r="BS435" s="241" t="str">
        <f t="shared" si="123"/>
        <v>N</v>
      </c>
      <c r="BT435" s="45">
        <f t="shared" si="124"/>
        <v>0</v>
      </c>
      <c r="BU435" s="45"/>
      <c r="BV435" s="45"/>
      <c r="BW435" s="45">
        <f>IF(C435="",0,IF(AND(BR435="S",AW435=1), VLOOKUP(C435,Calculs!$B$85:$D$90,3), 0) + IF(AND(BS435="S",BI435=1), VLOOKUP(C435,Calculs!$B$85:$F$90,5), 0))</f>
        <v>0</v>
      </c>
      <c r="BX435" s="43" t="str">
        <f t="shared" si="125"/>
        <v/>
      </c>
      <c r="BY435" s="241" t="str">
        <f t="shared" si="126"/>
        <v/>
      </c>
      <c r="BZ435" s="301" t="str">
        <f t="shared" si="127"/>
        <v/>
      </c>
      <c r="CA435" s="301" t="str">
        <f t="shared" si="128"/>
        <v/>
      </c>
    </row>
    <row r="436" spans="1:79" ht="12.75" customHeight="1">
      <c r="A436" s="273"/>
      <c r="B436" s="239" t="str">
        <f>IF(' Peticions ET'!B435="", "",' Peticions ET'!B435)</f>
        <v/>
      </c>
      <c r="C436" s="186" t="str">
        <f>IF(' Peticions ET'!C435="", "",' Peticions ET'!C435)</f>
        <v/>
      </c>
      <c r="D436" s="186" t="str">
        <f>IF(' Peticions ET'!D435="", "",' Peticions ET'!D435)</f>
        <v/>
      </c>
      <c r="E436" s="186" t="str">
        <f>IF(' Peticions ET'!E435="", "",' Peticions ET'!E435)</f>
        <v/>
      </c>
      <c r="F436" s="186" t="str">
        <f>IF(' Peticions ET'!F435="", "",' Peticions ET'!F435)</f>
        <v/>
      </c>
      <c r="G436" s="186" t="str">
        <f>IF(' Peticions ET'!G435="", "",' Peticions ET'!G435)</f>
        <v/>
      </c>
      <c r="H436" s="185" t="str">
        <f>IF(' Peticions ET'!H435="", "",' Peticions ET'!H435)</f>
        <v/>
      </c>
      <c r="I436" s="185" t="str">
        <f>IF(' Peticions ET'!I435="", "",' Peticions ET'!I435)</f>
        <v/>
      </c>
      <c r="J436" s="33" t="str">
        <f>IF(' Peticions ET'!J435="", "",' Peticions ET'!J435)</f>
        <v/>
      </c>
      <c r="K436" s="33" t="str">
        <f>IF(' Peticions ET'!K435="", "",' Peticions ET'!K435)</f>
        <v/>
      </c>
      <c r="L436" s="33" t="str">
        <f>IF(' Peticions ET'!L435="", "",' Peticions ET'!L435)</f>
        <v/>
      </c>
      <c r="M436" s="33" t="str">
        <f>IF(' Peticions ET'!M435="", "",' Peticions ET'!M435)</f>
        <v/>
      </c>
      <c r="N436" s="33" t="str">
        <f>IF(' Peticions ET'!N435="", "",' Peticions ET'!N435)</f>
        <v/>
      </c>
      <c r="O436" s="33" t="str">
        <f>IF(' Peticions ET'!O435="", "",' Peticions ET'!O435)</f>
        <v/>
      </c>
      <c r="P436" s="33" t="str">
        <f>IF(' Peticions ET'!P435="", "",' Peticions ET'!P435)</f>
        <v/>
      </c>
      <c r="Q436" s="33" t="str">
        <f>IF(' Peticions ET'!R435="", "",' Peticions ET'!R435)</f>
        <v/>
      </c>
      <c r="R436" s="1" t="str">
        <f>IF(' Peticions ET'!Q435="", "",' Peticions ET'!Q435)</f>
        <v/>
      </c>
      <c r="S436" s="34" t="str">
        <f>IF(' Peticions ET'!U435="", "",' Peticions ET'!U435)</f>
        <v/>
      </c>
      <c r="T436" s="34" t="str">
        <f>IF(' Peticions ET'!V435="", "",' Peticions ET'!V435)</f>
        <v/>
      </c>
      <c r="U436" t="str">
        <f>IF(' Peticions ET'!S435="", "",' Peticions ET'!S435)</f>
        <v/>
      </c>
      <c r="V436" t="str">
        <f>IF(' Peticions ET'!T435="", "",' Peticions ET'!T435)</f>
        <v/>
      </c>
      <c r="W436" s="33" t="str">
        <f>IF(' Peticions ET'!W435="", "",' Peticions ET'!W435)</f>
        <v/>
      </c>
      <c r="X436" s="33" t="str">
        <f>IF(' Peticions ET'!X435="", "",' Peticions ET'!X435)</f>
        <v/>
      </c>
      <c r="Y436" s="33" t="str">
        <f>IF(' Peticions ET'!Y435="", "",' Peticions ET'!Y435)</f>
        <v/>
      </c>
      <c r="Z436" s="1"/>
      <c r="AA436" s="1"/>
      <c r="AB436" s="3"/>
      <c r="AC436" s="34"/>
      <c r="AD436" s="34"/>
      <c r="AE436" s="34"/>
      <c r="AF436" s="35"/>
      <c r="AG436" s="36"/>
      <c r="AH436" s="36"/>
      <c r="AI436" s="36"/>
      <c r="AJ436" s="36"/>
      <c r="AK436" s="37"/>
      <c r="AL436" s="37"/>
      <c r="AM436" s="37"/>
      <c r="AN436" s="37"/>
      <c r="AO436" s="38" t="str">
        <f>IF(' Peticions ET'!AO435="", "",' Peticions ET'!AO435)</f>
        <v/>
      </c>
      <c r="AP436" s="154"/>
      <c r="AQ436" s="39"/>
      <c r="AR436" s="40" t="str">
        <f t="shared" si="118"/>
        <v/>
      </c>
      <c r="AS436" s="41" t="str">
        <f t="shared" si="119"/>
        <v/>
      </c>
      <c r="AT436" s="42" t="str">
        <f t="shared" si="129"/>
        <v/>
      </c>
      <c r="AU436" s="43" t="str">
        <f t="shared" si="130"/>
        <v/>
      </c>
      <c r="AV436" s="252" t="str">
        <f t="shared" si="120"/>
        <v/>
      </c>
      <c r="AW436" s="242">
        <f>IF(B436="",0,IF(BR436="S",COUNTIF($AV$17:AV436,AV436),0))</f>
        <v>0</v>
      </c>
      <c r="AX436" s="44" t="str">
        <f t="shared" si="131"/>
        <v/>
      </c>
      <c r="AY436" s="45">
        <f xml:space="preserve"> IF(AX436&lt;&gt;"",VLOOKUP(AX436,Calculs!$B$2:$C$34,2,FALSE),0)</f>
        <v>0</v>
      </c>
      <c r="AZ436" s="45">
        <f>IF(K436&lt;&gt;"",IF(LEFT(K436,1)="S", Calculs!$C$55,0),0)</f>
        <v>0</v>
      </c>
      <c r="BA436" s="45">
        <f>IF(L436&lt;&gt;"",IF(LEFT(L436,1)="S", Calculs!$C$51,0),0)</f>
        <v>0</v>
      </c>
      <c r="BB436" s="45">
        <f>IF(M436&lt;&gt;"",IF(LEFT(M436,1)="S", Calculs!$C$52,0),0)</f>
        <v>0</v>
      </c>
      <c r="BC436" s="46" t="str">
        <f t="shared" si="132"/>
        <v/>
      </c>
      <c r="BD436" s="46" t="str">
        <f t="shared" si="134"/>
        <v/>
      </c>
      <c r="BE436" s="46">
        <f>SUMIF(Calculs!$B$2:$B$34,BC436,Calculs!$C$2:$C$34)</f>
        <v>0</v>
      </c>
      <c r="BF436" s="45">
        <f>IF(Q436&lt;&gt;"",IF(LEFT(Q436,1)="S", Calculs!$C$52,0),0)</f>
        <v>0</v>
      </c>
      <c r="BG436" s="45">
        <f>IF(R436&lt;&gt;"",IF(LEFT(R436,1)="S", Calculs!$C$51,0),0)</f>
        <v>0</v>
      </c>
      <c r="BH436" s="252" t="str">
        <f t="shared" si="121"/>
        <v/>
      </c>
      <c r="BI436" s="242">
        <f>IF(B436="",0, IF(BS436="S",COUNTIF($BH$17:BH436,BH436),0))</f>
        <v>0</v>
      </c>
      <c r="BJ436" s="45">
        <f xml:space="preserve"> IF(S436&lt;&gt;"",IF(S436&lt;&gt;"Sense monitor",VLOOKUP(LEFT(S436,2),Calculs!$B$41:$C$46,2,FALSE),0),0)</f>
        <v>0</v>
      </c>
      <c r="BK436" s="45">
        <f>IF(T436&lt;&gt;"",IF(LEFT(T436,1)="S", Calculs!$C$48,0),0)</f>
        <v>0</v>
      </c>
      <c r="BL436" s="45">
        <f>IF(W436&lt;&gt;"",IF(LEFT(W436,3)="ETT", Calculs!$C$37,0),0)</f>
        <v>0</v>
      </c>
      <c r="BM436" s="45">
        <f>IF(X436&lt;&gt;"",IF(LEFT(X436,1)="S", Calculs!$C$51,0),0)</f>
        <v>0</v>
      </c>
      <c r="BN436" s="45">
        <f>IF(Y436&lt;&gt;"",IF(LEFT(Y436,1)="S", Calculs!$C$52,0),0)</f>
        <v>0</v>
      </c>
      <c r="BO436" s="46" t="str">
        <f t="shared" si="133"/>
        <v/>
      </c>
      <c r="BP436" s="45">
        <f>SUMIF(Calculs!$B$32:$B$36,TRIM(BO436),Calculs!$C$32:$C$36)</f>
        <v>0</v>
      </c>
      <c r="BQ436" s="45">
        <f>IF(V436&lt;&gt;"",IF(LEFT(V436,1)="S", SUMIF(Calculs!$B$57:$B$61, TRIM(BO436), Calculs!$C$57:$C$61),0),0)</f>
        <v>0</v>
      </c>
      <c r="BR436" s="43" t="str">
        <f t="shared" si="122"/>
        <v>N</v>
      </c>
      <c r="BS436" s="241" t="str">
        <f t="shared" si="123"/>
        <v>N</v>
      </c>
      <c r="BT436" s="45">
        <f t="shared" si="124"/>
        <v>0</v>
      </c>
      <c r="BU436" s="45"/>
      <c r="BV436" s="45"/>
      <c r="BW436" s="45">
        <f>IF(C436="",0,IF(AND(BR436="S",AW436=1), VLOOKUP(C436,Calculs!$B$85:$D$90,3), 0) + IF(AND(BS436="S",BI436=1), VLOOKUP(C436,Calculs!$B$85:$F$90,5), 0))</f>
        <v>0</v>
      </c>
      <c r="BX436" s="43" t="str">
        <f t="shared" si="125"/>
        <v/>
      </c>
      <c r="BY436" s="241" t="str">
        <f t="shared" si="126"/>
        <v/>
      </c>
      <c r="BZ436" s="301" t="str">
        <f t="shared" si="127"/>
        <v/>
      </c>
      <c r="CA436" s="301" t="str">
        <f t="shared" si="128"/>
        <v/>
      </c>
    </row>
    <row r="437" spans="1:79" ht="12.75" customHeight="1">
      <c r="A437" s="273"/>
      <c r="B437" s="239" t="str">
        <f>IF(' Peticions ET'!B436="", "",' Peticions ET'!B436)</f>
        <v/>
      </c>
      <c r="C437" s="186" t="str">
        <f>IF(' Peticions ET'!C436="", "",' Peticions ET'!C436)</f>
        <v/>
      </c>
      <c r="D437" s="186" t="str">
        <f>IF(' Peticions ET'!D436="", "",' Peticions ET'!D436)</f>
        <v/>
      </c>
      <c r="E437" s="186" t="str">
        <f>IF(' Peticions ET'!E436="", "",' Peticions ET'!E436)</f>
        <v/>
      </c>
      <c r="F437" s="186" t="str">
        <f>IF(' Peticions ET'!F436="", "",' Peticions ET'!F436)</f>
        <v/>
      </c>
      <c r="G437" s="186" t="str">
        <f>IF(' Peticions ET'!G436="", "",' Peticions ET'!G436)</f>
        <v/>
      </c>
      <c r="H437" s="185" t="str">
        <f>IF(' Peticions ET'!H436="", "",' Peticions ET'!H436)</f>
        <v/>
      </c>
      <c r="I437" s="185" t="str">
        <f>IF(' Peticions ET'!I436="", "",' Peticions ET'!I436)</f>
        <v/>
      </c>
      <c r="J437" s="33" t="str">
        <f>IF(' Peticions ET'!J436="", "",' Peticions ET'!J436)</f>
        <v/>
      </c>
      <c r="K437" s="33" t="str">
        <f>IF(' Peticions ET'!K436="", "",' Peticions ET'!K436)</f>
        <v/>
      </c>
      <c r="L437" s="33" t="str">
        <f>IF(' Peticions ET'!L436="", "",' Peticions ET'!L436)</f>
        <v/>
      </c>
      <c r="M437" s="33" t="str">
        <f>IF(' Peticions ET'!M436="", "",' Peticions ET'!M436)</f>
        <v/>
      </c>
      <c r="N437" s="33" t="str">
        <f>IF(' Peticions ET'!N436="", "",' Peticions ET'!N436)</f>
        <v/>
      </c>
      <c r="O437" s="33" t="str">
        <f>IF(' Peticions ET'!O436="", "",' Peticions ET'!O436)</f>
        <v/>
      </c>
      <c r="P437" s="33" t="str">
        <f>IF(' Peticions ET'!P436="", "",' Peticions ET'!P436)</f>
        <v/>
      </c>
      <c r="Q437" s="33" t="str">
        <f>IF(' Peticions ET'!R436="", "",' Peticions ET'!R436)</f>
        <v/>
      </c>
      <c r="R437" s="1" t="str">
        <f>IF(' Peticions ET'!Q436="", "",' Peticions ET'!Q436)</f>
        <v/>
      </c>
      <c r="S437" s="34" t="str">
        <f>IF(' Peticions ET'!U436="", "",' Peticions ET'!U436)</f>
        <v/>
      </c>
      <c r="T437" s="34" t="str">
        <f>IF(' Peticions ET'!V436="", "",' Peticions ET'!V436)</f>
        <v/>
      </c>
      <c r="U437" t="str">
        <f>IF(' Peticions ET'!S436="", "",' Peticions ET'!S436)</f>
        <v/>
      </c>
      <c r="V437" t="str">
        <f>IF(' Peticions ET'!T436="", "",' Peticions ET'!T436)</f>
        <v/>
      </c>
      <c r="W437" s="33" t="str">
        <f>IF(' Peticions ET'!W436="", "",' Peticions ET'!W436)</f>
        <v/>
      </c>
      <c r="X437" s="33" t="str">
        <f>IF(' Peticions ET'!X436="", "",' Peticions ET'!X436)</f>
        <v/>
      </c>
      <c r="Y437" s="33" t="str">
        <f>IF(' Peticions ET'!Y436="", "",' Peticions ET'!Y436)</f>
        <v/>
      </c>
      <c r="Z437" s="1"/>
      <c r="AA437" s="1"/>
      <c r="AB437" s="3"/>
      <c r="AC437" s="34"/>
      <c r="AD437" s="34"/>
      <c r="AE437" s="34"/>
      <c r="AF437" s="35"/>
      <c r="AG437" s="36"/>
      <c r="AH437" s="36"/>
      <c r="AI437" s="36"/>
      <c r="AJ437" s="36"/>
      <c r="AK437" s="37"/>
      <c r="AL437" s="37"/>
      <c r="AM437" s="37"/>
      <c r="AN437" s="37"/>
      <c r="AO437" s="38" t="str">
        <f>IF(' Peticions ET'!AO436="", "",' Peticions ET'!AO436)</f>
        <v/>
      </c>
      <c r="AP437" s="154"/>
      <c r="AQ437" s="39"/>
      <c r="AR437" s="40" t="str">
        <f t="shared" si="118"/>
        <v/>
      </c>
      <c r="AS437" s="41" t="str">
        <f t="shared" si="119"/>
        <v/>
      </c>
      <c r="AT437" s="42" t="str">
        <f t="shared" si="129"/>
        <v/>
      </c>
      <c r="AU437" s="43" t="str">
        <f t="shared" si="130"/>
        <v/>
      </c>
      <c r="AV437" s="252" t="str">
        <f t="shared" si="120"/>
        <v/>
      </c>
      <c r="AW437" s="242">
        <f>IF(B437="",0,IF(BR437="S",COUNTIF($AV$17:AV437,AV437),0))</f>
        <v>0</v>
      </c>
      <c r="AX437" s="44" t="str">
        <f t="shared" si="131"/>
        <v/>
      </c>
      <c r="AY437" s="45">
        <f xml:space="preserve"> IF(AX437&lt;&gt;"",VLOOKUP(AX437,Calculs!$B$2:$C$34,2,FALSE),0)</f>
        <v>0</v>
      </c>
      <c r="AZ437" s="45">
        <f>IF(K437&lt;&gt;"",IF(LEFT(K437,1)="S", Calculs!$C$55,0),0)</f>
        <v>0</v>
      </c>
      <c r="BA437" s="45">
        <f>IF(L437&lt;&gt;"",IF(LEFT(L437,1)="S", Calculs!$C$51,0),0)</f>
        <v>0</v>
      </c>
      <c r="BB437" s="45">
        <f>IF(M437&lt;&gt;"",IF(LEFT(M437,1)="S", Calculs!$C$52,0),0)</f>
        <v>0</v>
      </c>
      <c r="BC437" s="46" t="str">
        <f t="shared" si="132"/>
        <v/>
      </c>
      <c r="BD437" s="46" t="str">
        <f t="shared" si="134"/>
        <v/>
      </c>
      <c r="BE437" s="46">
        <f>SUMIF(Calculs!$B$2:$B$34,BC437,Calculs!$C$2:$C$34)</f>
        <v>0</v>
      </c>
      <c r="BF437" s="45">
        <f>IF(Q437&lt;&gt;"",IF(LEFT(Q437,1)="S", Calculs!$C$52,0),0)</f>
        <v>0</v>
      </c>
      <c r="BG437" s="45">
        <f>IF(R437&lt;&gt;"",IF(LEFT(R437,1)="S", Calculs!$C$51,0),0)</f>
        <v>0</v>
      </c>
      <c r="BH437" s="252" t="str">
        <f t="shared" si="121"/>
        <v/>
      </c>
      <c r="BI437" s="242">
        <f>IF(B437="",0, IF(BS437="S",COUNTIF($BH$17:BH437,BH437),0))</f>
        <v>0</v>
      </c>
      <c r="BJ437" s="45">
        <f xml:space="preserve"> IF(S437&lt;&gt;"",IF(S437&lt;&gt;"Sense monitor",VLOOKUP(LEFT(S437,2),Calculs!$B$41:$C$46,2,FALSE),0),0)</f>
        <v>0</v>
      </c>
      <c r="BK437" s="45">
        <f>IF(T437&lt;&gt;"",IF(LEFT(T437,1)="S", Calculs!$C$48,0),0)</f>
        <v>0</v>
      </c>
      <c r="BL437" s="45">
        <f>IF(W437&lt;&gt;"",IF(LEFT(W437,3)="ETT", Calculs!$C$37,0),0)</f>
        <v>0</v>
      </c>
      <c r="BM437" s="45">
        <f>IF(X437&lt;&gt;"",IF(LEFT(X437,1)="S", Calculs!$C$51,0),0)</f>
        <v>0</v>
      </c>
      <c r="BN437" s="45">
        <f>IF(Y437&lt;&gt;"",IF(LEFT(Y437,1)="S", Calculs!$C$52,0),0)</f>
        <v>0</v>
      </c>
      <c r="BO437" s="46" t="str">
        <f t="shared" si="133"/>
        <v/>
      </c>
      <c r="BP437" s="45">
        <f>SUMIF(Calculs!$B$32:$B$36,TRIM(BO437),Calculs!$C$32:$C$36)</f>
        <v>0</v>
      </c>
      <c r="BQ437" s="45">
        <f>IF(V437&lt;&gt;"",IF(LEFT(V437,1)="S", SUMIF(Calculs!$B$57:$B$61, TRIM(BO437), Calculs!$C$57:$C$61),0),0)</f>
        <v>0</v>
      </c>
      <c r="BR437" s="43" t="str">
        <f t="shared" si="122"/>
        <v>N</v>
      </c>
      <c r="BS437" s="241" t="str">
        <f t="shared" si="123"/>
        <v>N</v>
      </c>
      <c r="BT437" s="45">
        <f t="shared" si="124"/>
        <v>0</v>
      </c>
      <c r="BU437" s="45"/>
      <c r="BV437" s="45"/>
      <c r="BW437" s="45">
        <f>IF(C437="",0,IF(AND(BR437="S",AW437=1), VLOOKUP(C437,Calculs!$B$85:$D$90,3), 0) + IF(AND(BS437="S",BI437=1), VLOOKUP(C437,Calculs!$B$85:$F$90,5), 0))</f>
        <v>0</v>
      </c>
      <c r="BX437" s="43" t="str">
        <f t="shared" si="125"/>
        <v/>
      </c>
      <c r="BY437" s="241" t="str">
        <f t="shared" si="126"/>
        <v/>
      </c>
      <c r="BZ437" s="301" t="str">
        <f t="shared" si="127"/>
        <v/>
      </c>
      <c r="CA437" s="301" t="str">
        <f t="shared" si="128"/>
        <v/>
      </c>
    </row>
    <row r="438" spans="1:79" ht="12.75" customHeight="1">
      <c r="A438" s="273"/>
      <c r="B438" s="239" t="str">
        <f>IF(' Peticions ET'!B437="", "",' Peticions ET'!B437)</f>
        <v/>
      </c>
      <c r="C438" s="186" t="str">
        <f>IF(' Peticions ET'!C437="", "",' Peticions ET'!C437)</f>
        <v/>
      </c>
      <c r="D438" s="186" t="str">
        <f>IF(' Peticions ET'!D437="", "",' Peticions ET'!D437)</f>
        <v/>
      </c>
      <c r="E438" s="186" t="str">
        <f>IF(' Peticions ET'!E437="", "",' Peticions ET'!E437)</f>
        <v/>
      </c>
      <c r="F438" s="186" t="str">
        <f>IF(' Peticions ET'!F437="", "",' Peticions ET'!F437)</f>
        <v/>
      </c>
      <c r="G438" s="186" t="str">
        <f>IF(' Peticions ET'!G437="", "",' Peticions ET'!G437)</f>
        <v/>
      </c>
      <c r="H438" s="185" t="str">
        <f>IF(' Peticions ET'!H437="", "",' Peticions ET'!H437)</f>
        <v/>
      </c>
      <c r="I438" s="185" t="str">
        <f>IF(' Peticions ET'!I437="", "",' Peticions ET'!I437)</f>
        <v/>
      </c>
      <c r="J438" s="33" t="str">
        <f>IF(' Peticions ET'!J437="", "",' Peticions ET'!J437)</f>
        <v/>
      </c>
      <c r="K438" s="33" t="str">
        <f>IF(' Peticions ET'!K437="", "",' Peticions ET'!K437)</f>
        <v/>
      </c>
      <c r="L438" s="33" t="str">
        <f>IF(' Peticions ET'!L437="", "",' Peticions ET'!L437)</f>
        <v/>
      </c>
      <c r="M438" s="33" t="str">
        <f>IF(' Peticions ET'!M437="", "",' Peticions ET'!M437)</f>
        <v/>
      </c>
      <c r="N438" s="33" t="str">
        <f>IF(' Peticions ET'!N437="", "",' Peticions ET'!N437)</f>
        <v/>
      </c>
      <c r="O438" s="33" t="str">
        <f>IF(' Peticions ET'!O437="", "",' Peticions ET'!O437)</f>
        <v/>
      </c>
      <c r="P438" s="33" t="str">
        <f>IF(' Peticions ET'!P437="", "",' Peticions ET'!P437)</f>
        <v/>
      </c>
      <c r="Q438" s="33" t="str">
        <f>IF(' Peticions ET'!R437="", "",' Peticions ET'!R437)</f>
        <v/>
      </c>
      <c r="R438" s="1" t="str">
        <f>IF(' Peticions ET'!Q437="", "",' Peticions ET'!Q437)</f>
        <v/>
      </c>
      <c r="S438" s="34" t="str">
        <f>IF(' Peticions ET'!U437="", "",' Peticions ET'!U437)</f>
        <v/>
      </c>
      <c r="T438" s="34" t="str">
        <f>IF(' Peticions ET'!V437="", "",' Peticions ET'!V437)</f>
        <v/>
      </c>
      <c r="U438" t="str">
        <f>IF(' Peticions ET'!S437="", "",' Peticions ET'!S437)</f>
        <v/>
      </c>
      <c r="V438" t="str">
        <f>IF(' Peticions ET'!T437="", "",' Peticions ET'!T437)</f>
        <v/>
      </c>
      <c r="W438" s="33" t="str">
        <f>IF(' Peticions ET'!W437="", "",' Peticions ET'!W437)</f>
        <v/>
      </c>
      <c r="X438" s="33" t="str">
        <f>IF(' Peticions ET'!X437="", "",' Peticions ET'!X437)</f>
        <v/>
      </c>
      <c r="Y438" s="33" t="str">
        <f>IF(' Peticions ET'!Y437="", "",' Peticions ET'!Y437)</f>
        <v/>
      </c>
      <c r="Z438" s="1"/>
      <c r="AA438" s="1"/>
      <c r="AB438" s="3"/>
      <c r="AC438" s="34"/>
      <c r="AD438" s="34"/>
      <c r="AE438" s="34"/>
      <c r="AF438" s="35"/>
      <c r="AG438" s="36"/>
      <c r="AH438" s="36"/>
      <c r="AI438" s="36"/>
      <c r="AJ438" s="36"/>
      <c r="AK438" s="37"/>
      <c r="AL438" s="37"/>
      <c r="AM438" s="37"/>
      <c r="AN438" s="37"/>
      <c r="AO438" s="38" t="str">
        <f>IF(' Peticions ET'!AO437="", "",' Peticions ET'!AO437)</f>
        <v/>
      </c>
      <c r="AP438" s="154"/>
      <c r="AQ438" s="39"/>
      <c r="AR438" s="40" t="str">
        <f t="shared" si="118"/>
        <v/>
      </c>
      <c r="AS438" s="41" t="str">
        <f t="shared" si="119"/>
        <v/>
      </c>
      <c r="AT438" s="42" t="str">
        <f t="shared" si="129"/>
        <v/>
      </c>
      <c r="AU438" s="43" t="str">
        <f t="shared" si="130"/>
        <v/>
      </c>
      <c r="AV438" s="252" t="str">
        <f t="shared" si="120"/>
        <v/>
      </c>
      <c r="AW438" s="242">
        <f>IF(B438="",0,IF(BR438="S",COUNTIF($AV$17:AV438,AV438),0))</f>
        <v>0</v>
      </c>
      <c r="AX438" s="44" t="str">
        <f t="shared" si="131"/>
        <v/>
      </c>
      <c r="AY438" s="45">
        <f xml:space="preserve"> IF(AX438&lt;&gt;"",VLOOKUP(AX438,Calculs!$B$2:$C$34,2,FALSE),0)</f>
        <v>0</v>
      </c>
      <c r="AZ438" s="45">
        <f>IF(K438&lt;&gt;"",IF(LEFT(K438,1)="S", Calculs!$C$55,0),0)</f>
        <v>0</v>
      </c>
      <c r="BA438" s="45">
        <f>IF(L438&lt;&gt;"",IF(LEFT(L438,1)="S", Calculs!$C$51,0),0)</f>
        <v>0</v>
      </c>
      <c r="BB438" s="45">
        <f>IF(M438&lt;&gt;"",IF(LEFT(M438,1)="S", Calculs!$C$52,0),0)</f>
        <v>0</v>
      </c>
      <c r="BC438" s="46" t="str">
        <f t="shared" si="132"/>
        <v/>
      </c>
      <c r="BD438" s="46" t="str">
        <f t="shared" si="134"/>
        <v/>
      </c>
      <c r="BE438" s="46">
        <f>SUMIF(Calculs!$B$2:$B$34,BC438,Calculs!$C$2:$C$34)</f>
        <v>0</v>
      </c>
      <c r="BF438" s="45">
        <f>IF(Q438&lt;&gt;"",IF(LEFT(Q438,1)="S", Calculs!$C$52,0),0)</f>
        <v>0</v>
      </c>
      <c r="BG438" s="45">
        <f>IF(R438&lt;&gt;"",IF(LEFT(R438,1)="S", Calculs!$C$51,0),0)</f>
        <v>0</v>
      </c>
      <c r="BH438" s="252" t="str">
        <f t="shared" si="121"/>
        <v/>
      </c>
      <c r="BI438" s="242">
        <f>IF(B438="",0, IF(BS438="S",COUNTIF($BH$17:BH438,BH438),0))</f>
        <v>0</v>
      </c>
      <c r="BJ438" s="45">
        <f xml:space="preserve"> IF(S438&lt;&gt;"",IF(S438&lt;&gt;"Sense monitor",VLOOKUP(LEFT(S438,2),Calculs!$B$41:$C$46,2,FALSE),0),0)</f>
        <v>0</v>
      </c>
      <c r="BK438" s="45">
        <f>IF(T438&lt;&gt;"",IF(LEFT(T438,1)="S", Calculs!$C$48,0),0)</f>
        <v>0</v>
      </c>
      <c r="BL438" s="45">
        <f>IF(W438&lt;&gt;"",IF(LEFT(W438,3)="ETT", Calculs!$C$37,0),0)</f>
        <v>0</v>
      </c>
      <c r="BM438" s="45">
        <f>IF(X438&lt;&gt;"",IF(LEFT(X438,1)="S", Calculs!$C$51,0),0)</f>
        <v>0</v>
      </c>
      <c r="BN438" s="45">
        <f>IF(Y438&lt;&gt;"",IF(LEFT(Y438,1)="S", Calculs!$C$52,0),0)</f>
        <v>0</v>
      </c>
      <c r="BO438" s="46" t="str">
        <f t="shared" si="133"/>
        <v/>
      </c>
      <c r="BP438" s="45">
        <f>SUMIF(Calculs!$B$32:$B$36,TRIM(BO438),Calculs!$C$32:$C$36)</f>
        <v>0</v>
      </c>
      <c r="BQ438" s="45">
        <f>IF(V438&lt;&gt;"",IF(LEFT(V438,1)="S", SUMIF(Calculs!$B$57:$B$61, TRIM(BO438), Calculs!$C$57:$C$61),0),0)</f>
        <v>0</v>
      </c>
      <c r="BR438" s="43" t="str">
        <f t="shared" si="122"/>
        <v>N</v>
      </c>
      <c r="BS438" s="241" t="str">
        <f t="shared" si="123"/>
        <v>N</v>
      </c>
      <c r="BT438" s="45">
        <f t="shared" si="124"/>
        <v>0</v>
      </c>
      <c r="BU438" s="45"/>
      <c r="BV438" s="45"/>
      <c r="BW438" s="45">
        <f>IF(C438="",0,IF(AND(BR438="S",AW438=1), VLOOKUP(C438,Calculs!$B$85:$D$90,3), 0) + IF(AND(BS438="S",BI438=1), VLOOKUP(C438,Calculs!$B$85:$F$90,5), 0))</f>
        <v>0</v>
      </c>
      <c r="BX438" s="43" t="str">
        <f t="shared" si="125"/>
        <v/>
      </c>
      <c r="BY438" s="241" t="str">
        <f t="shared" si="126"/>
        <v/>
      </c>
      <c r="BZ438" s="301" t="str">
        <f t="shared" si="127"/>
        <v/>
      </c>
      <c r="CA438" s="301" t="str">
        <f t="shared" si="128"/>
        <v/>
      </c>
    </row>
    <row r="439" spans="1:79" ht="12.75" customHeight="1">
      <c r="A439" s="273"/>
      <c r="B439" s="239" t="str">
        <f>IF(' Peticions ET'!B438="", "",' Peticions ET'!B438)</f>
        <v/>
      </c>
      <c r="C439" s="186" t="str">
        <f>IF(' Peticions ET'!C438="", "",' Peticions ET'!C438)</f>
        <v/>
      </c>
      <c r="D439" s="186" t="str">
        <f>IF(' Peticions ET'!D438="", "",' Peticions ET'!D438)</f>
        <v/>
      </c>
      <c r="E439" s="186" t="str">
        <f>IF(' Peticions ET'!E438="", "",' Peticions ET'!E438)</f>
        <v/>
      </c>
      <c r="F439" s="186" t="str">
        <f>IF(' Peticions ET'!F438="", "",' Peticions ET'!F438)</f>
        <v/>
      </c>
      <c r="G439" s="186" t="str">
        <f>IF(' Peticions ET'!G438="", "",' Peticions ET'!G438)</f>
        <v/>
      </c>
      <c r="H439" s="185" t="str">
        <f>IF(' Peticions ET'!H438="", "",' Peticions ET'!H438)</f>
        <v/>
      </c>
      <c r="I439" s="185" t="str">
        <f>IF(' Peticions ET'!I438="", "",' Peticions ET'!I438)</f>
        <v/>
      </c>
      <c r="J439" s="33" t="str">
        <f>IF(' Peticions ET'!J438="", "",' Peticions ET'!J438)</f>
        <v/>
      </c>
      <c r="K439" s="33" t="str">
        <f>IF(' Peticions ET'!K438="", "",' Peticions ET'!K438)</f>
        <v/>
      </c>
      <c r="L439" s="33" t="str">
        <f>IF(' Peticions ET'!L438="", "",' Peticions ET'!L438)</f>
        <v/>
      </c>
      <c r="M439" s="33" t="str">
        <f>IF(' Peticions ET'!M438="", "",' Peticions ET'!M438)</f>
        <v/>
      </c>
      <c r="N439" s="33" t="str">
        <f>IF(' Peticions ET'!N438="", "",' Peticions ET'!N438)</f>
        <v/>
      </c>
      <c r="O439" s="33" t="str">
        <f>IF(' Peticions ET'!O438="", "",' Peticions ET'!O438)</f>
        <v/>
      </c>
      <c r="P439" s="33" t="str">
        <f>IF(' Peticions ET'!P438="", "",' Peticions ET'!P438)</f>
        <v/>
      </c>
      <c r="Q439" s="33" t="str">
        <f>IF(' Peticions ET'!R438="", "",' Peticions ET'!R438)</f>
        <v/>
      </c>
      <c r="R439" s="1" t="str">
        <f>IF(' Peticions ET'!Q438="", "",' Peticions ET'!Q438)</f>
        <v/>
      </c>
      <c r="S439" s="34" t="str">
        <f>IF(' Peticions ET'!U438="", "",' Peticions ET'!U438)</f>
        <v/>
      </c>
      <c r="T439" s="34" t="str">
        <f>IF(' Peticions ET'!V438="", "",' Peticions ET'!V438)</f>
        <v/>
      </c>
      <c r="U439" t="str">
        <f>IF(' Peticions ET'!S438="", "",' Peticions ET'!S438)</f>
        <v/>
      </c>
      <c r="V439" t="str">
        <f>IF(' Peticions ET'!T438="", "",' Peticions ET'!T438)</f>
        <v/>
      </c>
      <c r="W439" s="33" t="str">
        <f>IF(' Peticions ET'!W438="", "",' Peticions ET'!W438)</f>
        <v/>
      </c>
      <c r="X439" s="33" t="str">
        <f>IF(' Peticions ET'!X438="", "",' Peticions ET'!X438)</f>
        <v/>
      </c>
      <c r="Y439" s="33" t="str">
        <f>IF(' Peticions ET'!Y438="", "",' Peticions ET'!Y438)</f>
        <v/>
      </c>
      <c r="Z439" s="1"/>
      <c r="AA439" s="1"/>
      <c r="AB439" s="3"/>
      <c r="AC439" s="34"/>
      <c r="AD439" s="34"/>
      <c r="AE439" s="34"/>
      <c r="AF439" s="35"/>
      <c r="AG439" s="36"/>
      <c r="AH439" s="36"/>
      <c r="AI439" s="36"/>
      <c r="AJ439" s="36"/>
      <c r="AK439" s="37"/>
      <c r="AL439" s="37"/>
      <c r="AM439" s="37"/>
      <c r="AN439" s="37"/>
      <c r="AO439" s="38" t="str">
        <f>IF(' Peticions ET'!AO438="", "",' Peticions ET'!AO438)</f>
        <v/>
      </c>
      <c r="AP439" s="154"/>
      <c r="AQ439" s="39"/>
      <c r="AR439" s="40" t="str">
        <f t="shared" si="118"/>
        <v/>
      </c>
      <c r="AS439" s="41" t="str">
        <f t="shared" si="119"/>
        <v/>
      </c>
      <c r="AT439" s="42" t="str">
        <f t="shared" si="129"/>
        <v/>
      </c>
      <c r="AU439" s="43" t="str">
        <f t="shared" si="130"/>
        <v/>
      </c>
      <c r="AV439" s="252" t="str">
        <f t="shared" si="120"/>
        <v/>
      </c>
      <c r="AW439" s="242">
        <f>IF(B439="",0,IF(BR439="S",COUNTIF($AV$17:AV439,AV439),0))</f>
        <v>0</v>
      </c>
      <c r="AX439" s="44" t="str">
        <f t="shared" si="131"/>
        <v/>
      </c>
      <c r="AY439" s="45">
        <f xml:space="preserve"> IF(AX439&lt;&gt;"",VLOOKUP(AX439,Calculs!$B$2:$C$34,2,FALSE),0)</f>
        <v>0</v>
      </c>
      <c r="AZ439" s="45">
        <f>IF(K439&lt;&gt;"",IF(LEFT(K439,1)="S", Calculs!$C$55,0),0)</f>
        <v>0</v>
      </c>
      <c r="BA439" s="45">
        <f>IF(L439&lt;&gt;"",IF(LEFT(L439,1)="S", Calculs!$C$51,0),0)</f>
        <v>0</v>
      </c>
      <c r="BB439" s="45">
        <f>IF(M439&lt;&gt;"",IF(LEFT(M439,1)="S", Calculs!$C$52,0),0)</f>
        <v>0</v>
      </c>
      <c r="BC439" s="46" t="str">
        <f t="shared" si="132"/>
        <v/>
      </c>
      <c r="BD439" s="46" t="str">
        <f t="shared" si="134"/>
        <v/>
      </c>
      <c r="BE439" s="46">
        <f>SUMIF(Calculs!$B$2:$B$34,BC439,Calculs!$C$2:$C$34)</f>
        <v>0</v>
      </c>
      <c r="BF439" s="45">
        <f>IF(Q439&lt;&gt;"",IF(LEFT(Q439,1)="S", Calculs!$C$52,0),0)</f>
        <v>0</v>
      </c>
      <c r="BG439" s="45">
        <f>IF(R439&lt;&gt;"",IF(LEFT(R439,1)="S", Calculs!$C$51,0),0)</f>
        <v>0</v>
      </c>
      <c r="BH439" s="252" t="str">
        <f t="shared" si="121"/>
        <v/>
      </c>
      <c r="BI439" s="242">
        <f>IF(B439="",0, IF(BS439="S",COUNTIF($BH$17:BH439,BH439),0))</f>
        <v>0</v>
      </c>
      <c r="BJ439" s="45">
        <f xml:space="preserve"> IF(S439&lt;&gt;"",IF(S439&lt;&gt;"Sense monitor",VLOOKUP(LEFT(S439,2),Calculs!$B$41:$C$46,2,FALSE),0),0)</f>
        <v>0</v>
      </c>
      <c r="BK439" s="45">
        <f>IF(T439&lt;&gt;"",IF(LEFT(T439,1)="S", Calculs!$C$48,0),0)</f>
        <v>0</v>
      </c>
      <c r="BL439" s="45">
        <f>IF(W439&lt;&gt;"",IF(LEFT(W439,3)="ETT", Calculs!$C$37,0),0)</f>
        <v>0</v>
      </c>
      <c r="BM439" s="45">
        <f>IF(X439&lt;&gt;"",IF(LEFT(X439,1)="S", Calculs!$C$51,0),0)</f>
        <v>0</v>
      </c>
      <c r="BN439" s="45">
        <f>IF(Y439&lt;&gt;"",IF(LEFT(Y439,1)="S", Calculs!$C$52,0),0)</f>
        <v>0</v>
      </c>
      <c r="BO439" s="46" t="str">
        <f t="shared" si="133"/>
        <v/>
      </c>
      <c r="BP439" s="45">
        <f>SUMIF(Calculs!$B$32:$B$36,TRIM(BO439),Calculs!$C$32:$C$36)</f>
        <v>0</v>
      </c>
      <c r="BQ439" s="45">
        <f>IF(V439&lt;&gt;"",IF(LEFT(V439,1)="S", SUMIF(Calculs!$B$57:$B$61, TRIM(BO439), Calculs!$C$57:$C$61),0),0)</f>
        <v>0</v>
      </c>
      <c r="BR439" s="43" t="str">
        <f t="shared" si="122"/>
        <v>N</v>
      </c>
      <c r="BS439" s="241" t="str">
        <f t="shared" si="123"/>
        <v>N</v>
      </c>
      <c r="BT439" s="45">
        <f t="shared" si="124"/>
        <v>0</v>
      </c>
      <c r="BU439" s="45"/>
      <c r="BV439" s="45"/>
      <c r="BW439" s="45">
        <f>IF(C439="",0,IF(AND(BR439="S",AW439=1), VLOOKUP(C439,Calculs!$B$85:$D$90,3), 0) + IF(AND(BS439="S",BI439=1), VLOOKUP(C439,Calculs!$B$85:$F$90,5), 0))</f>
        <v>0</v>
      </c>
      <c r="BX439" s="43" t="str">
        <f t="shared" si="125"/>
        <v/>
      </c>
      <c r="BY439" s="241" t="str">
        <f t="shared" si="126"/>
        <v/>
      </c>
      <c r="BZ439" s="301" t="str">
        <f t="shared" si="127"/>
        <v/>
      </c>
      <c r="CA439" s="301" t="str">
        <f t="shared" si="128"/>
        <v/>
      </c>
    </row>
    <row r="440" spans="1:79" ht="12.75" customHeight="1">
      <c r="A440" s="273"/>
      <c r="B440" s="239" t="str">
        <f>IF(' Peticions ET'!B439="", "",' Peticions ET'!B439)</f>
        <v/>
      </c>
      <c r="C440" s="186" t="str">
        <f>IF(' Peticions ET'!C439="", "",' Peticions ET'!C439)</f>
        <v/>
      </c>
      <c r="D440" s="186" t="str">
        <f>IF(' Peticions ET'!D439="", "",' Peticions ET'!D439)</f>
        <v/>
      </c>
      <c r="E440" s="186" t="str">
        <f>IF(' Peticions ET'!E439="", "",' Peticions ET'!E439)</f>
        <v/>
      </c>
      <c r="F440" s="186" t="str">
        <f>IF(' Peticions ET'!F439="", "",' Peticions ET'!F439)</f>
        <v/>
      </c>
      <c r="G440" s="186" t="str">
        <f>IF(' Peticions ET'!G439="", "",' Peticions ET'!G439)</f>
        <v/>
      </c>
      <c r="H440" s="185" t="str">
        <f>IF(' Peticions ET'!H439="", "",' Peticions ET'!H439)</f>
        <v/>
      </c>
      <c r="I440" s="185" t="str">
        <f>IF(' Peticions ET'!I439="", "",' Peticions ET'!I439)</f>
        <v/>
      </c>
      <c r="J440" s="33" t="str">
        <f>IF(' Peticions ET'!J439="", "",' Peticions ET'!J439)</f>
        <v/>
      </c>
      <c r="K440" s="33" t="str">
        <f>IF(' Peticions ET'!K439="", "",' Peticions ET'!K439)</f>
        <v/>
      </c>
      <c r="L440" s="33" t="str">
        <f>IF(' Peticions ET'!L439="", "",' Peticions ET'!L439)</f>
        <v/>
      </c>
      <c r="M440" s="33" t="str">
        <f>IF(' Peticions ET'!M439="", "",' Peticions ET'!M439)</f>
        <v/>
      </c>
      <c r="N440" s="33" t="str">
        <f>IF(' Peticions ET'!N439="", "",' Peticions ET'!N439)</f>
        <v/>
      </c>
      <c r="O440" s="33" t="str">
        <f>IF(' Peticions ET'!O439="", "",' Peticions ET'!O439)</f>
        <v/>
      </c>
      <c r="P440" s="33" t="str">
        <f>IF(' Peticions ET'!P439="", "",' Peticions ET'!P439)</f>
        <v/>
      </c>
      <c r="Q440" s="33" t="str">
        <f>IF(' Peticions ET'!R439="", "",' Peticions ET'!R439)</f>
        <v/>
      </c>
      <c r="R440" s="1" t="str">
        <f>IF(' Peticions ET'!Q439="", "",' Peticions ET'!Q439)</f>
        <v/>
      </c>
      <c r="S440" s="34" t="str">
        <f>IF(' Peticions ET'!U439="", "",' Peticions ET'!U439)</f>
        <v/>
      </c>
      <c r="T440" s="34" t="str">
        <f>IF(' Peticions ET'!V439="", "",' Peticions ET'!V439)</f>
        <v/>
      </c>
      <c r="U440" t="str">
        <f>IF(' Peticions ET'!S439="", "",' Peticions ET'!S439)</f>
        <v/>
      </c>
      <c r="V440" t="str">
        <f>IF(' Peticions ET'!T439="", "",' Peticions ET'!T439)</f>
        <v/>
      </c>
      <c r="W440" s="33" t="str">
        <f>IF(' Peticions ET'!W439="", "",' Peticions ET'!W439)</f>
        <v/>
      </c>
      <c r="X440" s="33" t="str">
        <f>IF(' Peticions ET'!X439="", "",' Peticions ET'!X439)</f>
        <v/>
      </c>
      <c r="Y440" s="33" t="str">
        <f>IF(' Peticions ET'!Y439="", "",' Peticions ET'!Y439)</f>
        <v/>
      </c>
      <c r="Z440" s="1"/>
      <c r="AA440" s="1"/>
      <c r="AB440" s="3"/>
      <c r="AC440" s="34"/>
      <c r="AD440" s="34"/>
      <c r="AE440" s="34"/>
      <c r="AF440" s="35"/>
      <c r="AG440" s="36"/>
      <c r="AH440" s="36"/>
      <c r="AI440" s="36"/>
      <c r="AJ440" s="36"/>
      <c r="AK440" s="37"/>
      <c r="AL440" s="37"/>
      <c r="AM440" s="37"/>
      <c r="AN440" s="37"/>
      <c r="AO440" s="38" t="str">
        <f>IF(' Peticions ET'!AO439="", "",' Peticions ET'!AO439)</f>
        <v/>
      </c>
      <c r="AP440" s="154"/>
      <c r="AQ440" s="39"/>
      <c r="AR440" s="40" t="str">
        <f t="shared" si="118"/>
        <v/>
      </c>
      <c r="AS440" s="41" t="str">
        <f t="shared" si="119"/>
        <v/>
      </c>
      <c r="AT440" s="42" t="str">
        <f t="shared" si="129"/>
        <v/>
      </c>
      <c r="AU440" s="43" t="str">
        <f t="shared" si="130"/>
        <v/>
      </c>
      <c r="AV440" s="252" t="str">
        <f t="shared" si="120"/>
        <v/>
      </c>
      <c r="AW440" s="242">
        <f>IF(B440="",0,IF(BR440="S",COUNTIF($AV$17:AV440,AV440),0))</f>
        <v>0</v>
      </c>
      <c r="AX440" s="44" t="str">
        <f t="shared" si="131"/>
        <v/>
      </c>
      <c r="AY440" s="45">
        <f xml:space="preserve"> IF(AX440&lt;&gt;"",VLOOKUP(AX440,Calculs!$B$2:$C$34,2,FALSE),0)</f>
        <v>0</v>
      </c>
      <c r="AZ440" s="45">
        <f>IF(K440&lt;&gt;"",IF(LEFT(K440,1)="S", Calculs!$C$55,0),0)</f>
        <v>0</v>
      </c>
      <c r="BA440" s="45">
        <f>IF(L440&lt;&gt;"",IF(LEFT(L440,1)="S", Calculs!$C$51,0),0)</f>
        <v>0</v>
      </c>
      <c r="BB440" s="45">
        <f>IF(M440&lt;&gt;"",IF(LEFT(M440,1)="S", Calculs!$C$52,0),0)</f>
        <v>0</v>
      </c>
      <c r="BC440" s="46" t="str">
        <f t="shared" si="132"/>
        <v/>
      </c>
      <c r="BD440" s="46" t="str">
        <f t="shared" si="134"/>
        <v/>
      </c>
      <c r="BE440" s="46">
        <f>SUMIF(Calculs!$B$2:$B$34,BC440,Calculs!$C$2:$C$34)</f>
        <v>0</v>
      </c>
      <c r="BF440" s="45">
        <f>IF(Q440&lt;&gt;"",IF(LEFT(Q440,1)="S", Calculs!$C$52,0),0)</f>
        <v>0</v>
      </c>
      <c r="BG440" s="45">
        <f>IF(R440&lt;&gt;"",IF(LEFT(R440,1)="S", Calculs!$C$51,0),0)</f>
        <v>0</v>
      </c>
      <c r="BH440" s="252" t="str">
        <f t="shared" si="121"/>
        <v/>
      </c>
      <c r="BI440" s="242">
        <f>IF(B440="",0, IF(BS440="S",COUNTIF($BH$17:BH440,BH440),0))</f>
        <v>0</v>
      </c>
      <c r="BJ440" s="45">
        <f xml:space="preserve"> IF(S440&lt;&gt;"",IF(S440&lt;&gt;"Sense monitor",VLOOKUP(LEFT(S440,2),Calculs!$B$41:$C$46,2,FALSE),0),0)</f>
        <v>0</v>
      </c>
      <c r="BK440" s="45">
        <f>IF(T440&lt;&gt;"",IF(LEFT(T440,1)="S", Calculs!$C$48,0),0)</f>
        <v>0</v>
      </c>
      <c r="BL440" s="45">
        <f>IF(W440&lt;&gt;"",IF(LEFT(W440,3)="ETT", Calculs!$C$37,0),0)</f>
        <v>0</v>
      </c>
      <c r="BM440" s="45">
        <f>IF(X440&lt;&gt;"",IF(LEFT(X440,1)="S", Calculs!$C$51,0),0)</f>
        <v>0</v>
      </c>
      <c r="BN440" s="45">
        <f>IF(Y440&lt;&gt;"",IF(LEFT(Y440,1)="S", Calculs!$C$52,0),0)</f>
        <v>0</v>
      </c>
      <c r="BO440" s="46" t="str">
        <f t="shared" si="133"/>
        <v/>
      </c>
      <c r="BP440" s="45">
        <f>SUMIF(Calculs!$B$32:$B$36,TRIM(BO440),Calculs!$C$32:$C$36)</f>
        <v>0</v>
      </c>
      <c r="BQ440" s="45">
        <f>IF(V440&lt;&gt;"",IF(LEFT(V440,1)="S", SUMIF(Calculs!$B$57:$B$61, TRIM(BO440), Calculs!$C$57:$C$61),0),0)</f>
        <v>0</v>
      </c>
      <c r="BR440" s="43" t="str">
        <f t="shared" si="122"/>
        <v>N</v>
      </c>
      <c r="BS440" s="241" t="str">
        <f t="shared" si="123"/>
        <v>N</v>
      </c>
      <c r="BT440" s="45">
        <f t="shared" si="124"/>
        <v>0</v>
      </c>
      <c r="BU440" s="45"/>
      <c r="BV440" s="45"/>
      <c r="BW440" s="45">
        <f>IF(C440="",0,IF(AND(BR440="S",AW440=1), VLOOKUP(C440,Calculs!$B$85:$D$90,3), 0) + IF(AND(BS440="S",BI440=1), VLOOKUP(C440,Calculs!$B$85:$F$90,5), 0))</f>
        <v>0</v>
      </c>
      <c r="BX440" s="43" t="str">
        <f t="shared" si="125"/>
        <v/>
      </c>
      <c r="BY440" s="241" t="str">
        <f t="shared" si="126"/>
        <v/>
      </c>
      <c r="BZ440" s="301" t="str">
        <f t="shared" si="127"/>
        <v/>
      </c>
      <c r="CA440" s="301" t="str">
        <f t="shared" si="128"/>
        <v/>
      </c>
    </row>
    <row r="441" spans="1:79" ht="12.75" customHeight="1">
      <c r="A441" s="273"/>
      <c r="B441" s="239" t="str">
        <f>IF(' Peticions ET'!B440="", "",' Peticions ET'!B440)</f>
        <v/>
      </c>
      <c r="C441" s="186" t="str">
        <f>IF(' Peticions ET'!C440="", "",' Peticions ET'!C440)</f>
        <v/>
      </c>
      <c r="D441" s="186" t="str">
        <f>IF(' Peticions ET'!D440="", "",' Peticions ET'!D440)</f>
        <v/>
      </c>
      <c r="E441" s="186" t="str">
        <f>IF(' Peticions ET'!E440="", "",' Peticions ET'!E440)</f>
        <v/>
      </c>
      <c r="F441" s="186" t="str">
        <f>IF(' Peticions ET'!F440="", "",' Peticions ET'!F440)</f>
        <v/>
      </c>
      <c r="G441" s="186" t="str">
        <f>IF(' Peticions ET'!G440="", "",' Peticions ET'!G440)</f>
        <v/>
      </c>
      <c r="H441" s="185" t="str">
        <f>IF(' Peticions ET'!H440="", "",' Peticions ET'!H440)</f>
        <v/>
      </c>
      <c r="I441" s="185" t="str">
        <f>IF(' Peticions ET'!I440="", "",' Peticions ET'!I440)</f>
        <v/>
      </c>
      <c r="J441" s="33" t="str">
        <f>IF(' Peticions ET'!J440="", "",' Peticions ET'!J440)</f>
        <v/>
      </c>
      <c r="K441" s="33" t="str">
        <f>IF(' Peticions ET'!K440="", "",' Peticions ET'!K440)</f>
        <v/>
      </c>
      <c r="L441" s="33" t="str">
        <f>IF(' Peticions ET'!L440="", "",' Peticions ET'!L440)</f>
        <v/>
      </c>
      <c r="M441" s="33" t="str">
        <f>IF(' Peticions ET'!M440="", "",' Peticions ET'!M440)</f>
        <v/>
      </c>
      <c r="N441" s="33" t="str">
        <f>IF(' Peticions ET'!N440="", "",' Peticions ET'!N440)</f>
        <v/>
      </c>
      <c r="O441" s="33" t="str">
        <f>IF(' Peticions ET'!O440="", "",' Peticions ET'!O440)</f>
        <v/>
      </c>
      <c r="P441" s="33" t="str">
        <f>IF(' Peticions ET'!P440="", "",' Peticions ET'!P440)</f>
        <v/>
      </c>
      <c r="Q441" s="33" t="str">
        <f>IF(' Peticions ET'!R440="", "",' Peticions ET'!R440)</f>
        <v/>
      </c>
      <c r="R441" s="1" t="str">
        <f>IF(' Peticions ET'!Q440="", "",' Peticions ET'!Q440)</f>
        <v/>
      </c>
      <c r="S441" s="34" t="str">
        <f>IF(' Peticions ET'!U440="", "",' Peticions ET'!U440)</f>
        <v/>
      </c>
      <c r="T441" s="34" t="str">
        <f>IF(' Peticions ET'!V440="", "",' Peticions ET'!V440)</f>
        <v/>
      </c>
      <c r="U441" t="str">
        <f>IF(' Peticions ET'!S440="", "",' Peticions ET'!S440)</f>
        <v/>
      </c>
      <c r="V441" t="str">
        <f>IF(' Peticions ET'!T440="", "",' Peticions ET'!T440)</f>
        <v/>
      </c>
      <c r="W441" s="33" t="str">
        <f>IF(' Peticions ET'!W440="", "",' Peticions ET'!W440)</f>
        <v/>
      </c>
      <c r="X441" s="33" t="str">
        <f>IF(' Peticions ET'!X440="", "",' Peticions ET'!X440)</f>
        <v/>
      </c>
      <c r="Y441" s="33" t="str">
        <f>IF(' Peticions ET'!Y440="", "",' Peticions ET'!Y440)</f>
        <v/>
      </c>
      <c r="Z441" s="1"/>
      <c r="AA441" s="1"/>
      <c r="AB441" s="3"/>
      <c r="AC441" s="34"/>
      <c r="AD441" s="34"/>
      <c r="AE441" s="34"/>
      <c r="AF441" s="35"/>
      <c r="AG441" s="36"/>
      <c r="AH441" s="36"/>
      <c r="AI441" s="36"/>
      <c r="AJ441" s="36"/>
      <c r="AK441" s="37"/>
      <c r="AL441" s="37"/>
      <c r="AM441" s="37"/>
      <c r="AN441" s="37"/>
      <c r="AO441" s="38" t="str">
        <f>IF(' Peticions ET'!AO440="", "",' Peticions ET'!AO440)</f>
        <v/>
      </c>
      <c r="AP441" s="154"/>
      <c r="AQ441" s="39"/>
      <c r="AR441" s="40" t="str">
        <f t="shared" si="118"/>
        <v/>
      </c>
      <c r="AS441" s="41" t="str">
        <f t="shared" si="119"/>
        <v/>
      </c>
      <c r="AT441" s="42" t="str">
        <f t="shared" si="129"/>
        <v/>
      </c>
      <c r="AU441" s="43" t="str">
        <f t="shared" si="130"/>
        <v/>
      </c>
      <c r="AV441" s="252" t="str">
        <f t="shared" si="120"/>
        <v/>
      </c>
      <c r="AW441" s="242">
        <f>IF(B441="",0,IF(BR441="S",COUNTIF($AV$17:AV441,AV441),0))</f>
        <v>0</v>
      </c>
      <c r="AX441" s="44" t="str">
        <f t="shared" si="131"/>
        <v/>
      </c>
      <c r="AY441" s="45">
        <f xml:space="preserve"> IF(AX441&lt;&gt;"",VLOOKUP(AX441,Calculs!$B$2:$C$34,2,FALSE),0)</f>
        <v>0</v>
      </c>
      <c r="AZ441" s="45">
        <f>IF(K441&lt;&gt;"",IF(LEFT(K441,1)="S", Calculs!$C$55,0),0)</f>
        <v>0</v>
      </c>
      <c r="BA441" s="45">
        <f>IF(L441&lt;&gt;"",IF(LEFT(L441,1)="S", Calculs!$C$51,0),0)</f>
        <v>0</v>
      </c>
      <c r="BB441" s="45">
        <f>IF(M441&lt;&gt;"",IF(LEFT(M441,1)="S", Calculs!$C$52,0),0)</f>
        <v>0</v>
      </c>
      <c r="BC441" s="46" t="str">
        <f t="shared" si="132"/>
        <v/>
      </c>
      <c r="BD441" s="46" t="str">
        <f t="shared" si="134"/>
        <v/>
      </c>
      <c r="BE441" s="46">
        <f>SUMIF(Calculs!$B$2:$B$34,BC441,Calculs!$C$2:$C$34)</f>
        <v>0</v>
      </c>
      <c r="BF441" s="45">
        <f>IF(Q441&lt;&gt;"",IF(LEFT(Q441,1)="S", Calculs!$C$52,0),0)</f>
        <v>0</v>
      </c>
      <c r="BG441" s="45">
        <f>IF(R441&lt;&gt;"",IF(LEFT(R441,1)="S", Calculs!$C$51,0),0)</f>
        <v>0</v>
      </c>
      <c r="BH441" s="252" t="str">
        <f t="shared" si="121"/>
        <v/>
      </c>
      <c r="BI441" s="242">
        <f>IF(B441="",0, IF(BS441="S",COUNTIF($BH$17:BH441,BH441),0))</f>
        <v>0</v>
      </c>
      <c r="BJ441" s="45">
        <f xml:space="preserve"> IF(S441&lt;&gt;"",IF(S441&lt;&gt;"Sense monitor",VLOOKUP(LEFT(S441,2),Calculs!$B$41:$C$46,2,FALSE),0),0)</f>
        <v>0</v>
      </c>
      <c r="BK441" s="45">
        <f>IF(T441&lt;&gt;"",IF(LEFT(T441,1)="S", Calculs!$C$48,0),0)</f>
        <v>0</v>
      </c>
      <c r="BL441" s="45">
        <f>IF(W441&lt;&gt;"",IF(LEFT(W441,3)="ETT", Calculs!$C$37,0),0)</f>
        <v>0</v>
      </c>
      <c r="BM441" s="45">
        <f>IF(X441&lt;&gt;"",IF(LEFT(X441,1)="S", Calculs!$C$51,0),0)</f>
        <v>0</v>
      </c>
      <c r="BN441" s="45">
        <f>IF(Y441&lt;&gt;"",IF(LEFT(Y441,1)="S", Calculs!$C$52,0),0)</f>
        <v>0</v>
      </c>
      <c r="BO441" s="46" t="str">
        <f t="shared" si="133"/>
        <v/>
      </c>
      <c r="BP441" s="45">
        <f>SUMIF(Calculs!$B$32:$B$36,TRIM(BO441),Calculs!$C$32:$C$36)</f>
        <v>0</v>
      </c>
      <c r="BQ441" s="45">
        <f>IF(V441&lt;&gt;"",IF(LEFT(V441,1)="S", SUMIF(Calculs!$B$57:$B$61, TRIM(BO441), Calculs!$C$57:$C$61),0),0)</f>
        <v>0</v>
      </c>
      <c r="BR441" s="43" t="str">
        <f t="shared" si="122"/>
        <v>N</v>
      </c>
      <c r="BS441" s="241" t="str">
        <f t="shared" si="123"/>
        <v>N</v>
      </c>
      <c r="BT441" s="45">
        <f t="shared" si="124"/>
        <v>0</v>
      </c>
      <c r="BU441" s="45"/>
      <c r="BV441" s="45"/>
      <c r="BW441" s="45">
        <f>IF(C441="",0,IF(AND(BR441="S",AW441=1), VLOOKUP(C441,Calculs!$B$85:$D$90,3), 0) + IF(AND(BS441="S",BI441=1), VLOOKUP(C441,Calculs!$B$85:$F$90,5), 0))</f>
        <v>0</v>
      </c>
      <c r="BX441" s="43" t="str">
        <f t="shared" si="125"/>
        <v/>
      </c>
      <c r="BY441" s="241" t="str">
        <f t="shared" si="126"/>
        <v/>
      </c>
      <c r="BZ441" s="301" t="str">
        <f t="shared" si="127"/>
        <v/>
      </c>
      <c r="CA441" s="301" t="str">
        <f t="shared" si="128"/>
        <v/>
      </c>
    </row>
    <row r="442" spans="1:79" ht="12.75" customHeight="1">
      <c r="A442" s="273"/>
      <c r="B442" s="239" t="str">
        <f>IF(' Peticions ET'!B441="", "",' Peticions ET'!B441)</f>
        <v/>
      </c>
      <c r="C442" s="186" t="str">
        <f>IF(' Peticions ET'!C441="", "",' Peticions ET'!C441)</f>
        <v/>
      </c>
      <c r="D442" s="186" t="str">
        <f>IF(' Peticions ET'!D441="", "",' Peticions ET'!D441)</f>
        <v/>
      </c>
      <c r="E442" s="186" t="str">
        <f>IF(' Peticions ET'!E441="", "",' Peticions ET'!E441)</f>
        <v/>
      </c>
      <c r="F442" s="186" t="str">
        <f>IF(' Peticions ET'!F441="", "",' Peticions ET'!F441)</f>
        <v/>
      </c>
      <c r="G442" s="186" t="str">
        <f>IF(' Peticions ET'!G441="", "",' Peticions ET'!G441)</f>
        <v/>
      </c>
      <c r="H442" s="185" t="str">
        <f>IF(' Peticions ET'!H441="", "",' Peticions ET'!H441)</f>
        <v/>
      </c>
      <c r="I442" s="185" t="str">
        <f>IF(' Peticions ET'!I441="", "",' Peticions ET'!I441)</f>
        <v/>
      </c>
      <c r="J442" s="33" t="str">
        <f>IF(' Peticions ET'!J441="", "",' Peticions ET'!J441)</f>
        <v/>
      </c>
      <c r="K442" s="33" t="str">
        <f>IF(' Peticions ET'!K441="", "",' Peticions ET'!K441)</f>
        <v/>
      </c>
      <c r="L442" s="33" t="str">
        <f>IF(' Peticions ET'!L441="", "",' Peticions ET'!L441)</f>
        <v/>
      </c>
      <c r="M442" s="33" t="str">
        <f>IF(' Peticions ET'!M441="", "",' Peticions ET'!M441)</f>
        <v/>
      </c>
      <c r="N442" s="33" t="str">
        <f>IF(' Peticions ET'!N441="", "",' Peticions ET'!N441)</f>
        <v/>
      </c>
      <c r="O442" s="33" t="str">
        <f>IF(' Peticions ET'!O441="", "",' Peticions ET'!O441)</f>
        <v/>
      </c>
      <c r="P442" s="33" t="str">
        <f>IF(' Peticions ET'!P441="", "",' Peticions ET'!P441)</f>
        <v/>
      </c>
      <c r="Q442" s="33" t="str">
        <f>IF(' Peticions ET'!R441="", "",' Peticions ET'!R441)</f>
        <v/>
      </c>
      <c r="R442" s="1" t="str">
        <f>IF(' Peticions ET'!Q441="", "",' Peticions ET'!Q441)</f>
        <v/>
      </c>
      <c r="S442" s="34" t="str">
        <f>IF(' Peticions ET'!U441="", "",' Peticions ET'!U441)</f>
        <v/>
      </c>
      <c r="T442" s="34" t="str">
        <f>IF(' Peticions ET'!V441="", "",' Peticions ET'!V441)</f>
        <v/>
      </c>
      <c r="U442" t="str">
        <f>IF(' Peticions ET'!S441="", "",' Peticions ET'!S441)</f>
        <v/>
      </c>
      <c r="V442" t="str">
        <f>IF(' Peticions ET'!T441="", "",' Peticions ET'!T441)</f>
        <v/>
      </c>
      <c r="W442" s="33" t="str">
        <f>IF(' Peticions ET'!W441="", "",' Peticions ET'!W441)</f>
        <v/>
      </c>
      <c r="X442" s="33" t="str">
        <f>IF(' Peticions ET'!X441="", "",' Peticions ET'!X441)</f>
        <v/>
      </c>
      <c r="Y442" s="33" t="str">
        <f>IF(' Peticions ET'!Y441="", "",' Peticions ET'!Y441)</f>
        <v/>
      </c>
      <c r="Z442" s="1"/>
      <c r="AA442" s="1"/>
      <c r="AB442" s="3"/>
      <c r="AC442" s="34"/>
      <c r="AD442" s="34"/>
      <c r="AE442" s="34"/>
      <c r="AF442" s="35"/>
      <c r="AG442" s="36"/>
      <c r="AH442" s="36"/>
      <c r="AI442" s="36"/>
      <c r="AJ442" s="36"/>
      <c r="AK442" s="37"/>
      <c r="AL442" s="37"/>
      <c r="AM442" s="37"/>
      <c r="AN442" s="37"/>
      <c r="AO442" s="38" t="str">
        <f>IF(' Peticions ET'!AO441="", "",' Peticions ET'!AO441)</f>
        <v/>
      </c>
      <c r="AP442" s="154"/>
      <c r="AQ442" s="39"/>
      <c r="AR442" s="40" t="str">
        <f t="shared" si="118"/>
        <v/>
      </c>
      <c r="AS442" s="41" t="str">
        <f t="shared" si="119"/>
        <v/>
      </c>
      <c r="AT442" s="42" t="str">
        <f t="shared" si="129"/>
        <v/>
      </c>
      <c r="AU442" s="43" t="str">
        <f t="shared" si="130"/>
        <v/>
      </c>
      <c r="AV442" s="252" t="str">
        <f t="shared" si="120"/>
        <v/>
      </c>
      <c r="AW442" s="242">
        <f>IF(B442="",0,IF(BR442="S",COUNTIF($AV$17:AV442,AV442),0))</f>
        <v>0</v>
      </c>
      <c r="AX442" s="44" t="str">
        <f t="shared" si="131"/>
        <v/>
      </c>
      <c r="AY442" s="45">
        <f xml:space="preserve"> IF(AX442&lt;&gt;"",VLOOKUP(AX442,Calculs!$B$2:$C$34,2,FALSE),0)</f>
        <v>0</v>
      </c>
      <c r="AZ442" s="45">
        <f>IF(K442&lt;&gt;"",IF(LEFT(K442,1)="S", Calculs!$C$55,0),0)</f>
        <v>0</v>
      </c>
      <c r="BA442" s="45">
        <f>IF(L442&lt;&gt;"",IF(LEFT(L442,1)="S", Calculs!$C$51,0),0)</f>
        <v>0</v>
      </c>
      <c r="BB442" s="45">
        <f>IF(M442&lt;&gt;"",IF(LEFT(M442,1)="S", Calculs!$C$52,0),0)</f>
        <v>0</v>
      </c>
      <c r="BC442" s="46" t="str">
        <f t="shared" si="132"/>
        <v/>
      </c>
      <c r="BD442" s="46" t="str">
        <f t="shared" si="134"/>
        <v/>
      </c>
      <c r="BE442" s="46">
        <f>SUMIF(Calculs!$B$2:$B$34,BC442,Calculs!$C$2:$C$34)</f>
        <v>0</v>
      </c>
      <c r="BF442" s="45">
        <f>IF(Q442&lt;&gt;"",IF(LEFT(Q442,1)="S", Calculs!$C$52,0),0)</f>
        <v>0</v>
      </c>
      <c r="BG442" s="45">
        <f>IF(R442&lt;&gt;"",IF(LEFT(R442,1)="S", Calculs!$C$51,0),0)</f>
        <v>0</v>
      </c>
      <c r="BH442" s="252" t="str">
        <f t="shared" si="121"/>
        <v/>
      </c>
      <c r="BI442" s="242">
        <f>IF(B442="",0, IF(BS442="S",COUNTIF($BH$17:BH442,BH442),0))</f>
        <v>0</v>
      </c>
      <c r="BJ442" s="45">
        <f xml:space="preserve"> IF(S442&lt;&gt;"",IF(S442&lt;&gt;"Sense monitor",VLOOKUP(LEFT(S442,2),Calculs!$B$41:$C$46,2,FALSE),0),0)</f>
        <v>0</v>
      </c>
      <c r="BK442" s="45">
        <f>IF(T442&lt;&gt;"",IF(LEFT(T442,1)="S", Calculs!$C$48,0),0)</f>
        <v>0</v>
      </c>
      <c r="BL442" s="45">
        <f>IF(W442&lt;&gt;"",IF(LEFT(W442,3)="ETT", Calculs!$C$37,0),0)</f>
        <v>0</v>
      </c>
      <c r="BM442" s="45">
        <f>IF(X442&lt;&gt;"",IF(LEFT(X442,1)="S", Calculs!$C$51,0),0)</f>
        <v>0</v>
      </c>
      <c r="BN442" s="45">
        <f>IF(Y442&lt;&gt;"",IF(LEFT(Y442,1)="S", Calculs!$C$52,0),0)</f>
        <v>0</v>
      </c>
      <c r="BO442" s="46" t="str">
        <f t="shared" si="133"/>
        <v/>
      </c>
      <c r="BP442" s="45">
        <f>SUMIF(Calculs!$B$32:$B$36,TRIM(BO442),Calculs!$C$32:$C$36)</f>
        <v>0</v>
      </c>
      <c r="BQ442" s="45">
        <f>IF(V442&lt;&gt;"",IF(LEFT(V442,1)="S", SUMIF(Calculs!$B$57:$B$61, TRIM(BO442), Calculs!$C$57:$C$61),0),0)</f>
        <v>0</v>
      </c>
      <c r="BR442" s="43" t="str">
        <f t="shared" si="122"/>
        <v>N</v>
      </c>
      <c r="BS442" s="241" t="str">
        <f t="shared" si="123"/>
        <v>N</v>
      </c>
      <c r="BT442" s="45">
        <f t="shared" si="124"/>
        <v>0</v>
      </c>
      <c r="BU442" s="45"/>
      <c r="BV442" s="45"/>
      <c r="BW442" s="45">
        <f>IF(C442="",0,IF(AND(BR442="S",AW442=1), VLOOKUP(C442,Calculs!$B$85:$D$90,3), 0) + IF(AND(BS442="S",BI442=1), VLOOKUP(C442,Calculs!$B$85:$F$90,5), 0))</f>
        <v>0</v>
      </c>
      <c r="BX442" s="43" t="str">
        <f t="shared" si="125"/>
        <v/>
      </c>
      <c r="BY442" s="241" t="str">
        <f t="shared" si="126"/>
        <v/>
      </c>
      <c r="BZ442" s="301" t="str">
        <f t="shared" si="127"/>
        <v/>
      </c>
      <c r="CA442" s="301" t="str">
        <f t="shared" si="128"/>
        <v/>
      </c>
    </row>
    <row r="443" spans="1:79" ht="12.75" customHeight="1">
      <c r="A443" s="273"/>
      <c r="B443" s="239" t="str">
        <f>IF(' Peticions ET'!B442="", "",' Peticions ET'!B442)</f>
        <v/>
      </c>
      <c r="C443" s="186" t="str">
        <f>IF(' Peticions ET'!C442="", "",' Peticions ET'!C442)</f>
        <v/>
      </c>
      <c r="D443" s="186" t="str">
        <f>IF(' Peticions ET'!D442="", "",' Peticions ET'!D442)</f>
        <v/>
      </c>
      <c r="E443" s="186" t="str">
        <f>IF(' Peticions ET'!E442="", "",' Peticions ET'!E442)</f>
        <v/>
      </c>
      <c r="F443" s="186" t="str">
        <f>IF(' Peticions ET'!F442="", "",' Peticions ET'!F442)</f>
        <v/>
      </c>
      <c r="G443" s="186" t="str">
        <f>IF(' Peticions ET'!G442="", "",' Peticions ET'!G442)</f>
        <v/>
      </c>
      <c r="H443" s="185" t="str">
        <f>IF(' Peticions ET'!H442="", "",' Peticions ET'!H442)</f>
        <v/>
      </c>
      <c r="I443" s="185" t="str">
        <f>IF(' Peticions ET'!I442="", "",' Peticions ET'!I442)</f>
        <v/>
      </c>
      <c r="J443" s="33" t="str">
        <f>IF(' Peticions ET'!J442="", "",' Peticions ET'!J442)</f>
        <v/>
      </c>
      <c r="K443" s="33" t="str">
        <f>IF(' Peticions ET'!K442="", "",' Peticions ET'!K442)</f>
        <v/>
      </c>
      <c r="L443" s="33" t="str">
        <f>IF(' Peticions ET'!L442="", "",' Peticions ET'!L442)</f>
        <v/>
      </c>
      <c r="M443" s="33" t="str">
        <f>IF(' Peticions ET'!M442="", "",' Peticions ET'!M442)</f>
        <v/>
      </c>
      <c r="N443" s="33" t="str">
        <f>IF(' Peticions ET'!N442="", "",' Peticions ET'!N442)</f>
        <v/>
      </c>
      <c r="O443" s="33" t="str">
        <f>IF(' Peticions ET'!O442="", "",' Peticions ET'!O442)</f>
        <v/>
      </c>
      <c r="P443" s="33" t="str">
        <f>IF(' Peticions ET'!P442="", "",' Peticions ET'!P442)</f>
        <v/>
      </c>
      <c r="Q443" s="33" t="str">
        <f>IF(' Peticions ET'!R442="", "",' Peticions ET'!R442)</f>
        <v/>
      </c>
      <c r="R443" s="1" t="str">
        <f>IF(' Peticions ET'!Q442="", "",' Peticions ET'!Q442)</f>
        <v/>
      </c>
      <c r="S443" s="34" t="str">
        <f>IF(' Peticions ET'!U442="", "",' Peticions ET'!U442)</f>
        <v/>
      </c>
      <c r="T443" s="34" t="str">
        <f>IF(' Peticions ET'!V442="", "",' Peticions ET'!V442)</f>
        <v/>
      </c>
      <c r="U443" t="str">
        <f>IF(' Peticions ET'!S442="", "",' Peticions ET'!S442)</f>
        <v/>
      </c>
      <c r="V443" t="str">
        <f>IF(' Peticions ET'!T442="", "",' Peticions ET'!T442)</f>
        <v/>
      </c>
      <c r="W443" s="33" t="str">
        <f>IF(' Peticions ET'!W442="", "",' Peticions ET'!W442)</f>
        <v/>
      </c>
      <c r="X443" s="33" t="str">
        <f>IF(' Peticions ET'!X442="", "",' Peticions ET'!X442)</f>
        <v/>
      </c>
      <c r="Y443" s="33" t="str">
        <f>IF(' Peticions ET'!Y442="", "",' Peticions ET'!Y442)</f>
        <v/>
      </c>
      <c r="Z443" s="1"/>
      <c r="AA443" s="1"/>
      <c r="AB443" s="3"/>
      <c r="AC443" s="34"/>
      <c r="AD443" s="34"/>
      <c r="AE443" s="34"/>
      <c r="AF443" s="35"/>
      <c r="AG443" s="36"/>
      <c r="AH443" s="36"/>
      <c r="AI443" s="36"/>
      <c r="AJ443" s="36"/>
      <c r="AK443" s="37"/>
      <c r="AL443" s="37"/>
      <c r="AM443" s="37"/>
      <c r="AN443" s="37"/>
      <c r="AO443" s="38" t="str">
        <f>IF(' Peticions ET'!AO442="", "",' Peticions ET'!AO442)</f>
        <v/>
      </c>
      <c r="AP443" s="154"/>
      <c r="AQ443" s="39"/>
      <c r="AR443" s="40" t="str">
        <f t="shared" si="118"/>
        <v/>
      </c>
      <c r="AS443" s="41" t="str">
        <f t="shared" si="119"/>
        <v/>
      </c>
      <c r="AT443" s="42" t="str">
        <f t="shared" si="129"/>
        <v/>
      </c>
      <c r="AU443" s="43" t="str">
        <f t="shared" si="130"/>
        <v/>
      </c>
      <c r="AV443" s="252" t="str">
        <f t="shared" si="120"/>
        <v/>
      </c>
      <c r="AW443" s="242">
        <f>IF(B443="",0,IF(BR443="S",COUNTIF($AV$17:AV443,AV443),0))</f>
        <v>0</v>
      </c>
      <c r="AX443" s="44" t="str">
        <f t="shared" si="131"/>
        <v/>
      </c>
      <c r="AY443" s="45">
        <f xml:space="preserve"> IF(AX443&lt;&gt;"",VLOOKUP(AX443,Calculs!$B$2:$C$34,2,FALSE),0)</f>
        <v>0</v>
      </c>
      <c r="AZ443" s="45">
        <f>IF(K443&lt;&gt;"",IF(LEFT(K443,1)="S", Calculs!$C$55,0),0)</f>
        <v>0</v>
      </c>
      <c r="BA443" s="45">
        <f>IF(L443&lt;&gt;"",IF(LEFT(L443,1)="S", Calculs!$C$51,0),0)</f>
        <v>0</v>
      </c>
      <c r="BB443" s="45">
        <f>IF(M443&lt;&gt;"",IF(LEFT(M443,1)="S", Calculs!$C$52,0),0)</f>
        <v>0</v>
      </c>
      <c r="BC443" s="46" t="str">
        <f t="shared" si="132"/>
        <v/>
      </c>
      <c r="BD443" s="46" t="str">
        <f t="shared" si="134"/>
        <v/>
      </c>
      <c r="BE443" s="46">
        <f>SUMIF(Calculs!$B$2:$B$34,BC443,Calculs!$C$2:$C$34)</f>
        <v>0</v>
      </c>
      <c r="BF443" s="45">
        <f>IF(Q443&lt;&gt;"",IF(LEFT(Q443,1)="S", Calculs!$C$52,0),0)</f>
        <v>0</v>
      </c>
      <c r="BG443" s="45">
        <f>IF(R443&lt;&gt;"",IF(LEFT(R443,1)="S", Calculs!$C$51,0),0)</f>
        <v>0</v>
      </c>
      <c r="BH443" s="252" t="str">
        <f t="shared" si="121"/>
        <v/>
      </c>
      <c r="BI443" s="242">
        <f>IF(B443="",0, IF(BS443="S",COUNTIF($BH$17:BH443,BH443),0))</f>
        <v>0</v>
      </c>
      <c r="BJ443" s="45">
        <f xml:space="preserve"> IF(S443&lt;&gt;"",IF(S443&lt;&gt;"Sense monitor",VLOOKUP(LEFT(S443,2),Calculs!$B$41:$C$46,2,FALSE),0),0)</f>
        <v>0</v>
      </c>
      <c r="BK443" s="45">
        <f>IF(T443&lt;&gt;"",IF(LEFT(T443,1)="S", Calculs!$C$48,0),0)</f>
        <v>0</v>
      </c>
      <c r="BL443" s="45">
        <f>IF(W443&lt;&gt;"",IF(LEFT(W443,3)="ETT", Calculs!$C$37,0),0)</f>
        <v>0</v>
      </c>
      <c r="BM443" s="45">
        <f>IF(X443&lt;&gt;"",IF(LEFT(X443,1)="S", Calculs!$C$51,0),0)</f>
        <v>0</v>
      </c>
      <c r="BN443" s="45">
        <f>IF(Y443&lt;&gt;"",IF(LEFT(Y443,1)="S", Calculs!$C$52,0),0)</f>
        <v>0</v>
      </c>
      <c r="BO443" s="46" t="str">
        <f t="shared" si="133"/>
        <v/>
      </c>
      <c r="BP443" s="45">
        <f>SUMIF(Calculs!$B$32:$B$36,TRIM(BO443),Calculs!$C$32:$C$36)</f>
        <v>0</v>
      </c>
      <c r="BQ443" s="45">
        <f>IF(V443&lt;&gt;"",IF(LEFT(V443,1)="S", SUMIF(Calculs!$B$57:$B$61, TRIM(BO443), Calculs!$C$57:$C$61),0),0)</f>
        <v>0</v>
      </c>
      <c r="BR443" s="43" t="str">
        <f t="shared" si="122"/>
        <v>N</v>
      </c>
      <c r="BS443" s="241" t="str">
        <f t="shared" si="123"/>
        <v>N</v>
      </c>
      <c r="BT443" s="45">
        <f t="shared" si="124"/>
        <v>0</v>
      </c>
      <c r="BU443" s="45"/>
      <c r="BV443" s="45"/>
      <c r="BW443" s="45">
        <f>IF(C443="",0,IF(AND(BR443="S",AW443=1), VLOOKUP(C443,Calculs!$B$85:$D$90,3), 0) + IF(AND(BS443="S",BI443=1), VLOOKUP(C443,Calculs!$B$85:$F$90,5), 0))</f>
        <v>0</v>
      </c>
      <c r="BX443" s="43" t="str">
        <f t="shared" si="125"/>
        <v/>
      </c>
      <c r="BY443" s="241" t="str">
        <f t="shared" si="126"/>
        <v/>
      </c>
      <c r="BZ443" s="301" t="str">
        <f t="shared" si="127"/>
        <v/>
      </c>
      <c r="CA443" s="301" t="str">
        <f t="shared" si="128"/>
        <v/>
      </c>
    </row>
    <row r="444" spans="1:79" ht="12.75" customHeight="1">
      <c r="A444" s="273"/>
      <c r="B444" s="239" t="str">
        <f>IF(' Peticions ET'!B443="", "",' Peticions ET'!B443)</f>
        <v/>
      </c>
      <c r="C444" s="186" t="str">
        <f>IF(' Peticions ET'!C443="", "",' Peticions ET'!C443)</f>
        <v/>
      </c>
      <c r="D444" s="186" t="str">
        <f>IF(' Peticions ET'!D443="", "",' Peticions ET'!D443)</f>
        <v/>
      </c>
      <c r="E444" s="186" t="str">
        <f>IF(' Peticions ET'!E443="", "",' Peticions ET'!E443)</f>
        <v/>
      </c>
      <c r="F444" s="186" t="str">
        <f>IF(' Peticions ET'!F443="", "",' Peticions ET'!F443)</f>
        <v/>
      </c>
      <c r="G444" s="186" t="str">
        <f>IF(' Peticions ET'!G443="", "",' Peticions ET'!G443)</f>
        <v/>
      </c>
      <c r="H444" s="185" t="str">
        <f>IF(' Peticions ET'!H443="", "",' Peticions ET'!H443)</f>
        <v/>
      </c>
      <c r="I444" s="185" t="str">
        <f>IF(' Peticions ET'!I443="", "",' Peticions ET'!I443)</f>
        <v/>
      </c>
      <c r="J444" s="33" t="str">
        <f>IF(' Peticions ET'!J443="", "",' Peticions ET'!J443)</f>
        <v/>
      </c>
      <c r="K444" s="33" t="str">
        <f>IF(' Peticions ET'!K443="", "",' Peticions ET'!K443)</f>
        <v/>
      </c>
      <c r="L444" s="33" t="str">
        <f>IF(' Peticions ET'!L443="", "",' Peticions ET'!L443)</f>
        <v/>
      </c>
      <c r="M444" s="33" t="str">
        <f>IF(' Peticions ET'!M443="", "",' Peticions ET'!M443)</f>
        <v/>
      </c>
      <c r="N444" s="33" t="str">
        <f>IF(' Peticions ET'!N443="", "",' Peticions ET'!N443)</f>
        <v/>
      </c>
      <c r="O444" s="33" t="str">
        <f>IF(' Peticions ET'!O443="", "",' Peticions ET'!O443)</f>
        <v/>
      </c>
      <c r="P444" s="33" t="str">
        <f>IF(' Peticions ET'!P443="", "",' Peticions ET'!P443)</f>
        <v/>
      </c>
      <c r="Q444" s="33" t="str">
        <f>IF(' Peticions ET'!R443="", "",' Peticions ET'!R443)</f>
        <v/>
      </c>
      <c r="R444" s="1" t="str">
        <f>IF(' Peticions ET'!Q443="", "",' Peticions ET'!Q443)</f>
        <v/>
      </c>
      <c r="S444" s="34" t="str">
        <f>IF(' Peticions ET'!U443="", "",' Peticions ET'!U443)</f>
        <v/>
      </c>
      <c r="T444" s="34" t="str">
        <f>IF(' Peticions ET'!V443="", "",' Peticions ET'!V443)</f>
        <v/>
      </c>
      <c r="U444" t="str">
        <f>IF(' Peticions ET'!S443="", "",' Peticions ET'!S443)</f>
        <v/>
      </c>
      <c r="V444" t="str">
        <f>IF(' Peticions ET'!T443="", "",' Peticions ET'!T443)</f>
        <v/>
      </c>
      <c r="W444" s="33" t="str">
        <f>IF(' Peticions ET'!W443="", "",' Peticions ET'!W443)</f>
        <v/>
      </c>
      <c r="X444" s="33" t="str">
        <f>IF(' Peticions ET'!X443="", "",' Peticions ET'!X443)</f>
        <v/>
      </c>
      <c r="Y444" s="33" t="str">
        <f>IF(' Peticions ET'!Y443="", "",' Peticions ET'!Y443)</f>
        <v/>
      </c>
      <c r="Z444" s="1"/>
      <c r="AA444" s="1"/>
      <c r="AB444" s="3"/>
      <c r="AC444" s="34"/>
      <c r="AD444" s="34"/>
      <c r="AE444" s="34"/>
      <c r="AF444" s="35"/>
      <c r="AG444" s="36"/>
      <c r="AH444" s="36"/>
      <c r="AI444" s="36"/>
      <c r="AJ444" s="36"/>
      <c r="AK444" s="37"/>
      <c r="AL444" s="37"/>
      <c r="AM444" s="37"/>
      <c r="AN444" s="37"/>
      <c r="AO444" s="38" t="str">
        <f>IF(' Peticions ET'!AO443="", "",' Peticions ET'!AO443)</f>
        <v/>
      </c>
      <c r="AP444" s="154"/>
      <c r="AQ444" s="39"/>
      <c r="AR444" s="40" t="str">
        <f t="shared" si="118"/>
        <v/>
      </c>
      <c r="AS444" s="41" t="str">
        <f t="shared" si="119"/>
        <v/>
      </c>
      <c r="AT444" s="42" t="str">
        <f t="shared" si="129"/>
        <v/>
      </c>
      <c r="AU444" s="43" t="str">
        <f t="shared" si="130"/>
        <v/>
      </c>
      <c r="AV444" s="252" t="str">
        <f t="shared" si="120"/>
        <v/>
      </c>
      <c r="AW444" s="242">
        <f>IF(B444="",0,IF(BR444="S",COUNTIF($AV$17:AV444,AV444),0))</f>
        <v>0</v>
      </c>
      <c r="AX444" s="44" t="str">
        <f t="shared" si="131"/>
        <v/>
      </c>
      <c r="AY444" s="45">
        <f xml:space="preserve"> IF(AX444&lt;&gt;"",VLOOKUP(AX444,Calculs!$B$2:$C$34,2,FALSE),0)</f>
        <v>0</v>
      </c>
      <c r="AZ444" s="45">
        <f>IF(K444&lt;&gt;"",IF(LEFT(K444,1)="S", Calculs!$C$55,0),0)</f>
        <v>0</v>
      </c>
      <c r="BA444" s="45">
        <f>IF(L444&lt;&gt;"",IF(LEFT(L444,1)="S", Calculs!$C$51,0),0)</f>
        <v>0</v>
      </c>
      <c r="BB444" s="45">
        <f>IF(M444&lt;&gt;"",IF(LEFT(M444,1)="S", Calculs!$C$52,0),0)</f>
        <v>0</v>
      </c>
      <c r="BC444" s="46" t="str">
        <f t="shared" si="132"/>
        <v/>
      </c>
      <c r="BD444" s="46" t="str">
        <f t="shared" si="134"/>
        <v/>
      </c>
      <c r="BE444" s="46">
        <f>SUMIF(Calculs!$B$2:$B$34,BC444,Calculs!$C$2:$C$34)</f>
        <v>0</v>
      </c>
      <c r="BF444" s="45">
        <f>IF(Q444&lt;&gt;"",IF(LEFT(Q444,1)="S", Calculs!$C$52,0),0)</f>
        <v>0</v>
      </c>
      <c r="BG444" s="45">
        <f>IF(R444&lt;&gt;"",IF(LEFT(R444,1)="S", Calculs!$C$51,0),0)</f>
        <v>0</v>
      </c>
      <c r="BH444" s="252" t="str">
        <f t="shared" si="121"/>
        <v/>
      </c>
      <c r="BI444" s="242">
        <f>IF(B444="",0, IF(BS444="S",COUNTIF($BH$17:BH444,BH444),0))</f>
        <v>0</v>
      </c>
      <c r="BJ444" s="45">
        <f xml:space="preserve"> IF(S444&lt;&gt;"",IF(S444&lt;&gt;"Sense monitor",VLOOKUP(LEFT(S444,2),Calculs!$B$41:$C$46,2,FALSE),0),0)</f>
        <v>0</v>
      </c>
      <c r="BK444" s="45">
        <f>IF(T444&lt;&gt;"",IF(LEFT(T444,1)="S", Calculs!$C$48,0),0)</f>
        <v>0</v>
      </c>
      <c r="BL444" s="45">
        <f>IF(W444&lt;&gt;"",IF(LEFT(W444,3)="ETT", Calculs!$C$37,0),0)</f>
        <v>0</v>
      </c>
      <c r="BM444" s="45">
        <f>IF(X444&lt;&gt;"",IF(LEFT(X444,1)="S", Calculs!$C$51,0),0)</f>
        <v>0</v>
      </c>
      <c r="BN444" s="45">
        <f>IF(Y444&lt;&gt;"",IF(LEFT(Y444,1)="S", Calculs!$C$52,0),0)</f>
        <v>0</v>
      </c>
      <c r="BO444" s="46" t="str">
        <f t="shared" si="133"/>
        <v/>
      </c>
      <c r="BP444" s="45">
        <f>SUMIF(Calculs!$B$32:$B$36,TRIM(BO444),Calculs!$C$32:$C$36)</f>
        <v>0</v>
      </c>
      <c r="BQ444" s="45">
        <f>IF(V444&lt;&gt;"",IF(LEFT(V444,1)="S", SUMIF(Calculs!$B$57:$B$61, TRIM(BO444), Calculs!$C$57:$C$61),0),0)</f>
        <v>0</v>
      </c>
      <c r="BR444" s="43" t="str">
        <f t="shared" si="122"/>
        <v>N</v>
      </c>
      <c r="BS444" s="241" t="str">
        <f t="shared" si="123"/>
        <v>N</v>
      </c>
      <c r="BT444" s="45">
        <f t="shared" si="124"/>
        <v>0</v>
      </c>
      <c r="BU444" s="45"/>
      <c r="BV444" s="45"/>
      <c r="BW444" s="45">
        <f>IF(C444="",0,IF(AND(BR444="S",AW444=1), VLOOKUP(C444,Calculs!$B$85:$D$90,3), 0) + IF(AND(BS444="S",BI444=1), VLOOKUP(C444,Calculs!$B$85:$F$90,5), 0))</f>
        <v>0</v>
      </c>
      <c r="BX444" s="43" t="str">
        <f t="shared" si="125"/>
        <v/>
      </c>
      <c r="BY444" s="241" t="str">
        <f t="shared" si="126"/>
        <v/>
      </c>
      <c r="BZ444" s="301" t="str">
        <f t="shared" si="127"/>
        <v/>
      </c>
      <c r="CA444" s="301" t="str">
        <f t="shared" si="128"/>
        <v/>
      </c>
    </row>
    <row r="445" spans="1:79" ht="12.75" customHeight="1">
      <c r="A445" s="273"/>
      <c r="B445" s="239" t="str">
        <f>IF(' Peticions ET'!B444="", "",' Peticions ET'!B444)</f>
        <v/>
      </c>
      <c r="C445" s="186" t="str">
        <f>IF(' Peticions ET'!C444="", "",' Peticions ET'!C444)</f>
        <v/>
      </c>
      <c r="D445" s="186" t="str">
        <f>IF(' Peticions ET'!D444="", "",' Peticions ET'!D444)</f>
        <v/>
      </c>
      <c r="E445" s="186" t="str">
        <f>IF(' Peticions ET'!E444="", "",' Peticions ET'!E444)</f>
        <v/>
      </c>
      <c r="F445" s="186" t="str">
        <f>IF(' Peticions ET'!F444="", "",' Peticions ET'!F444)</f>
        <v/>
      </c>
      <c r="G445" s="186" t="str">
        <f>IF(' Peticions ET'!G444="", "",' Peticions ET'!G444)</f>
        <v/>
      </c>
      <c r="H445" s="185" t="str">
        <f>IF(' Peticions ET'!H444="", "",' Peticions ET'!H444)</f>
        <v/>
      </c>
      <c r="I445" s="185" t="str">
        <f>IF(' Peticions ET'!I444="", "",' Peticions ET'!I444)</f>
        <v/>
      </c>
      <c r="J445" s="33" t="str">
        <f>IF(' Peticions ET'!J444="", "",' Peticions ET'!J444)</f>
        <v/>
      </c>
      <c r="K445" s="33" t="str">
        <f>IF(' Peticions ET'!K444="", "",' Peticions ET'!K444)</f>
        <v/>
      </c>
      <c r="L445" s="33" t="str">
        <f>IF(' Peticions ET'!L444="", "",' Peticions ET'!L444)</f>
        <v/>
      </c>
      <c r="M445" s="33" t="str">
        <f>IF(' Peticions ET'!M444="", "",' Peticions ET'!M444)</f>
        <v/>
      </c>
      <c r="N445" s="33" t="str">
        <f>IF(' Peticions ET'!N444="", "",' Peticions ET'!N444)</f>
        <v/>
      </c>
      <c r="O445" s="33" t="str">
        <f>IF(' Peticions ET'!O444="", "",' Peticions ET'!O444)</f>
        <v/>
      </c>
      <c r="P445" s="33" t="str">
        <f>IF(' Peticions ET'!P444="", "",' Peticions ET'!P444)</f>
        <v/>
      </c>
      <c r="Q445" s="33" t="str">
        <f>IF(' Peticions ET'!R444="", "",' Peticions ET'!R444)</f>
        <v/>
      </c>
      <c r="R445" s="1" t="str">
        <f>IF(' Peticions ET'!Q444="", "",' Peticions ET'!Q444)</f>
        <v/>
      </c>
      <c r="S445" s="34" t="str">
        <f>IF(' Peticions ET'!U444="", "",' Peticions ET'!U444)</f>
        <v/>
      </c>
      <c r="T445" s="34" t="str">
        <f>IF(' Peticions ET'!V444="", "",' Peticions ET'!V444)</f>
        <v/>
      </c>
      <c r="U445" t="str">
        <f>IF(' Peticions ET'!S444="", "",' Peticions ET'!S444)</f>
        <v/>
      </c>
      <c r="V445" t="str">
        <f>IF(' Peticions ET'!T444="", "",' Peticions ET'!T444)</f>
        <v/>
      </c>
      <c r="W445" s="33" t="str">
        <f>IF(' Peticions ET'!W444="", "",' Peticions ET'!W444)</f>
        <v/>
      </c>
      <c r="X445" s="33" t="str">
        <f>IF(' Peticions ET'!X444="", "",' Peticions ET'!X444)</f>
        <v/>
      </c>
      <c r="Y445" s="33" t="str">
        <f>IF(' Peticions ET'!Y444="", "",' Peticions ET'!Y444)</f>
        <v/>
      </c>
      <c r="Z445" s="1"/>
      <c r="AA445" s="1"/>
      <c r="AB445" s="3"/>
      <c r="AC445" s="34"/>
      <c r="AD445" s="34"/>
      <c r="AE445" s="34"/>
      <c r="AF445" s="35"/>
      <c r="AG445" s="36"/>
      <c r="AH445" s="36"/>
      <c r="AI445" s="36"/>
      <c r="AJ445" s="36"/>
      <c r="AK445" s="37"/>
      <c r="AL445" s="37"/>
      <c r="AM445" s="37"/>
      <c r="AN445" s="37"/>
      <c r="AO445" s="38" t="str">
        <f>IF(' Peticions ET'!AO444="", "",' Peticions ET'!AO444)</f>
        <v/>
      </c>
      <c r="AP445" s="154"/>
      <c r="AQ445" s="39"/>
      <c r="AR445" s="40" t="str">
        <f t="shared" si="118"/>
        <v/>
      </c>
      <c r="AS445" s="41" t="str">
        <f t="shared" si="119"/>
        <v/>
      </c>
      <c r="AT445" s="42" t="str">
        <f t="shared" si="129"/>
        <v/>
      </c>
      <c r="AU445" s="43" t="str">
        <f t="shared" si="130"/>
        <v/>
      </c>
      <c r="AV445" s="252" t="str">
        <f t="shared" si="120"/>
        <v/>
      </c>
      <c r="AW445" s="242">
        <f>IF(B445="",0,IF(BR445="S",COUNTIF($AV$17:AV445,AV445),0))</f>
        <v>0</v>
      </c>
      <c r="AX445" s="44" t="str">
        <f t="shared" si="131"/>
        <v/>
      </c>
      <c r="AY445" s="45">
        <f xml:space="preserve"> IF(AX445&lt;&gt;"",VLOOKUP(AX445,Calculs!$B$2:$C$34,2,FALSE),0)</f>
        <v>0</v>
      </c>
      <c r="AZ445" s="45">
        <f>IF(K445&lt;&gt;"",IF(LEFT(K445,1)="S", Calculs!$C$55,0),0)</f>
        <v>0</v>
      </c>
      <c r="BA445" s="45">
        <f>IF(L445&lt;&gt;"",IF(LEFT(L445,1)="S", Calculs!$C$51,0),0)</f>
        <v>0</v>
      </c>
      <c r="BB445" s="45">
        <f>IF(M445&lt;&gt;"",IF(LEFT(M445,1)="S", Calculs!$C$52,0),0)</f>
        <v>0</v>
      </c>
      <c r="BC445" s="46" t="str">
        <f t="shared" si="132"/>
        <v/>
      </c>
      <c r="BD445" s="46" t="str">
        <f t="shared" si="134"/>
        <v/>
      </c>
      <c r="BE445" s="46">
        <f>SUMIF(Calculs!$B$2:$B$34,BC445,Calculs!$C$2:$C$34)</f>
        <v>0</v>
      </c>
      <c r="BF445" s="45">
        <f>IF(Q445&lt;&gt;"",IF(LEFT(Q445,1)="S", Calculs!$C$52,0),0)</f>
        <v>0</v>
      </c>
      <c r="BG445" s="45">
        <f>IF(R445&lt;&gt;"",IF(LEFT(R445,1)="S", Calculs!$C$51,0),0)</f>
        <v>0</v>
      </c>
      <c r="BH445" s="252" t="str">
        <f t="shared" si="121"/>
        <v/>
      </c>
      <c r="BI445" s="242">
        <f>IF(B445="",0, IF(BS445="S",COUNTIF($BH$17:BH445,BH445),0))</f>
        <v>0</v>
      </c>
      <c r="BJ445" s="45">
        <f xml:space="preserve"> IF(S445&lt;&gt;"",IF(S445&lt;&gt;"Sense monitor",VLOOKUP(LEFT(S445,2),Calculs!$B$41:$C$46,2,FALSE),0),0)</f>
        <v>0</v>
      </c>
      <c r="BK445" s="45">
        <f>IF(T445&lt;&gt;"",IF(LEFT(T445,1)="S", Calculs!$C$48,0),0)</f>
        <v>0</v>
      </c>
      <c r="BL445" s="45">
        <f>IF(W445&lt;&gt;"",IF(LEFT(W445,3)="ETT", Calculs!$C$37,0),0)</f>
        <v>0</v>
      </c>
      <c r="BM445" s="45">
        <f>IF(X445&lt;&gt;"",IF(LEFT(X445,1)="S", Calculs!$C$51,0),0)</f>
        <v>0</v>
      </c>
      <c r="BN445" s="45">
        <f>IF(Y445&lt;&gt;"",IF(LEFT(Y445,1)="S", Calculs!$C$52,0),0)</f>
        <v>0</v>
      </c>
      <c r="BO445" s="46" t="str">
        <f t="shared" si="133"/>
        <v/>
      </c>
      <c r="BP445" s="45">
        <f>SUMIF(Calculs!$B$32:$B$36,TRIM(BO445),Calculs!$C$32:$C$36)</f>
        <v>0</v>
      </c>
      <c r="BQ445" s="45">
        <f>IF(V445&lt;&gt;"",IF(LEFT(V445,1)="S", SUMIF(Calculs!$B$57:$B$61, TRIM(BO445), Calculs!$C$57:$C$61),0),0)</f>
        <v>0</v>
      </c>
      <c r="BR445" s="43" t="str">
        <f t="shared" si="122"/>
        <v>N</v>
      </c>
      <c r="BS445" s="241" t="str">
        <f t="shared" si="123"/>
        <v>N</v>
      </c>
      <c r="BT445" s="45">
        <f t="shared" si="124"/>
        <v>0</v>
      </c>
      <c r="BU445" s="45"/>
      <c r="BV445" s="45"/>
      <c r="BW445" s="45">
        <f>IF(C445="",0,IF(AND(BR445="S",AW445=1), VLOOKUP(C445,Calculs!$B$85:$D$90,3), 0) + IF(AND(BS445="S",BI445=1), VLOOKUP(C445,Calculs!$B$85:$F$90,5), 0))</f>
        <v>0</v>
      </c>
      <c r="BX445" s="43" t="str">
        <f t="shared" si="125"/>
        <v/>
      </c>
      <c r="BY445" s="241" t="str">
        <f t="shared" si="126"/>
        <v/>
      </c>
      <c r="BZ445" s="301" t="str">
        <f t="shared" si="127"/>
        <v/>
      </c>
      <c r="CA445" s="301" t="str">
        <f t="shared" si="128"/>
        <v/>
      </c>
    </row>
    <row r="446" spans="1:79" ht="12.75" customHeight="1">
      <c r="A446" s="273"/>
      <c r="B446" s="239" t="str">
        <f>IF(' Peticions ET'!B445="", "",' Peticions ET'!B445)</f>
        <v/>
      </c>
      <c r="C446" s="186" t="str">
        <f>IF(' Peticions ET'!C445="", "",' Peticions ET'!C445)</f>
        <v/>
      </c>
      <c r="D446" s="186" t="str">
        <f>IF(' Peticions ET'!D445="", "",' Peticions ET'!D445)</f>
        <v/>
      </c>
      <c r="E446" s="186" t="str">
        <f>IF(' Peticions ET'!E445="", "",' Peticions ET'!E445)</f>
        <v/>
      </c>
      <c r="F446" s="186" t="str">
        <f>IF(' Peticions ET'!F445="", "",' Peticions ET'!F445)</f>
        <v/>
      </c>
      <c r="G446" s="186" t="str">
        <f>IF(' Peticions ET'!G445="", "",' Peticions ET'!G445)</f>
        <v/>
      </c>
      <c r="H446" s="185" t="str">
        <f>IF(' Peticions ET'!H445="", "",' Peticions ET'!H445)</f>
        <v/>
      </c>
      <c r="I446" s="185" t="str">
        <f>IF(' Peticions ET'!I445="", "",' Peticions ET'!I445)</f>
        <v/>
      </c>
      <c r="J446" s="33" t="str">
        <f>IF(' Peticions ET'!J445="", "",' Peticions ET'!J445)</f>
        <v/>
      </c>
      <c r="K446" s="33" t="str">
        <f>IF(' Peticions ET'!K445="", "",' Peticions ET'!K445)</f>
        <v/>
      </c>
      <c r="L446" s="33" t="str">
        <f>IF(' Peticions ET'!L445="", "",' Peticions ET'!L445)</f>
        <v/>
      </c>
      <c r="M446" s="33" t="str">
        <f>IF(' Peticions ET'!M445="", "",' Peticions ET'!M445)</f>
        <v/>
      </c>
      <c r="N446" s="33" t="str">
        <f>IF(' Peticions ET'!N445="", "",' Peticions ET'!N445)</f>
        <v/>
      </c>
      <c r="O446" s="33" t="str">
        <f>IF(' Peticions ET'!O445="", "",' Peticions ET'!O445)</f>
        <v/>
      </c>
      <c r="P446" s="33" t="str">
        <f>IF(' Peticions ET'!P445="", "",' Peticions ET'!P445)</f>
        <v/>
      </c>
      <c r="Q446" s="33" t="str">
        <f>IF(' Peticions ET'!R445="", "",' Peticions ET'!R445)</f>
        <v/>
      </c>
      <c r="R446" s="1" t="str">
        <f>IF(' Peticions ET'!Q445="", "",' Peticions ET'!Q445)</f>
        <v/>
      </c>
      <c r="S446" s="34" t="str">
        <f>IF(' Peticions ET'!U445="", "",' Peticions ET'!U445)</f>
        <v/>
      </c>
      <c r="T446" s="34" t="str">
        <f>IF(' Peticions ET'!V445="", "",' Peticions ET'!V445)</f>
        <v/>
      </c>
      <c r="U446" t="str">
        <f>IF(' Peticions ET'!S445="", "",' Peticions ET'!S445)</f>
        <v/>
      </c>
      <c r="V446" t="str">
        <f>IF(' Peticions ET'!T445="", "",' Peticions ET'!T445)</f>
        <v/>
      </c>
      <c r="W446" s="33" t="str">
        <f>IF(' Peticions ET'!W445="", "",' Peticions ET'!W445)</f>
        <v/>
      </c>
      <c r="X446" s="33" t="str">
        <f>IF(' Peticions ET'!X445="", "",' Peticions ET'!X445)</f>
        <v/>
      </c>
      <c r="Y446" s="33" t="str">
        <f>IF(' Peticions ET'!Y445="", "",' Peticions ET'!Y445)</f>
        <v/>
      </c>
      <c r="Z446" s="1"/>
      <c r="AA446" s="1"/>
      <c r="AB446" s="3"/>
      <c r="AC446" s="34"/>
      <c r="AD446" s="34"/>
      <c r="AE446" s="34"/>
      <c r="AF446" s="35"/>
      <c r="AG446" s="36"/>
      <c r="AH446" s="36"/>
      <c r="AI446" s="36"/>
      <c r="AJ446" s="36"/>
      <c r="AK446" s="37"/>
      <c r="AL446" s="37"/>
      <c r="AM446" s="37"/>
      <c r="AN446" s="37"/>
      <c r="AO446" s="38" t="str">
        <f>IF(' Peticions ET'!AO445="", "",' Peticions ET'!AO445)</f>
        <v/>
      </c>
      <c r="AP446" s="154"/>
      <c r="AQ446" s="39"/>
      <c r="AR446" s="40" t="str">
        <f t="shared" si="118"/>
        <v/>
      </c>
      <c r="AS446" s="41" t="str">
        <f t="shared" si="119"/>
        <v/>
      </c>
      <c r="AT446" s="42" t="str">
        <f t="shared" si="129"/>
        <v/>
      </c>
      <c r="AU446" s="43" t="str">
        <f t="shared" si="130"/>
        <v/>
      </c>
      <c r="AV446" s="252" t="str">
        <f t="shared" si="120"/>
        <v/>
      </c>
      <c r="AW446" s="242">
        <f>IF(B446="",0,IF(BR446="S",COUNTIF($AV$17:AV446,AV446),0))</f>
        <v>0</v>
      </c>
      <c r="AX446" s="44" t="str">
        <f t="shared" si="131"/>
        <v/>
      </c>
      <c r="AY446" s="45">
        <f xml:space="preserve"> IF(AX446&lt;&gt;"",VLOOKUP(AX446,Calculs!$B$2:$C$34,2,FALSE),0)</f>
        <v>0</v>
      </c>
      <c r="AZ446" s="45">
        <f>IF(K446&lt;&gt;"",IF(LEFT(K446,1)="S", Calculs!$C$55,0),0)</f>
        <v>0</v>
      </c>
      <c r="BA446" s="45">
        <f>IF(L446&lt;&gt;"",IF(LEFT(L446,1)="S", Calculs!$C$51,0),0)</f>
        <v>0</v>
      </c>
      <c r="BB446" s="45">
        <f>IF(M446&lt;&gt;"",IF(LEFT(M446,1)="S", Calculs!$C$52,0),0)</f>
        <v>0</v>
      </c>
      <c r="BC446" s="46" t="str">
        <f t="shared" si="132"/>
        <v/>
      </c>
      <c r="BD446" s="46" t="str">
        <f t="shared" si="134"/>
        <v/>
      </c>
      <c r="BE446" s="46">
        <f>SUMIF(Calculs!$B$2:$B$34,BC446,Calculs!$C$2:$C$34)</f>
        <v>0</v>
      </c>
      <c r="BF446" s="45">
        <f>IF(Q446&lt;&gt;"",IF(LEFT(Q446,1)="S", Calculs!$C$52,0),0)</f>
        <v>0</v>
      </c>
      <c r="BG446" s="45">
        <f>IF(R446&lt;&gt;"",IF(LEFT(R446,1)="S", Calculs!$C$51,0),0)</f>
        <v>0</v>
      </c>
      <c r="BH446" s="252" t="str">
        <f t="shared" si="121"/>
        <v/>
      </c>
      <c r="BI446" s="242">
        <f>IF(B446="",0, IF(BS446="S",COUNTIF($BH$17:BH446,BH446),0))</f>
        <v>0</v>
      </c>
      <c r="BJ446" s="45">
        <f xml:space="preserve"> IF(S446&lt;&gt;"",IF(S446&lt;&gt;"Sense monitor",VLOOKUP(LEFT(S446,2),Calculs!$B$41:$C$46,2,FALSE),0),0)</f>
        <v>0</v>
      </c>
      <c r="BK446" s="45">
        <f>IF(T446&lt;&gt;"",IF(LEFT(T446,1)="S", Calculs!$C$48,0),0)</f>
        <v>0</v>
      </c>
      <c r="BL446" s="45">
        <f>IF(W446&lt;&gt;"",IF(LEFT(W446,3)="ETT", Calculs!$C$37,0),0)</f>
        <v>0</v>
      </c>
      <c r="BM446" s="45">
        <f>IF(X446&lt;&gt;"",IF(LEFT(X446,1)="S", Calculs!$C$51,0),0)</f>
        <v>0</v>
      </c>
      <c r="BN446" s="45">
        <f>IF(Y446&lt;&gt;"",IF(LEFT(Y446,1)="S", Calculs!$C$52,0),0)</f>
        <v>0</v>
      </c>
      <c r="BO446" s="46" t="str">
        <f t="shared" si="133"/>
        <v/>
      </c>
      <c r="BP446" s="45">
        <f>SUMIF(Calculs!$B$32:$B$36,TRIM(BO446),Calculs!$C$32:$C$36)</f>
        <v>0</v>
      </c>
      <c r="BQ446" s="45">
        <f>IF(V446&lt;&gt;"",IF(LEFT(V446,1)="S", SUMIF(Calculs!$B$57:$B$61, TRIM(BO446), Calculs!$C$57:$C$61),0),0)</f>
        <v>0</v>
      </c>
      <c r="BR446" s="43" t="str">
        <f t="shared" si="122"/>
        <v>N</v>
      </c>
      <c r="BS446" s="241" t="str">
        <f t="shared" si="123"/>
        <v>N</v>
      </c>
      <c r="BT446" s="45">
        <f t="shared" si="124"/>
        <v>0</v>
      </c>
      <c r="BU446" s="45"/>
      <c r="BV446" s="45"/>
      <c r="BW446" s="45">
        <f>IF(C446="",0,IF(AND(BR446="S",AW446=1), VLOOKUP(C446,Calculs!$B$85:$D$90,3), 0) + IF(AND(BS446="S",BI446=1), VLOOKUP(C446,Calculs!$B$85:$F$90,5), 0))</f>
        <v>0</v>
      </c>
      <c r="BX446" s="43" t="str">
        <f t="shared" si="125"/>
        <v/>
      </c>
      <c r="BY446" s="241" t="str">
        <f t="shared" si="126"/>
        <v/>
      </c>
      <c r="BZ446" s="301" t="str">
        <f t="shared" si="127"/>
        <v/>
      </c>
      <c r="CA446" s="301" t="str">
        <f t="shared" si="128"/>
        <v/>
      </c>
    </row>
    <row r="447" spans="1:79" ht="12.75" customHeight="1">
      <c r="A447" s="273"/>
      <c r="B447" s="239" t="str">
        <f>IF(' Peticions ET'!B446="", "",' Peticions ET'!B446)</f>
        <v/>
      </c>
      <c r="C447" s="186" t="str">
        <f>IF(' Peticions ET'!C446="", "",' Peticions ET'!C446)</f>
        <v/>
      </c>
      <c r="D447" s="186" t="str">
        <f>IF(' Peticions ET'!D446="", "",' Peticions ET'!D446)</f>
        <v/>
      </c>
      <c r="E447" s="186" t="str">
        <f>IF(' Peticions ET'!E446="", "",' Peticions ET'!E446)</f>
        <v/>
      </c>
      <c r="F447" s="186" t="str">
        <f>IF(' Peticions ET'!F446="", "",' Peticions ET'!F446)</f>
        <v/>
      </c>
      <c r="G447" s="186" t="str">
        <f>IF(' Peticions ET'!G446="", "",' Peticions ET'!G446)</f>
        <v/>
      </c>
      <c r="H447" s="185" t="str">
        <f>IF(' Peticions ET'!H446="", "",' Peticions ET'!H446)</f>
        <v/>
      </c>
      <c r="I447" s="185" t="str">
        <f>IF(' Peticions ET'!I446="", "",' Peticions ET'!I446)</f>
        <v/>
      </c>
      <c r="J447" s="33" t="str">
        <f>IF(' Peticions ET'!J446="", "",' Peticions ET'!J446)</f>
        <v/>
      </c>
      <c r="K447" s="33" t="str">
        <f>IF(' Peticions ET'!K446="", "",' Peticions ET'!K446)</f>
        <v/>
      </c>
      <c r="L447" s="33" t="str">
        <f>IF(' Peticions ET'!L446="", "",' Peticions ET'!L446)</f>
        <v/>
      </c>
      <c r="M447" s="33" t="str">
        <f>IF(' Peticions ET'!M446="", "",' Peticions ET'!M446)</f>
        <v/>
      </c>
      <c r="N447" s="33" t="str">
        <f>IF(' Peticions ET'!N446="", "",' Peticions ET'!N446)</f>
        <v/>
      </c>
      <c r="O447" s="33" t="str">
        <f>IF(' Peticions ET'!O446="", "",' Peticions ET'!O446)</f>
        <v/>
      </c>
      <c r="P447" s="33" t="str">
        <f>IF(' Peticions ET'!P446="", "",' Peticions ET'!P446)</f>
        <v/>
      </c>
      <c r="Q447" s="33" t="str">
        <f>IF(' Peticions ET'!R446="", "",' Peticions ET'!R446)</f>
        <v/>
      </c>
      <c r="R447" s="1" t="str">
        <f>IF(' Peticions ET'!Q446="", "",' Peticions ET'!Q446)</f>
        <v/>
      </c>
      <c r="S447" s="34" t="str">
        <f>IF(' Peticions ET'!U446="", "",' Peticions ET'!U446)</f>
        <v/>
      </c>
      <c r="T447" s="34" t="str">
        <f>IF(' Peticions ET'!V446="", "",' Peticions ET'!V446)</f>
        <v/>
      </c>
      <c r="U447" t="str">
        <f>IF(' Peticions ET'!S446="", "",' Peticions ET'!S446)</f>
        <v/>
      </c>
      <c r="V447" t="str">
        <f>IF(' Peticions ET'!T446="", "",' Peticions ET'!T446)</f>
        <v/>
      </c>
      <c r="W447" s="33" t="str">
        <f>IF(' Peticions ET'!W446="", "",' Peticions ET'!W446)</f>
        <v/>
      </c>
      <c r="X447" s="33" t="str">
        <f>IF(' Peticions ET'!X446="", "",' Peticions ET'!X446)</f>
        <v/>
      </c>
      <c r="Y447" s="33" t="str">
        <f>IF(' Peticions ET'!Y446="", "",' Peticions ET'!Y446)</f>
        <v/>
      </c>
      <c r="Z447" s="1"/>
      <c r="AA447" s="1"/>
      <c r="AB447" s="3"/>
      <c r="AC447" s="34"/>
      <c r="AD447" s="34"/>
      <c r="AE447" s="34"/>
      <c r="AF447" s="35"/>
      <c r="AG447" s="36"/>
      <c r="AH447" s="36"/>
      <c r="AI447" s="36"/>
      <c r="AJ447" s="36"/>
      <c r="AK447" s="37"/>
      <c r="AL447" s="37"/>
      <c r="AM447" s="37"/>
      <c r="AN447" s="37"/>
      <c r="AO447" s="38" t="str">
        <f>IF(' Peticions ET'!AO446="", "",' Peticions ET'!AO446)</f>
        <v/>
      </c>
      <c r="AP447" s="154"/>
      <c r="AQ447" s="39"/>
      <c r="AR447" s="40" t="str">
        <f t="shared" si="118"/>
        <v/>
      </c>
      <c r="AS447" s="41" t="str">
        <f t="shared" si="119"/>
        <v/>
      </c>
      <c r="AT447" s="42" t="str">
        <f t="shared" si="129"/>
        <v/>
      </c>
      <c r="AU447" s="43" t="str">
        <f t="shared" si="130"/>
        <v/>
      </c>
      <c r="AV447" s="252" t="str">
        <f t="shared" si="120"/>
        <v/>
      </c>
      <c r="AW447" s="242">
        <f>IF(B447="",0,IF(BR447="S",COUNTIF($AV$17:AV447,AV447),0))</f>
        <v>0</v>
      </c>
      <c r="AX447" s="44" t="str">
        <f t="shared" si="131"/>
        <v/>
      </c>
      <c r="AY447" s="45">
        <f xml:space="preserve"> IF(AX447&lt;&gt;"",VLOOKUP(AX447,Calculs!$B$2:$C$34,2,FALSE),0)</f>
        <v>0</v>
      </c>
      <c r="AZ447" s="45">
        <f>IF(K447&lt;&gt;"",IF(LEFT(K447,1)="S", Calculs!$C$55,0),0)</f>
        <v>0</v>
      </c>
      <c r="BA447" s="45">
        <f>IF(L447&lt;&gt;"",IF(LEFT(L447,1)="S", Calculs!$C$51,0),0)</f>
        <v>0</v>
      </c>
      <c r="BB447" s="45">
        <f>IF(M447&lt;&gt;"",IF(LEFT(M447,1)="S", Calculs!$C$52,0),0)</f>
        <v>0</v>
      </c>
      <c r="BC447" s="46" t="str">
        <f t="shared" si="132"/>
        <v/>
      </c>
      <c r="BD447" s="46" t="str">
        <f t="shared" si="134"/>
        <v/>
      </c>
      <c r="BE447" s="46">
        <f>SUMIF(Calculs!$B$2:$B$34,BC447,Calculs!$C$2:$C$34)</f>
        <v>0</v>
      </c>
      <c r="BF447" s="45">
        <f>IF(Q447&lt;&gt;"",IF(LEFT(Q447,1)="S", Calculs!$C$52,0),0)</f>
        <v>0</v>
      </c>
      <c r="BG447" s="45">
        <f>IF(R447&lt;&gt;"",IF(LEFT(R447,1)="S", Calculs!$C$51,0),0)</f>
        <v>0</v>
      </c>
      <c r="BH447" s="252" t="str">
        <f t="shared" si="121"/>
        <v/>
      </c>
      <c r="BI447" s="242">
        <f>IF(B447="",0, IF(BS447="S",COUNTIF($BH$17:BH447,BH447),0))</f>
        <v>0</v>
      </c>
      <c r="BJ447" s="45">
        <f xml:space="preserve"> IF(S447&lt;&gt;"",IF(S447&lt;&gt;"Sense monitor",VLOOKUP(LEFT(S447,2),Calculs!$B$41:$C$46,2,FALSE),0),0)</f>
        <v>0</v>
      </c>
      <c r="BK447" s="45">
        <f>IF(T447&lt;&gt;"",IF(LEFT(T447,1)="S", Calculs!$C$48,0),0)</f>
        <v>0</v>
      </c>
      <c r="BL447" s="45">
        <f>IF(W447&lt;&gt;"",IF(LEFT(W447,3)="ETT", Calculs!$C$37,0),0)</f>
        <v>0</v>
      </c>
      <c r="BM447" s="45">
        <f>IF(X447&lt;&gt;"",IF(LEFT(X447,1)="S", Calculs!$C$51,0),0)</f>
        <v>0</v>
      </c>
      <c r="BN447" s="45">
        <f>IF(Y447&lt;&gt;"",IF(LEFT(Y447,1)="S", Calculs!$C$52,0),0)</f>
        <v>0</v>
      </c>
      <c r="BO447" s="46" t="str">
        <f t="shared" si="133"/>
        <v/>
      </c>
      <c r="BP447" s="45">
        <f>SUMIF(Calculs!$B$32:$B$36,TRIM(BO447),Calculs!$C$32:$C$36)</f>
        <v>0</v>
      </c>
      <c r="BQ447" s="45">
        <f>IF(V447&lt;&gt;"",IF(LEFT(V447,1)="S", SUMIF(Calculs!$B$57:$B$61, TRIM(BO447), Calculs!$C$57:$C$61),0),0)</f>
        <v>0</v>
      </c>
      <c r="BR447" s="43" t="str">
        <f t="shared" si="122"/>
        <v>N</v>
      </c>
      <c r="BS447" s="241" t="str">
        <f t="shared" si="123"/>
        <v>N</v>
      </c>
      <c r="BT447" s="45">
        <f t="shared" si="124"/>
        <v>0</v>
      </c>
      <c r="BU447" s="45"/>
      <c r="BV447" s="45"/>
      <c r="BW447" s="45">
        <f>IF(C447="",0,IF(AND(BR447="S",AW447=1), VLOOKUP(C447,Calculs!$B$85:$D$90,3), 0) + IF(AND(BS447="S",BI447=1), VLOOKUP(C447,Calculs!$B$85:$F$90,5), 0))</f>
        <v>0</v>
      </c>
      <c r="BX447" s="43" t="str">
        <f t="shared" si="125"/>
        <v/>
      </c>
      <c r="BY447" s="241" t="str">
        <f t="shared" si="126"/>
        <v/>
      </c>
      <c r="BZ447" s="301" t="str">
        <f t="shared" si="127"/>
        <v/>
      </c>
      <c r="CA447" s="301" t="str">
        <f t="shared" si="128"/>
        <v/>
      </c>
    </row>
    <row r="448" spans="1:79" ht="12.75" customHeight="1">
      <c r="A448" s="273"/>
      <c r="B448" s="239" t="str">
        <f>IF(' Peticions ET'!B447="", "",' Peticions ET'!B447)</f>
        <v/>
      </c>
      <c r="C448" s="186" t="str">
        <f>IF(' Peticions ET'!C447="", "",' Peticions ET'!C447)</f>
        <v/>
      </c>
      <c r="D448" s="186" t="str">
        <f>IF(' Peticions ET'!D447="", "",' Peticions ET'!D447)</f>
        <v/>
      </c>
      <c r="E448" s="186" t="str">
        <f>IF(' Peticions ET'!E447="", "",' Peticions ET'!E447)</f>
        <v/>
      </c>
      <c r="F448" s="186" t="str">
        <f>IF(' Peticions ET'!F447="", "",' Peticions ET'!F447)</f>
        <v/>
      </c>
      <c r="G448" s="186" t="str">
        <f>IF(' Peticions ET'!G447="", "",' Peticions ET'!G447)</f>
        <v/>
      </c>
      <c r="H448" s="185" t="str">
        <f>IF(' Peticions ET'!H447="", "",' Peticions ET'!H447)</f>
        <v/>
      </c>
      <c r="I448" s="185" t="str">
        <f>IF(' Peticions ET'!I447="", "",' Peticions ET'!I447)</f>
        <v/>
      </c>
      <c r="J448" s="33" t="str">
        <f>IF(' Peticions ET'!J447="", "",' Peticions ET'!J447)</f>
        <v/>
      </c>
      <c r="K448" s="33" t="str">
        <f>IF(' Peticions ET'!K447="", "",' Peticions ET'!K447)</f>
        <v/>
      </c>
      <c r="L448" s="33" t="str">
        <f>IF(' Peticions ET'!L447="", "",' Peticions ET'!L447)</f>
        <v/>
      </c>
      <c r="M448" s="33" t="str">
        <f>IF(' Peticions ET'!M447="", "",' Peticions ET'!M447)</f>
        <v/>
      </c>
      <c r="N448" s="33" t="str">
        <f>IF(' Peticions ET'!N447="", "",' Peticions ET'!N447)</f>
        <v/>
      </c>
      <c r="O448" s="33" t="str">
        <f>IF(' Peticions ET'!O447="", "",' Peticions ET'!O447)</f>
        <v/>
      </c>
      <c r="P448" s="33" t="str">
        <f>IF(' Peticions ET'!P447="", "",' Peticions ET'!P447)</f>
        <v/>
      </c>
      <c r="Q448" s="33" t="str">
        <f>IF(' Peticions ET'!R447="", "",' Peticions ET'!R447)</f>
        <v/>
      </c>
      <c r="R448" s="1" t="str">
        <f>IF(' Peticions ET'!Q447="", "",' Peticions ET'!Q447)</f>
        <v/>
      </c>
      <c r="S448" s="34" t="str">
        <f>IF(' Peticions ET'!U447="", "",' Peticions ET'!U447)</f>
        <v/>
      </c>
      <c r="T448" s="34" t="str">
        <f>IF(' Peticions ET'!V447="", "",' Peticions ET'!V447)</f>
        <v/>
      </c>
      <c r="U448" t="str">
        <f>IF(' Peticions ET'!S447="", "",' Peticions ET'!S447)</f>
        <v/>
      </c>
      <c r="V448" t="str">
        <f>IF(' Peticions ET'!T447="", "",' Peticions ET'!T447)</f>
        <v/>
      </c>
      <c r="W448" s="33" t="str">
        <f>IF(' Peticions ET'!W447="", "",' Peticions ET'!W447)</f>
        <v/>
      </c>
      <c r="X448" s="33" t="str">
        <f>IF(' Peticions ET'!X447="", "",' Peticions ET'!X447)</f>
        <v/>
      </c>
      <c r="Y448" s="33" t="str">
        <f>IF(' Peticions ET'!Y447="", "",' Peticions ET'!Y447)</f>
        <v/>
      </c>
      <c r="Z448" s="1"/>
      <c r="AA448" s="1"/>
      <c r="AB448" s="3"/>
      <c r="AC448" s="34"/>
      <c r="AD448" s="34"/>
      <c r="AE448" s="34"/>
      <c r="AF448" s="35"/>
      <c r="AG448" s="36"/>
      <c r="AH448" s="36"/>
      <c r="AI448" s="36"/>
      <c r="AJ448" s="36"/>
      <c r="AK448" s="37"/>
      <c r="AL448" s="37"/>
      <c r="AM448" s="37"/>
      <c r="AN448" s="37"/>
      <c r="AO448" s="38" t="str">
        <f>IF(' Peticions ET'!AO447="", "",' Peticions ET'!AO447)</f>
        <v/>
      </c>
      <c r="AP448" s="154"/>
      <c r="AQ448" s="39"/>
      <c r="AR448" s="40" t="str">
        <f t="shared" si="118"/>
        <v/>
      </c>
      <c r="AS448" s="41" t="str">
        <f t="shared" si="119"/>
        <v/>
      </c>
      <c r="AT448" s="42" t="str">
        <f t="shared" si="129"/>
        <v/>
      </c>
      <c r="AU448" s="43" t="str">
        <f t="shared" si="130"/>
        <v/>
      </c>
      <c r="AV448" s="252" t="str">
        <f t="shared" si="120"/>
        <v/>
      </c>
      <c r="AW448" s="242">
        <f>IF(B448="",0,IF(BR448="S",COUNTIF($AV$17:AV448,AV448),0))</f>
        <v>0</v>
      </c>
      <c r="AX448" s="44" t="str">
        <f t="shared" si="131"/>
        <v/>
      </c>
      <c r="AY448" s="45">
        <f xml:space="preserve"> IF(AX448&lt;&gt;"",VLOOKUP(AX448,Calculs!$B$2:$C$34,2,FALSE),0)</f>
        <v>0</v>
      </c>
      <c r="AZ448" s="45">
        <f>IF(K448&lt;&gt;"",IF(LEFT(K448,1)="S", Calculs!$C$55,0),0)</f>
        <v>0</v>
      </c>
      <c r="BA448" s="45">
        <f>IF(L448&lt;&gt;"",IF(LEFT(L448,1)="S", Calculs!$C$51,0),0)</f>
        <v>0</v>
      </c>
      <c r="BB448" s="45">
        <f>IF(M448&lt;&gt;"",IF(LEFT(M448,1)="S", Calculs!$C$52,0),0)</f>
        <v>0</v>
      </c>
      <c r="BC448" s="46" t="str">
        <f t="shared" si="132"/>
        <v/>
      </c>
      <c r="BD448" s="46" t="str">
        <f t="shared" si="134"/>
        <v/>
      </c>
      <c r="BE448" s="46">
        <f>SUMIF(Calculs!$B$2:$B$34,BC448,Calculs!$C$2:$C$34)</f>
        <v>0</v>
      </c>
      <c r="BF448" s="45">
        <f>IF(Q448&lt;&gt;"",IF(LEFT(Q448,1)="S", Calculs!$C$52,0),0)</f>
        <v>0</v>
      </c>
      <c r="BG448" s="45">
        <f>IF(R448&lt;&gt;"",IF(LEFT(R448,1)="S", Calculs!$C$51,0),0)</f>
        <v>0</v>
      </c>
      <c r="BH448" s="252" t="str">
        <f t="shared" si="121"/>
        <v/>
      </c>
      <c r="BI448" s="242">
        <f>IF(B448="",0, IF(BS448="S",COUNTIF($BH$17:BH448,BH448),0))</f>
        <v>0</v>
      </c>
      <c r="BJ448" s="45">
        <f xml:space="preserve"> IF(S448&lt;&gt;"",IF(S448&lt;&gt;"Sense monitor",VLOOKUP(LEFT(S448,2),Calculs!$B$41:$C$46,2,FALSE),0),0)</f>
        <v>0</v>
      </c>
      <c r="BK448" s="45">
        <f>IF(T448&lt;&gt;"",IF(LEFT(T448,1)="S", Calculs!$C$48,0),0)</f>
        <v>0</v>
      </c>
      <c r="BL448" s="45">
        <f>IF(W448&lt;&gt;"",IF(LEFT(W448,3)="ETT", Calculs!$C$37,0),0)</f>
        <v>0</v>
      </c>
      <c r="BM448" s="45">
        <f>IF(X448&lt;&gt;"",IF(LEFT(X448,1)="S", Calculs!$C$51,0),0)</f>
        <v>0</v>
      </c>
      <c r="BN448" s="45">
        <f>IF(Y448&lt;&gt;"",IF(LEFT(Y448,1)="S", Calculs!$C$52,0),0)</f>
        <v>0</v>
      </c>
      <c r="BO448" s="46" t="str">
        <f t="shared" si="133"/>
        <v/>
      </c>
      <c r="BP448" s="45">
        <f>SUMIF(Calculs!$B$32:$B$36,TRIM(BO448),Calculs!$C$32:$C$36)</f>
        <v>0</v>
      </c>
      <c r="BQ448" s="45">
        <f>IF(V448&lt;&gt;"",IF(LEFT(V448,1)="S", SUMIF(Calculs!$B$57:$B$61, TRIM(BO448), Calculs!$C$57:$C$61),0),0)</f>
        <v>0</v>
      </c>
      <c r="BR448" s="43" t="str">
        <f t="shared" si="122"/>
        <v>N</v>
      </c>
      <c r="BS448" s="241" t="str">
        <f t="shared" si="123"/>
        <v>N</v>
      </c>
      <c r="BT448" s="45">
        <f t="shared" si="124"/>
        <v>0</v>
      </c>
      <c r="BU448" s="45"/>
      <c r="BV448" s="45"/>
      <c r="BW448" s="45">
        <f>IF(C448="",0,IF(AND(BR448="S",AW448=1), VLOOKUP(C448,Calculs!$B$85:$D$90,3), 0) + IF(AND(BS448="S",BI448=1), VLOOKUP(C448,Calculs!$B$85:$F$90,5), 0))</f>
        <v>0</v>
      </c>
      <c r="BX448" s="43" t="str">
        <f t="shared" si="125"/>
        <v/>
      </c>
      <c r="BY448" s="241" t="str">
        <f t="shared" si="126"/>
        <v/>
      </c>
      <c r="BZ448" s="301" t="str">
        <f t="shared" si="127"/>
        <v/>
      </c>
      <c r="CA448" s="301" t="str">
        <f t="shared" si="128"/>
        <v/>
      </c>
    </row>
    <row r="449" spans="1:79" ht="12.75" customHeight="1">
      <c r="A449" s="273"/>
      <c r="B449" s="239" t="str">
        <f>IF(' Peticions ET'!B448="", "",' Peticions ET'!B448)</f>
        <v/>
      </c>
      <c r="C449" s="186" t="str">
        <f>IF(' Peticions ET'!C448="", "",' Peticions ET'!C448)</f>
        <v/>
      </c>
      <c r="D449" s="186" t="str">
        <f>IF(' Peticions ET'!D448="", "",' Peticions ET'!D448)</f>
        <v/>
      </c>
      <c r="E449" s="186" t="str">
        <f>IF(' Peticions ET'!E448="", "",' Peticions ET'!E448)</f>
        <v/>
      </c>
      <c r="F449" s="186" t="str">
        <f>IF(' Peticions ET'!F448="", "",' Peticions ET'!F448)</f>
        <v/>
      </c>
      <c r="G449" s="186" t="str">
        <f>IF(' Peticions ET'!G448="", "",' Peticions ET'!G448)</f>
        <v/>
      </c>
      <c r="H449" s="185" t="str">
        <f>IF(' Peticions ET'!H448="", "",' Peticions ET'!H448)</f>
        <v/>
      </c>
      <c r="I449" s="185" t="str">
        <f>IF(' Peticions ET'!I448="", "",' Peticions ET'!I448)</f>
        <v/>
      </c>
      <c r="J449" s="33" t="str">
        <f>IF(' Peticions ET'!J448="", "",' Peticions ET'!J448)</f>
        <v/>
      </c>
      <c r="K449" s="33" t="str">
        <f>IF(' Peticions ET'!K448="", "",' Peticions ET'!K448)</f>
        <v/>
      </c>
      <c r="L449" s="33" t="str">
        <f>IF(' Peticions ET'!L448="", "",' Peticions ET'!L448)</f>
        <v/>
      </c>
      <c r="M449" s="33" t="str">
        <f>IF(' Peticions ET'!M448="", "",' Peticions ET'!M448)</f>
        <v/>
      </c>
      <c r="N449" s="33" t="str">
        <f>IF(' Peticions ET'!N448="", "",' Peticions ET'!N448)</f>
        <v/>
      </c>
      <c r="O449" s="33" t="str">
        <f>IF(' Peticions ET'!O448="", "",' Peticions ET'!O448)</f>
        <v/>
      </c>
      <c r="P449" s="33" t="str">
        <f>IF(' Peticions ET'!P448="", "",' Peticions ET'!P448)</f>
        <v/>
      </c>
      <c r="Q449" s="33" t="str">
        <f>IF(' Peticions ET'!R448="", "",' Peticions ET'!R448)</f>
        <v/>
      </c>
      <c r="R449" s="1" t="str">
        <f>IF(' Peticions ET'!Q448="", "",' Peticions ET'!Q448)</f>
        <v/>
      </c>
      <c r="S449" s="34" t="str">
        <f>IF(' Peticions ET'!U448="", "",' Peticions ET'!U448)</f>
        <v/>
      </c>
      <c r="T449" s="34" t="str">
        <f>IF(' Peticions ET'!V448="", "",' Peticions ET'!V448)</f>
        <v/>
      </c>
      <c r="U449" t="str">
        <f>IF(' Peticions ET'!S448="", "",' Peticions ET'!S448)</f>
        <v/>
      </c>
      <c r="V449" t="str">
        <f>IF(' Peticions ET'!T448="", "",' Peticions ET'!T448)</f>
        <v/>
      </c>
      <c r="W449" s="33" t="str">
        <f>IF(' Peticions ET'!W448="", "",' Peticions ET'!W448)</f>
        <v/>
      </c>
      <c r="X449" s="33" t="str">
        <f>IF(' Peticions ET'!X448="", "",' Peticions ET'!X448)</f>
        <v/>
      </c>
      <c r="Y449" s="33" t="str">
        <f>IF(' Peticions ET'!Y448="", "",' Peticions ET'!Y448)</f>
        <v/>
      </c>
      <c r="Z449" s="1"/>
      <c r="AA449" s="1"/>
      <c r="AB449" s="3"/>
      <c r="AC449" s="34"/>
      <c r="AD449" s="34"/>
      <c r="AE449" s="34"/>
      <c r="AF449" s="35"/>
      <c r="AG449" s="36"/>
      <c r="AH449" s="36"/>
      <c r="AI449" s="36"/>
      <c r="AJ449" s="36"/>
      <c r="AK449" s="37"/>
      <c r="AL449" s="37"/>
      <c r="AM449" s="37"/>
      <c r="AN449" s="37"/>
      <c r="AO449" s="38" t="str">
        <f>IF(' Peticions ET'!AO448="", "",' Peticions ET'!AO448)</f>
        <v/>
      </c>
      <c r="AP449" s="154"/>
      <c r="AQ449" s="39"/>
      <c r="AR449" s="40" t="str">
        <f t="shared" si="118"/>
        <v/>
      </c>
      <c r="AS449" s="41" t="str">
        <f t="shared" si="119"/>
        <v/>
      </c>
      <c r="AT449" s="42" t="str">
        <f t="shared" si="129"/>
        <v/>
      </c>
      <c r="AU449" s="43" t="str">
        <f t="shared" si="130"/>
        <v/>
      </c>
      <c r="AV449" s="252" t="str">
        <f t="shared" si="120"/>
        <v/>
      </c>
      <c r="AW449" s="242">
        <f>IF(B449="",0,IF(BR449="S",COUNTIF($AV$17:AV449,AV449),0))</f>
        <v>0</v>
      </c>
      <c r="AX449" s="44" t="str">
        <f t="shared" si="131"/>
        <v/>
      </c>
      <c r="AY449" s="45">
        <f xml:space="preserve"> IF(AX449&lt;&gt;"",VLOOKUP(AX449,Calculs!$B$2:$C$34,2,FALSE),0)</f>
        <v>0</v>
      </c>
      <c r="AZ449" s="45">
        <f>IF(K449&lt;&gt;"",IF(LEFT(K449,1)="S", Calculs!$C$55,0),0)</f>
        <v>0</v>
      </c>
      <c r="BA449" s="45">
        <f>IF(L449&lt;&gt;"",IF(LEFT(L449,1)="S", Calculs!$C$51,0),0)</f>
        <v>0</v>
      </c>
      <c r="BB449" s="45">
        <f>IF(M449&lt;&gt;"",IF(LEFT(M449,1)="S", Calculs!$C$52,0),0)</f>
        <v>0</v>
      </c>
      <c r="BC449" s="46" t="str">
        <f t="shared" si="132"/>
        <v/>
      </c>
      <c r="BD449" s="46" t="str">
        <f t="shared" si="134"/>
        <v/>
      </c>
      <c r="BE449" s="46">
        <f>SUMIF(Calculs!$B$2:$B$34,BC449,Calculs!$C$2:$C$34)</f>
        <v>0</v>
      </c>
      <c r="BF449" s="45">
        <f>IF(Q449&lt;&gt;"",IF(LEFT(Q449,1)="S", Calculs!$C$52,0),0)</f>
        <v>0</v>
      </c>
      <c r="BG449" s="45">
        <f>IF(R449&lt;&gt;"",IF(LEFT(R449,1)="S", Calculs!$C$51,0),0)</f>
        <v>0</v>
      </c>
      <c r="BH449" s="252" t="str">
        <f t="shared" si="121"/>
        <v/>
      </c>
      <c r="BI449" s="242">
        <f>IF(B449="",0, IF(BS449="S",COUNTIF($BH$17:BH449,BH449),0))</f>
        <v>0</v>
      </c>
      <c r="BJ449" s="45">
        <f xml:space="preserve"> IF(S449&lt;&gt;"",IF(S449&lt;&gt;"Sense monitor",VLOOKUP(LEFT(S449,2),Calculs!$B$41:$C$46,2,FALSE),0),0)</f>
        <v>0</v>
      </c>
      <c r="BK449" s="45">
        <f>IF(T449&lt;&gt;"",IF(LEFT(T449,1)="S", Calculs!$C$48,0),0)</f>
        <v>0</v>
      </c>
      <c r="BL449" s="45">
        <f>IF(W449&lt;&gt;"",IF(LEFT(W449,3)="ETT", Calculs!$C$37,0),0)</f>
        <v>0</v>
      </c>
      <c r="BM449" s="45">
        <f>IF(X449&lt;&gt;"",IF(LEFT(X449,1)="S", Calculs!$C$51,0),0)</f>
        <v>0</v>
      </c>
      <c r="BN449" s="45">
        <f>IF(Y449&lt;&gt;"",IF(LEFT(Y449,1)="S", Calculs!$C$52,0),0)</f>
        <v>0</v>
      </c>
      <c r="BO449" s="46" t="str">
        <f t="shared" si="133"/>
        <v/>
      </c>
      <c r="BP449" s="45">
        <f>SUMIF(Calculs!$B$32:$B$36,TRIM(BO449),Calculs!$C$32:$C$36)</f>
        <v>0</v>
      </c>
      <c r="BQ449" s="45">
        <f>IF(V449&lt;&gt;"",IF(LEFT(V449,1)="S", SUMIF(Calculs!$B$57:$B$61, TRIM(BO449), Calculs!$C$57:$C$61),0),0)</f>
        <v>0</v>
      </c>
      <c r="BR449" s="43" t="str">
        <f t="shared" si="122"/>
        <v>N</v>
      </c>
      <c r="BS449" s="241" t="str">
        <f t="shared" si="123"/>
        <v>N</v>
      </c>
      <c r="BT449" s="45">
        <f t="shared" si="124"/>
        <v>0</v>
      </c>
      <c r="BU449" s="45"/>
      <c r="BV449" s="45"/>
      <c r="BW449" s="45">
        <f>IF(C449="",0,IF(AND(BR449="S",AW449=1), VLOOKUP(C449,Calculs!$B$85:$D$90,3), 0) + IF(AND(BS449="S",BI449=1), VLOOKUP(C449,Calculs!$B$85:$F$90,5), 0))</f>
        <v>0</v>
      </c>
      <c r="BX449" s="43" t="str">
        <f t="shared" si="125"/>
        <v/>
      </c>
      <c r="BY449" s="241" t="str">
        <f t="shared" si="126"/>
        <v/>
      </c>
      <c r="BZ449" s="301" t="str">
        <f t="shared" si="127"/>
        <v/>
      </c>
      <c r="CA449" s="301" t="str">
        <f t="shared" si="128"/>
        <v/>
      </c>
    </row>
    <row r="450" spans="1:79" ht="12.75" customHeight="1">
      <c r="A450" s="273"/>
      <c r="B450" s="239" t="str">
        <f>IF(' Peticions ET'!B449="", "",' Peticions ET'!B449)</f>
        <v/>
      </c>
      <c r="C450" s="186" t="str">
        <f>IF(' Peticions ET'!C449="", "",' Peticions ET'!C449)</f>
        <v/>
      </c>
      <c r="D450" s="186" t="str">
        <f>IF(' Peticions ET'!D449="", "",' Peticions ET'!D449)</f>
        <v/>
      </c>
      <c r="E450" s="186" t="str">
        <f>IF(' Peticions ET'!E449="", "",' Peticions ET'!E449)</f>
        <v/>
      </c>
      <c r="F450" s="186" t="str">
        <f>IF(' Peticions ET'!F449="", "",' Peticions ET'!F449)</f>
        <v/>
      </c>
      <c r="G450" s="186" t="str">
        <f>IF(' Peticions ET'!G449="", "",' Peticions ET'!G449)</f>
        <v/>
      </c>
      <c r="H450" s="185" t="str">
        <f>IF(' Peticions ET'!H449="", "",' Peticions ET'!H449)</f>
        <v/>
      </c>
      <c r="I450" s="185" t="str">
        <f>IF(' Peticions ET'!I449="", "",' Peticions ET'!I449)</f>
        <v/>
      </c>
      <c r="J450" s="33" t="str">
        <f>IF(' Peticions ET'!J449="", "",' Peticions ET'!J449)</f>
        <v/>
      </c>
      <c r="K450" s="33" t="str">
        <f>IF(' Peticions ET'!K449="", "",' Peticions ET'!K449)</f>
        <v/>
      </c>
      <c r="L450" s="33" t="str">
        <f>IF(' Peticions ET'!L449="", "",' Peticions ET'!L449)</f>
        <v/>
      </c>
      <c r="M450" s="33" t="str">
        <f>IF(' Peticions ET'!M449="", "",' Peticions ET'!M449)</f>
        <v/>
      </c>
      <c r="N450" s="33" t="str">
        <f>IF(' Peticions ET'!N449="", "",' Peticions ET'!N449)</f>
        <v/>
      </c>
      <c r="O450" s="33" t="str">
        <f>IF(' Peticions ET'!O449="", "",' Peticions ET'!O449)</f>
        <v/>
      </c>
      <c r="P450" s="33" t="str">
        <f>IF(' Peticions ET'!P449="", "",' Peticions ET'!P449)</f>
        <v/>
      </c>
      <c r="Q450" s="33" t="str">
        <f>IF(' Peticions ET'!R449="", "",' Peticions ET'!R449)</f>
        <v/>
      </c>
      <c r="R450" s="1" t="str">
        <f>IF(' Peticions ET'!Q449="", "",' Peticions ET'!Q449)</f>
        <v/>
      </c>
      <c r="S450" s="34" t="str">
        <f>IF(' Peticions ET'!U449="", "",' Peticions ET'!U449)</f>
        <v/>
      </c>
      <c r="T450" s="34" t="str">
        <f>IF(' Peticions ET'!V449="", "",' Peticions ET'!V449)</f>
        <v/>
      </c>
      <c r="U450" t="str">
        <f>IF(' Peticions ET'!S449="", "",' Peticions ET'!S449)</f>
        <v/>
      </c>
      <c r="V450" t="str">
        <f>IF(' Peticions ET'!T449="", "",' Peticions ET'!T449)</f>
        <v/>
      </c>
      <c r="W450" s="33" t="str">
        <f>IF(' Peticions ET'!W449="", "",' Peticions ET'!W449)</f>
        <v/>
      </c>
      <c r="X450" s="33" t="str">
        <f>IF(' Peticions ET'!X449="", "",' Peticions ET'!X449)</f>
        <v/>
      </c>
      <c r="Y450" s="33" t="str">
        <f>IF(' Peticions ET'!Y449="", "",' Peticions ET'!Y449)</f>
        <v/>
      </c>
      <c r="Z450" s="1"/>
      <c r="AA450" s="1"/>
      <c r="AB450" s="3"/>
      <c r="AC450" s="34"/>
      <c r="AD450" s="34"/>
      <c r="AE450" s="34"/>
      <c r="AF450" s="35"/>
      <c r="AG450" s="36"/>
      <c r="AH450" s="36"/>
      <c r="AI450" s="36"/>
      <c r="AJ450" s="36"/>
      <c r="AK450" s="37"/>
      <c r="AL450" s="37"/>
      <c r="AM450" s="37"/>
      <c r="AN450" s="37"/>
      <c r="AO450" s="38" t="str">
        <f>IF(' Peticions ET'!AO449="", "",' Peticions ET'!AO449)</f>
        <v/>
      </c>
      <c r="AP450" s="154"/>
      <c r="AQ450" s="39"/>
      <c r="AR450" s="40" t="str">
        <f t="shared" si="118"/>
        <v/>
      </c>
      <c r="AS450" s="41" t="str">
        <f t="shared" si="119"/>
        <v/>
      </c>
      <c r="AT450" s="42" t="str">
        <f t="shared" si="129"/>
        <v/>
      </c>
      <c r="AU450" s="43" t="str">
        <f t="shared" si="130"/>
        <v/>
      </c>
      <c r="AV450" s="252" t="str">
        <f t="shared" si="120"/>
        <v/>
      </c>
      <c r="AW450" s="242">
        <f>IF(B450="",0,IF(BR450="S",COUNTIF($AV$17:AV450,AV450),0))</f>
        <v>0</v>
      </c>
      <c r="AX450" s="44" t="str">
        <f t="shared" si="131"/>
        <v/>
      </c>
      <c r="AY450" s="45">
        <f xml:space="preserve"> IF(AX450&lt;&gt;"",VLOOKUP(AX450,Calculs!$B$2:$C$34,2,FALSE),0)</f>
        <v>0</v>
      </c>
      <c r="AZ450" s="45">
        <f>IF(K450&lt;&gt;"",IF(LEFT(K450,1)="S", Calculs!$C$55,0),0)</f>
        <v>0</v>
      </c>
      <c r="BA450" s="45">
        <f>IF(L450&lt;&gt;"",IF(LEFT(L450,1)="S", Calculs!$C$51,0),0)</f>
        <v>0</v>
      </c>
      <c r="BB450" s="45">
        <f>IF(M450&lt;&gt;"",IF(LEFT(M450,1)="S", Calculs!$C$52,0),0)</f>
        <v>0</v>
      </c>
      <c r="BC450" s="46" t="str">
        <f t="shared" si="132"/>
        <v/>
      </c>
      <c r="BD450" s="46" t="str">
        <f t="shared" si="134"/>
        <v/>
      </c>
      <c r="BE450" s="46">
        <f>SUMIF(Calculs!$B$2:$B$34,BC450,Calculs!$C$2:$C$34)</f>
        <v>0</v>
      </c>
      <c r="BF450" s="45">
        <f>IF(Q450&lt;&gt;"",IF(LEFT(Q450,1)="S", Calculs!$C$52,0),0)</f>
        <v>0</v>
      </c>
      <c r="BG450" s="45">
        <f>IF(R450&lt;&gt;"",IF(LEFT(R450,1)="S", Calculs!$C$51,0),0)</f>
        <v>0</v>
      </c>
      <c r="BH450" s="252" t="str">
        <f t="shared" si="121"/>
        <v/>
      </c>
      <c r="BI450" s="242">
        <f>IF(B450="",0, IF(BS450="S",COUNTIF($BH$17:BH450,BH450),0))</f>
        <v>0</v>
      </c>
      <c r="BJ450" s="45">
        <f xml:space="preserve"> IF(S450&lt;&gt;"",IF(S450&lt;&gt;"Sense monitor",VLOOKUP(LEFT(S450,2),Calculs!$B$41:$C$46,2,FALSE),0),0)</f>
        <v>0</v>
      </c>
      <c r="BK450" s="45">
        <f>IF(T450&lt;&gt;"",IF(LEFT(T450,1)="S", Calculs!$C$48,0),0)</f>
        <v>0</v>
      </c>
      <c r="BL450" s="45">
        <f>IF(W450&lt;&gt;"",IF(LEFT(W450,3)="ETT", Calculs!$C$37,0),0)</f>
        <v>0</v>
      </c>
      <c r="BM450" s="45">
        <f>IF(X450&lt;&gt;"",IF(LEFT(X450,1)="S", Calculs!$C$51,0),0)</f>
        <v>0</v>
      </c>
      <c r="BN450" s="45">
        <f>IF(Y450&lt;&gt;"",IF(LEFT(Y450,1)="S", Calculs!$C$52,0),0)</f>
        <v>0</v>
      </c>
      <c r="BO450" s="46" t="str">
        <f t="shared" si="133"/>
        <v/>
      </c>
      <c r="BP450" s="45">
        <f>SUMIF(Calculs!$B$32:$B$36,TRIM(BO450),Calculs!$C$32:$C$36)</f>
        <v>0</v>
      </c>
      <c r="BQ450" s="45">
        <f>IF(V450&lt;&gt;"",IF(LEFT(V450,1)="S", SUMIF(Calculs!$B$57:$B$61, TRIM(BO450), Calculs!$C$57:$C$61),0),0)</f>
        <v>0</v>
      </c>
      <c r="BR450" s="43" t="str">
        <f t="shared" si="122"/>
        <v>N</v>
      </c>
      <c r="BS450" s="241" t="str">
        <f t="shared" si="123"/>
        <v>N</v>
      </c>
      <c r="BT450" s="45">
        <f t="shared" si="124"/>
        <v>0</v>
      </c>
      <c r="BU450" s="45"/>
      <c r="BV450" s="45"/>
      <c r="BW450" s="45">
        <f>IF(C450="",0,IF(AND(BR450="S",AW450=1), VLOOKUP(C450,Calculs!$B$85:$D$90,3), 0) + IF(AND(BS450="S",BI450=1), VLOOKUP(C450,Calculs!$B$85:$F$90,5), 0))</f>
        <v>0</v>
      </c>
      <c r="BX450" s="43" t="str">
        <f t="shared" si="125"/>
        <v/>
      </c>
      <c r="BY450" s="241" t="str">
        <f t="shared" si="126"/>
        <v/>
      </c>
      <c r="BZ450" s="301" t="str">
        <f t="shared" si="127"/>
        <v/>
      </c>
      <c r="CA450" s="301" t="str">
        <f t="shared" si="128"/>
        <v/>
      </c>
    </row>
    <row r="451" spans="1:79" ht="12.75" customHeight="1">
      <c r="A451" s="273"/>
      <c r="B451" s="239" t="str">
        <f>IF(' Peticions ET'!B450="", "",' Peticions ET'!B450)</f>
        <v/>
      </c>
      <c r="C451" s="186" t="str">
        <f>IF(' Peticions ET'!C450="", "",' Peticions ET'!C450)</f>
        <v/>
      </c>
      <c r="D451" s="186" t="str">
        <f>IF(' Peticions ET'!D450="", "",' Peticions ET'!D450)</f>
        <v/>
      </c>
      <c r="E451" s="186" t="str">
        <f>IF(' Peticions ET'!E450="", "",' Peticions ET'!E450)</f>
        <v/>
      </c>
      <c r="F451" s="186" t="str">
        <f>IF(' Peticions ET'!F450="", "",' Peticions ET'!F450)</f>
        <v/>
      </c>
      <c r="G451" s="186" t="str">
        <f>IF(' Peticions ET'!G450="", "",' Peticions ET'!G450)</f>
        <v/>
      </c>
      <c r="H451" s="185" t="str">
        <f>IF(' Peticions ET'!H450="", "",' Peticions ET'!H450)</f>
        <v/>
      </c>
      <c r="I451" s="185" t="str">
        <f>IF(' Peticions ET'!I450="", "",' Peticions ET'!I450)</f>
        <v/>
      </c>
      <c r="J451" s="33" t="str">
        <f>IF(' Peticions ET'!J450="", "",' Peticions ET'!J450)</f>
        <v/>
      </c>
      <c r="K451" s="33" t="str">
        <f>IF(' Peticions ET'!K450="", "",' Peticions ET'!K450)</f>
        <v/>
      </c>
      <c r="L451" s="33" t="str">
        <f>IF(' Peticions ET'!L450="", "",' Peticions ET'!L450)</f>
        <v/>
      </c>
      <c r="M451" s="33" t="str">
        <f>IF(' Peticions ET'!M450="", "",' Peticions ET'!M450)</f>
        <v/>
      </c>
      <c r="N451" s="33" t="str">
        <f>IF(' Peticions ET'!N450="", "",' Peticions ET'!N450)</f>
        <v/>
      </c>
      <c r="O451" s="33" t="str">
        <f>IF(' Peticions ET'!O450="", "",' Peticions ET'!O450)</f>
        <v/>
      </c>
      <c r="P451" s="33" t="str">
        <f>IF(' Peticions ET'!P450="", "",' Peticions ET'!P450)</f>
        <v/>
      </c>
      <c r="Q451" s="33" t="str">
        <f>IF(' Peticions ET'!R450="", "",' Peticions ET'!R450)</f>
        <v/>
      </c>
      <c r="R451" s="1" t="str">
        <f>IF(' Peticions ET'!Q450="", "",' Peticions ET'!Q450)</f>
        <v/>
      </c>
      <c r="S451" s="34" t="str">
        <f>IF(' Peticions ET'!U450="", "",' Peticions ET'!U450)</f>
        <v/>
      </c>
      <c r="T451" s="34" t="str">
        <f>IF(' Peticions ET'!V450="", "",' Peticions ET'!V450)</f>
        <v/>
      </c>
      <c r="U451" t="str">
        <f>IF(' Peticions ET'!S450="", "",' Peticions ET'!S450)</f>
        <v/>
      </c>
      <c r="V451" t="str">
        <f>IF(' Peticions ET'!T450="", "",' Peticions ET'!T450)</f>
        <v/>
      </c>
      <c r="W451" s="33" t="str">
        <f>IF(' Peticions ET'!W450="", "",' Peticions ET'!W450)</f>
        <v/>
      </c>
      <c r="X451" s="33" t="str">
        <f>IF(' Peticions ET'!X450="", "",' Peticions ET'!X450)</f>
        <v/>
      </c>
      <c r="Y451" s="33" t="str">
        <f>IF(' Peticions ET'!Y450="", "",' Peticions ET'!Y450)</f>
        <v/>
      </c>
      <c r="Z451" s="1"/>
      <c r="AA451" s="1"/>
      <c r="AB451" s="3"/>
      <c r="AC451" s="34"/>
      <c r="AD451" s="34"/>
      <c r="AE451" s="34"/>
      <c r="AF451" s="35"/>
      <c r="AG451" s="36"/>
      <c r="AH451" s="36"/>
      <c r="AI451" s="36"/>
      <c r="AJ451" s="36"/>
      <c r="AK451" s="37"/>
      <c r="AL451" s="37"/>
      <c r="AM451" s="37"/>
      <c r="AN451" s="37"/>
      <c r="AO451" s="38" t="str">
        <f>IF(' Peticions ET'!AO450="", "",' Peticions ET'!AO450)</f>
        <v/>
      </c>
      <c r="AP451" s="154"/>
      <c r="AQ451" s="39"/>
      <c r="AR451" s="40" t="str">
        <f t="shared" si="118"/>
        <v/>
      </c>
      <c r="AS451" s="41" t="str">
        <f t="shared" si="119"/>
        <v/>
      </c>
      <c r="AT451" s="42" t="str">
        <f t="shared" si="129"/>
        <v/>
      </c>
      <c r="AU451" s="43" t="str">
        <f t="shared" si="130"/>
        <v/>
      </c>
      <c r="AV451" s="252" t="str">
        <f t="shared" si="120"/>
        <v/>
      </c>
      <c r="AW451" s="242">
        <f>IF(B451="",0,IF(BR451="S",COUNTIF($AV$17:AV451,AV451),0))</f>
        <v>0</v>
      </c>
      <c r="AX451" s="44" t="str">
        <f t="shared" si="131"/>
        <v/>
      </c>
      <c r="AY451" s="45">
        <f xml:space="preserve"> IF(AX451&lt;&gt;"",VLOOKUP(AX451,Calculs!$B$2:$C$34,2,FALSE),0)</f>
        <v>0</v>
      </c>
      <c r="AZ451" s="45">
        <f>IF(K451&lt;&gt;"",IF(LEFT(K451,1)="S", Calculs!$C$55,0),0)</f>
        <v>0</v>
      </c>
      <c r="BA451" s="45">
        <f>IF(L451&lt;&gt;"",IF(LEFT(L451,1)="S", Calculs!$C$51,0),0)</f>
        <v>0</v>
      </c>
      <c r="BB451" s="45">
        <f>IF(M451&lt;&gt;"",IF(LEFT(M451,1)="S", Calculs!$C$52,0),0)</f>
        <v>0</v>
      </c>
      <c r="BC451" s="46" t="str">
        <f t="shared" si="132"/>
        <v/>
      </c>
      <c r="BD451" s="46" t="str">
        <f t="shared" si="134"/>
        <v/>
      </c>
      <c r="BE451" s="46">
        <f>SUMIF(Calculs!$B$2:$B$34,BC451,Calculs!$C$2:$C$34)</f>
        <v>0</v>
      </c>
      <c r="BF451" s="45">
        <f>IF(Q451&lt;&gt;"",IF(LEFT(Q451,1)="S", Calculs!$C$52,0),0)</f>
        <v>0</v>
      </c>
      <c r="BG451" s="45">
        <f>IF(R451&lt;&gt;"",IF(LEFT(R451,1)="S", Calculs!$C$51,0),0)</f>
        <v>0</v>
      </c>
      <c r="BH451" s="252" t="str">
        <f t="shared" si="121"/>
        <v/>
      </c>
      <c r="BI451" s="242">
        <f>IF(B451="",0, IF(BS451="S",COUNTIF($BH$17:BH451,BH451),0))</f>
        <v>0</v>
      </c>
      <c r="BJ451" s="45">
        <f xml:space="preserve"> IF(S451&lt;&gt;"",IF(S451&lt;&gt;"Sense monitor",VLOOKUP(LEFT(S451,2),Calculs!$B$41:$C$46,2,FALSE),0),0)</f>
        <v>0</v>
      </c>
      <c r="BK451" s="45">
        <f>IF(T451&lt;&gt;"",IF(LEFT(T451,1)="S", Calculs!$C$48,0),0)</f>
        <v>0</v>
      </c>
      <c r="BL451" s="45">
        <f>IF(W451&lt;&gt;"",IF(LEFT(W451,3)="ETT", Calculs!$C$37,0),0)</f>
        <v>0</v>
      </c>
      <c r="BM451" s="45">
        <f>IF(X451&lt;&gt;"",IF(LEFT(X451,1)="S", Calculs!$C$51,0),0)</f>
        <v>0</v>
      </c>
      <c r="BN451" s="45">
        <f>IF(Y451&lt;&gt;"",IF(LEFT(Y451,1)="S", Calculs!$C$52,0),0)</f>
        <v>0</v>
      </c>
      <c r="BO451" s="46" t="str">
        <f t="shared" si="133"/>
        <v/>
      </c>
      <c r="BP451" s="45">
        <f>SUMIF(Calculs!$B$32:$B$36,TRIM(BO451),Calculs!$C$32:$C$36)</f>
        <v>0</v>
      </c>
      <c r="BQ451" s="45">
        <f>IF(V451&lt;&gt;"",IF(LEFT(V451,1)="S", SUMIF(Calculs!$B$57:$B$61, TRIM(BO451), Calculs!$C$57:$C$61),0),0)</f>
        <v>0</v>
      </c>
      <c r="BR451" s="43" t="str">
        <f t="shared" si="122"/>
        <v>N</v>
      </c>
      <c r="BS451" s="241" t="str">
        <f t="shared" si="123"/>
        <v>N</v>
      </c>
      <c r="BT451" s="45">
        <f t="shared" si="124"/>
        <v>0</v>
      </c>
      <c r="BU451" s="45"/>
      <c r="BV451" s="45"/>
      <c r="BW451" s="45">
        <f>IF(C451="",0,IF(AND(BR451="S",AW451=1), VLOOKUP(C451,Calculs!$B$85:$D$90,3), 0) + IF(AND(BS451="S",BI451=1), VLOOKUP(C451,Calculs!$B$85:$F$90,5), 0))</f>
        <v>0</v>
      </c>
      <c r="BX451" s="43" t="str">
        <f t="shared" si="125"/>
        <v/>
      </c>
      <c r="BY451" s="241" t="str">
        <f t="shared" si="126"/>
        <v/>
      </c>
      <c r="BZ451" s="301" t="str">
        <f t="shared" si="127"/>
        <v/>
      </c>
      <c r="CA451" s="301" t="str">
        <f t="shared" si="128"/>
        <v/>
      </c>
    </row>
    <row r="452" spans="1:79" ht="12.75" customHeight="1">
      <c r="A452" s="273"/>
      <c r="B452" s="239" t="str">
        <f>IF(' Peticions ET'!B451="", "",' Peticions ET'!B451)</f>
        <v/>
      </c>
      <c r="C452" s="186" t="str">
        <f>IF(' Peticions ET'!C451="", "",' Peticions ET'!C451)</f>
        <v/>
      </c>
      <c r="D452" s="186" t="str">
        <f>IF(' Peticions ET'!D451="", "",' Peticions ET'!D451)</f>
        <v/>
      </c>
      <c r="E452" s="186" t="str">
        <f>IF(' Peticions ET'!E451="", "",' Peticions ET'!E451)</f>
        <v/>
      </c>
      <c r="F452" s="186" t="str">
        <f>IF(' Peticions ET'!F451="", "",' Peticions ET'!F451)</f>
        <v/>
      </c>
      <c r="G452" s="186" t="str">
        <f>IF(' Peticions ET'!G451="", "",' Peticions ET'!G451)</f>
        <v/>
      </c>
      <c r="H452" s="185" t="str">
        <f>IF(' Peticions ET'!H451="", "",' Peticions ET'!H451)</f>
        <v/>
      </c>
      <c r="I452" s="185" t="str">
        <f>IF(' Peticions ET'!I451="", "",' Peticions ET'!I451)</f>
        <v/>
      </c>
      <c r="J452" s="33" t="str">
        <f>IF(' Peticions ET'!J451="", "",' Peticions ET'!J451)</f>
        <v/>
      </c>
      <c r="K452" s="33" t="str">
        <f>IF(' Peticions ET'!K451="", "",' Peticions ET'!K451)</f>
        <v/>
      </c>
      <c r="L452" s="33" t="str">
        <f>IF(' Peticions ET'!L451="", "",' Peticions ET'!L451)</f>
        <v/>
      </c>
      <c r="M452" s="33" t="str">
        <f>IF(' Peticions ET'!M451="", "",' Peticions ET'!M451)</f>
        <v/>
      </c>
      <c r="N452" s="33" t="str">
        <f>IF(' Peticions ET'!N451="", "",' Peticions ET'!N451)</f>
        <v/>
      </c>
      <c r="O452" s="33" t="str">
        <f>IF(' Peticions ET'!O451="", "",' Peticions ET'!O451)</f>
        <v/>
      </c>
      <c r="P452" s="33" t="str">
        <f>IF(' Peticions ET'!P451="", "",' Peticions ET'!P451)</f>
        <v/>
      </c>
      <c r="Q452" s="33" t="str">
        <f>IF(' Peticions ET'!R451="", "",' Peticions ET'!R451)</f>
        <v/>
      </c>
      <c r="R452" s="1" t="str">
        <f>IF(' Peticions ET'!Q451="", "",' Peticions ET'!Q451)</f>
        <v/>
      </c>
      <c r="S452" s="34" t="str">
        <f>IF(' Peticions ET'!U451="", "",' Peticions ET'!U451)</f>
        <v/>
      </c>
      <c r="T452" s="34" t="str">
        <f>IF(' Peticions ET'!V451="", "",' Peticions ET'!V451)</f>
        <v/>
      </c>
      <c r="U452" t="str">
        <f>IF(' Peticions ET'!S451="", "",' Peticions ET'!S451)</f>
        <v/>
      </c>
      <c r="V452" t="str">
        <f>IF(' Peticions ET'!T451="", "",' Peticions ET'!T451)</f>
        <v/>
      </c>
      <c r="W452" s="33" t="str">
        <f>IF(' Peticions ET'!W451="", "",' Peticions ET'!W451)</f>
        <v/>
      </c>
      <c r="X452" s="33" t="str">
        <f>IF(' Peticions ET'!X451="", "",' Peticions ET'!X451)</f>
        <v/>
      </c>
      <c r="Y452" s="33" t="str">
        <f>IF(' Peticions ET'!Y451="", "",' Peticions ET'!Y451)</f>
        <v/>
      </c>
      <c r="Z452" s="1"/>
      <c r="AA452" s="1"/>
      <c r="AB452" s="3"/>
      <c r="AC452" s="34"/>
      <c r="AD452" s="34"/>
      <c r="AE452" s="34"/>
      <c r="AF452" s="35"/>
      <c r="AG452" s="36"/>
      <c r="AH452" s="36"/>
      <c r="AI452" s="36"/>
      <c r="AJ452" s="36"/>
      <c r="AK452" s="37"/>
      <c r="AL452" s="37"/>
      <c r="AM452" s="37"/>
      <c r="AN452" s="37"/>
      <c r="AO452" s="38" t="str">
        <f>IF(' Peticions ET'!AO451="", "",' Peticions ET'!AO451)</f>
        <v/>
      </c>
      <c r="AP452" s="154"/>
      <c r="AQ452" s="39"/>
      <c r="AR452" s="40" t="str">
        <f t="shared" si="118"/>
        <v/>
      </c>
      <c r="AS452" s="41" t="str">
        <f t="shared" si="119"/>
        <v/>
      </c>
      <c r="AT452" s="42" t="str">
        <f t="shared" si="129"/>
        <v/>
      </c>
      <c r="AU452" s="43" t="str">
        <f t="shared" si="130"/>
        <v/>
      </c>
      <c r="AV452" s="252" t="str">
        <f t="shared" si="120"/>
        <v/>
      </c>
      <c r="AW452" s="242">
        <f>IF(B452="",0,IF(BR452="S",COUNTIF($AV$17:AV452,AV452),0))</f>
        <v>0</v>
      </c>
      <c r="AX452" s="44" t="str">
        <f t="shared" si="131"/>
        <v/>
      </c>
      <c r="AY452" s="45">
        <f xml:space="preserve"> IF(AX452&lt;&gt;"",VLOOKUP(AX452,Calculs!$B$2:$C$34,2,FALSE),0)</f>
        <v>0</v>
      </c>
      <c r="AZ452" s="45">
        <f>IF(K452&lt;&gt;"",IF(LEFT(K452,1)="S", Calculs!$C$55,0),0)</f>
        <v>0</v>
      </c>
      <c r="BA452" s="45">
        <f>IF(L452&lt;&gt;"",IF(LEFT(L452,1)="S", Calculs!$C$51,0),0)</f>
        <v>0</v>
      </c>
      <c r="BB452" s="45">
        <f>IF(M452&lt;&gt;"",IF(LEFT(M452,1)="S", Calculs!$C$52,0),0)</f>
        <v>0</v>
      </c>
      <c r="BC452" s="46" t="str">
        <f t="shared" si="132"/>
        <v/>
      </c>
      <c r="BD452" s="46" t="str">
        <f t="shared" si="134"/>
        <v/>
      </c>
      <c r="BE452" s="46">
        <f>SUMIF(Calculs!$B$2:$B$34,BC452,Calculs!$C$2:$C$34)</f>
        <v>0</v>
      </c>
      <c r="BF452" s="45">
        <f>IF(Q452&lt;&gt;"",IF(LEFT(Q452,1)="S", Calculs!$C$52,0),0)</f>
        <v>0</v>
      </c>
      <c r="BG452" s="45">
        <f>IF(R452&lt;&gt;"",IF(LEFT(R452,1)="S", Calculs!$C$51,0),0)</f>
        <v>0</v>
      </c>
      <c r="BH452" s="252" t="str">
        <f t="shared" si="121"/>
        <v/>
      </c>
      <c r="BI452" s="242">
        <f>IF(B452="",0, IF(BS452="S",COUNTIF($BH$17:BH452,BH452),0))</f>
        <v>0</v>
      </c>
      <c r="BJ452" s="45">
        <f xml:space="preserve"> IF(S452&lt;&gt;"",IF(S452&lt;&gt;"Sense monitor",VLOOKUP(LEFT(S452,2),Calculs!$B$41:$C$46,2,FALSE),0),0)</f>
        <v>0</v>
      </c>
      <c r="BK452" s="45">
        <f>IF(T452&lt;&gt;"",IF(LEFT(T452,1)="S", Calculs!$C$48,0),0)</f>
        <v>0</v>
      </c>
      <c r="BL452" s="45">
        <f>IF(W452&lt;&gt;"",IF(LEFT(W452,3)="ETT", Calculs!$C$37,0),0)</f>
        <v>0</v>
      </c>
      <c r="BM452" s="45">
        <f>IF(X452&lt;&gt;"",IF(LEFT(X452,1)="S", Calculs!$C$51,0),0)</f>
        <v>0</v>
      </c>
      <c r="BN452" s="45">
        <f>IF(Y452&lt;&gt;"",IF(LEFT(Y452,1)="S", Calculs!$C$52,0),0)</f>
        <v>0</v>
      </c>
      <c r="BO452" s="46" t="str">
        <f t="shared" si="133"/>
        <v/>
      </c>
      <c r="BP452" s="45">
        <f>SUMIF(Calculs!$B$32:$B$36,TRIM(BO452),Calculs!$C$32:$C$36)</f>
        <v>0</v>
      </c>
      <c r="BQ452" s="45">
        <f>IF(V452&lt;&gt;"",IF(LEFT(V452,1)="S", SUMIF(Calculs!$B$57:$B$61, TRIM(BO452), Calculs!$C$57:$C$61),0),0)</f>
        <v>0</v>
      </c>
      <c r="BR452" s="43" t="str">
        <f t="shared" si="122"/>
        <v>N</v>
      </c>
      <c r="BS452" s="241" t="str">
        <f t="shared" si="123"/>
        <v>N</v>
      </c>
      <c r="BT452" s="45">
        <f t="shared" si="124"/>
        <v>0</v>
      </c>
      <c r="BU452" s="45"/>
      <c r="BV452" s="45"/>
      <c r="BW452" s="45">
        <f>IF(C452="",0,IF(AND(BR452="S",AW452=1), VLOOKUP(C452,Calculs!$B$85:$D$90,3), 0) + IF(AND(BS452="S",BI452=1), VLOOKUP(C452,Calculs!$B$85:$F$90,5), 0))</f>
        <v>0</v>
      </c>
      <c r="BX452" s="43" t="str">
        <f t="shared" si="125"/>
        <v/>
      </c>
      <c r="BY452" s="241" t="str">
        <f t="shared" si="126"/>
        <v/>
      </c>
      <c r="BZ452" s="301" t="str">
        <f t="shared" si="127"/>
        <v/>
      </c>
      <c r="CA452" s="301" t="str">
        <f t="shared" si="128"/>
        <v/>
      </c>
    </row>
    <row r="453" spans="1:79" ht="12.75" customHeight="1">
      <c r="A453" s="273"/>
      <c r="B453" s="239" t="str">
        <f>IF(' Peticions ET'!B452="", "",' Peticions ET'!B452)</f>
        <v/>
      </c>
      <c r="C453" s="186" t="str">
        <f>IF(' Peticions ET'!C452="", "",' Peticions ET'!C452)</f>
        <v/>
      </c>
      <c r="D453" s="186" t="str">
        <f>IF(' Peticions ET'!D452="", "",' Peticions ET'!D452)</f>
        <v/>
      </c>
      <c r="E453" s="186" t="str">
        <f>IF(' Peticions ET'!E452="", "",' Peticions ET'!E452)</f>
        <v/>
      </c>
      <c r="F453" s="186" t="str">
        <f>IF(' Peticions ET'!F452="", "",' Peticions ET'!F452)</f>
        <v/>
      </c>
      <c r="G453" s="186" t="str">
        <f>IF(' Peticions ET'!G452="", "",' Peticions ET'!G452)</f>
        <v/>
      </c>
      <c r="H453" s="185" t="str">
        <f>IF(' Peticions ET'!H452="", "",' Peticions ET'!H452)</f>
        <v/>
      </c>
      <c r="I453" s="185" t="str">
        <f>IF(' Peticions ET'!I452="", "",' Peticions ET'!I452)</f>
        <v/>
      </c>
      <c r="J453" s="33" t="str">
        <f>IF(' Peticions ET'!J452="", "",' Peticions ET'!J452)</f>
        <v/>
      </c>
      <c r="K453" s="33" t="str">
        <f>IF(' Peticions ET'!K452="", "",' Peticions ET'!K452)</f>
        <v/>
      </c>
      <c r="L453" s="33" t="str">
        <f>IF(' Peticions ET'!L452="", "",' Peticions ET'!L452)</f>
        <v/>
      </c>
      <c r="M453" s="33" t="str">
        <f>IF(' Peticions ET'!M452="", "",' Peticions ET'!M452)</f>
        <v/>
      </c>
      <c r="N453" s="33" t="str">
        <f>IF(' Peticions ET'!N452="", "",' Peticions ET'!N452)</f>
        <v/>
      </c>
      <c r="O453" s="33" t="str">
        <f>IF(' Peticions ET'!O452="", "",' Peticions ET'!O452)</f>
        <v/>
      </c>
      <c r="P453" s="33" t="str">
        <f>IF(' Peticions ET'!P452="", "",' Peticions ET'!P452)</f>
        <v/>
      </c>
      <c r="Q453" s="33" t="str">
        <f>IF(' Peticions ET'!R452="", "",' Peticions ET'!R452)</f>
        <v/>
      </c>
      <c r="R453" s="1" t="str">
        <f>IF(' Peticions ET'!Q452="", "",' Peticions ET'!Q452)</f>
        <v/>
      </c>
      <c r="S453" s="34" t="str">
        <f>IF(' Peticions ET'!U452="", "",' Peticions ET'!U452)</f>
        <v/>
      </c>
      <c r="T453" s="34" t="str">
        <f>IF(' Peticions ET'!V452="", "",' Peticions ET'!V452)</f>
        <v/>
      </c>
      <c r="U453" t="str">
        <f>IF(' Peticions ET'!S452="", "",' Peticions ET'!S452)</f>
        <v/>
      </c>
      <c r="V453" t="str">
        <f>IF(' Peticions ET'!T452="", "",' Peticions ET'!T452)</f>
        <v/>
      </c>
      <c r="W453" s="33" t="str">
        <f>IF(' Peticions ET'!W452="", "",' Peticions ET'!W452)</f>
        <v/>
      </c>
      <c r="X453" s="33" t="str">
        <f>IF(' Peticions ET'!X452="", "",' Peticions ET'!X452)</f>
        <v/>
      </c>
      <c r="Y453" s="33" t="str">
        <f>IF(' Peticions ET'!Y452="", "",' Peticions ET'!Y452)</f>
        <v/>
      </c>
      <c r="Z453" s="1"/>
      <c r="AA453" s="1"/>
      <c r="AB453" s="3"/>
      <c r="AC453" s="34"/>
      <c r="AD453" s="34"/>
      <c r="AE453" s="34"/>
      <c r="AF453" s="35"/>
      <c r="AG453" s="36"/>
      <c r="AH453" s="36"/>
      <c r="AI453" s="36"/>
      <c r="AJ453" s="36"/>
      <c r="AK453" s="37"/>
      <c r="AL453" s="37"/>
      <c r="AM453" s="37"/>
      <c r="AN453" s="37"/>
      <c r="AO453" s="38" t="str">
        <f>IF(' Peticions ET'!AO452="", "",' Peticions ET'!AO452)</f>
        <v/>
      </c>
      <c r="AP453" s="154"/>
      <c r="AQ453" s="39"/>
      <c r="AR453" s="40" t="str">
        <f t="shared" si="118"/>
        <v/>
      </c>
      <c r="AS453" s="41" t="str">
        <f t="shared" si="119"/>
        <v/>
      </c>
      <c r="AT453" s="42" t="str">
        <f t="shared" si="129"/>
        <v/>
      </c>
      <c r="AU453" s="43" t="str">
        <f t="shared" si="130"/>
        <v/>
      </c>
      <c r="AV453" s="252" t="str">
        <f t="shared" si="120"/>
        <v/>
      </c>
      <c r="AW453" s="242">
        <f>IF(B453="",0,IF(BR453="S",COUNTIF($AV$17:AV453,AV453),0))</f>
        <v>0</v>
      </c>
      <c r="AX453" s="44" t="str">
        <f t="shared" si="131"/>
        <v/>
      </c>
      <c r="AY453" s="45">
        <f xml:space="preserve"> IF(AX453&lt;&gt;"",VLOOKUP(AX453,Calculs!$B$2:$C$34,2,FALSE),0)</f>
        <v>0</v>
      </c>
      <c r="AZ453" s="45">
        <f>IF(K453&lt;&gt;"",IF(LEFT(K453,1)="S", Calculs!$C$55,0),0)</f>
        <v>0</v>
      </c>
      <c r="BA453" s="45">
        <f>IF(L453&lt;&gt;"",IF(LEFT(L453,1)="S", Calculs!$C$51,0),0)</f>
        <v>0</v>
      </c>
      <c r="BB453" s="45">
        <f>IF(M453&lt;&gt;"",IF(LEFT(M453,1)="S", Calculs!$C$52,0),0)</f>
        <v>0</v>
      </c>
      <c r="BC453" s="46" t="str">
        <f t="shared" si="132"/>
        <v/>
      </c>
      <c r="BD453" s="46" t="str">
        <f t="shared" si="134"/>
        <v/>
      </c>
      <c r="BE453" s="46">
        <f>SUMIF(Calculs!$B$2:$B$34,BC453,Calculs!$C$2:$C$34)</f>
        <v>0</v>
      </c>
      <c r="BF453" s="45">
        <f>IF(Q453&lt;&gt;"",IF(LEFT(Q453,1)="S", Calculs!$C$52,0),0)</f>
        <v>0</v>
      </c>
      <c r="BG453" s="45">
        <f>IF(R453&lt;&gt;"",IF(LEFT(R453,1)="S", Calculs!$C$51,0),0)</f>
        <v>0</v>
      </c>
      <c r="BH453" s="252" t="str">
        <f t="shared" si="121"/>
        <v/>
      </c>
      <c r="BI453" s="242">
        <f>IF(B453="",0, IF(BS453="S",COUNTIF($BH$17:BH453,BH453),0))</f>
        <v>0</v>
      </c>
      <c r="BJ453" s="45">
        <f xml:space="preserve"> IF(S453&lt;&gt;"",IF(S453&lt;&gt;"Sense monitor",VLOOKUP(LEFT(S453,2),Calculs!$B$41:$C$46,2,FALSE),0),0)</f>
        <v>0</v>
      </c>
      <c r="BK453" s="45">
        <f>IF(T453&lt;&gt;"",IF(LEFT(T453,1)="S", Calculs!$C$48,0),0)</f>
        <v>0</v>
      </c>
      <c r="BL453" s="45">
        <f>IF(W453&lt;&gt;"",IF(LEFT(W453,3)="ETT", Calculs!$C$37,0),0)</f>
        <v>0</v>
      </c>
      <c r="BM453" s="45">
        <f>IF(X453&lt;&gt;"",IF(LEFT(X453,1)="S", Calculs!$C$51,0),0)</f>
        <v>0</v>
      </c>
      <c r="BN453" s="45">
        <f>IF(Y453&lt;&gt;"",IF(LEFT(Y453,1)="S", Calculs!$C$52,0),0)</f>
        <v>0</v>
      </c>
      <c r="BO453" s="46" t="str">
        <f t="shared" si="133"/>
        <v/>
      </c>
      <c r="BP453" s="45">
        <f>SUMIF(Calculs!$B$32:$B$36,TRIM(BO453),Calculs!$C$32:$C$36)</f>
        <v>0</v>
      </c>
      <c r="BQ453" s="45">
        <f>IF(V453&lt;&gt;"",IF(LEFT(V453,1)="S", SUMIF(Calculs!$B$57:$B$61, TRIM(BO453), Calculs!$C$57:$C$61),0),0)</f>
        <v>0</v>
      </c>
      <c r="BR453" s="43" t="str">
        <f t="shared" si="122"/>
        <v>N</v>
      </c>
      <c r="BS453" s="241" t="str">
        <f t="shared" si="123"/>
        <v>N</v>
      </c>
      <c r="BT453" s="45">
        <f t="shared" si="124"/>
        <v>0</v>
      </c>
      <c r="BU453" s="45"/>
      <c r="BV453" s="45"/>
      <c r="BW453" s="45">
        <f>IF(C453="",0,IF(AND(BR453="S",AW453=1), VLOOKUP(C453,Calculs!$B$85:$D$90,3), 0) + IF(AND(BS453="S",BI453=1), VLOOKUP(C453,Calculs!$B$85:$F$90,5), 0))</f>
        <v>0</v>
      </c>
      <c r="BX453" s="43" t="str">
        <f t="shared" si="125"/>
        <v/>
      </c>
      <c r="BY453" s="241" t="str">
        <f t="shared" si="126"/>
        <v/>
      </c>
      <c r="BZ453" s="301" t="str">
        <f t="shared" si="127"/>
        <v/>
      </c>
      <c r="CA453" s="301" t="str">
        <f t="shared" si="128"/>
        <v/>
      </c>
    </row>
    <row r="454" spans="1:79" ht="12.75" customHeight="1">
      <c r="A454" s="273"/>
      <c r="B454" s="239" t="str">
        <f>IF(' Peticions ET'!B453="", "",' Peticions ET'!B453)</f>
        <v/>
      </c>
      <c r="C454" s="186" t="str">
        <f>IF(' Peticions ET'!C453="", "",' Peticions ET'!C453)</f>
        <v/>
      </c>
      <c r="D454" s="186" t="str">
        <f>IF(' Peticions ET'!D453="", "",' Peticions ET'!D453)</f>
        <v/>
      </c>
      <c r="E454" s="186" t="str">
        <f>IF(' Peticions ET'!E453="", "",' Peticions ET'!E453)</f>
        <v/>
      </c>
      <c r="F454" s="186" t="str">
        <f>IF(' Peticions ET'!F453="", "",' Peticions ET'!F453)</f>
        <v/>
      </c>
      <c r="G454" s="186" t="str">
        <f>IF(' Peticions ET'!G453="", "",' Peticions ET'!G453)</f>
        <v/>
      </c>
      <c r="H454" s="185" t="str">
        <f>IF(' Peticions ET'!H453="", "",' Peticions ET'!H453)</f>
        <v/>
      </c>
      <c r="I454" s="185" t="str">
        <f>IF(' Peticions ET'!I453="", "",' Peticions ET'!I453)</f>
        <v/>
      </c>
      <c r="J454" s="33" t="str">
        <f>IF(' Peticions ET'!J453="", "",' Peticions ET'!J453)</f>
        <v/>
      </c>
      <c r="K454" s="33" t="str">
        <f>IF(' Peticions ET'!K453="", "",' Peticions ET'!K453)</f>
        <v/>
      </c>
      <c r="L454" s="33" t="str">
        <f>IF(' Peticions ET'!L453="", "",' Peticions ET'!L453)</f>
        <v/>
      </c>
      <c r="M454" s="33" t="str">
        <f>IF(' Peticions ET'!M453="", "",' Peticions ET'!M453)</f>
        <v/>
      </c>
      <c r="N454" s="33" t="str">
        <f>IF(' Peticions ET'!N453="", "",' Peticions ET'!N453)</f>
        <v/>
      </c>
      <c r="O454" s="33" t="str">
        <f>IF(' Peticions ET'!O453="", "",' Peticions ET'!O453)</f>
        <v/>
      </c>
      <c r="P454" s="33" t="str">
        <f>IF(' Peticions ET'!P453="", "",' Peticions ET'!P453)</f>
        <v/>
      </c>
      <c r="Q454" s="33" t="str">
        <f>IF(' Peticions ET'!R453="", "",' Peticions ET'!R453)</f>
        <v/>
      </c>
      <c r="R454" s="1" t="str">
        <f>IF(' Peticions ET'!Q453="", "",' Peticions ET'!Q453)</f>
        <v/>
      </c>
      <c r="S454" s="34" t="str">
        <f>IF(' Peticions ET'!U453="", "",' Peticions ET'!U453)</f>
        <v/>
      </c>
      <c r="T454" s="34" t="str">
        <f>IF(' Peticions ET'!V453="", "",' Peticions ET'!V453)</f>
        <v/>
      </c>
      <c r="U454" t="str">
        <f>IF(' Peticions ET'!S453="", "",' Peticions ET'!S453)</f>
        <v/>
      </c>
      <c r="V454" t="str">
        <f>IF(' Peticions ET'!T453="", "",' Peticions ET'!T453)</f>
        <v/>
      </c>
      <c r="W454" s="33" t="str">
        <f>IF(' Peticions ET'!W453="", "",' Peticions ET'!W453)</f>
        <v/>
      </c>
      <c r="X454" s="33" t="str">
        <f>IF(' Peticions ET'!X453="", "",' Peticions ET'!X453)</f>
        <v/>
      </c>
      <c r="Y454" s="33" t="str">
        <f>IF(' Peticions ET'!Y453="", "",' Peticions ET'!Y453)</f>
        <v/>
      </c>
      <c r="Z454" s="1"/>
      <c r="AA454" s="1"/>
      <c r="AB454" s="3"/>
      <c r="AC454" s="34"/>
      <c r="AD454" s="34"/>
      <c r="AE454" s="34"/>
      <c r="AF454" s="35"/>
      <c r="AG454" s="36"/>
      <c r="AH454" s="36"/>
      <c r="AI454" s="36"/>
      <c r="AJ454" s="36"/>
      <c r="AK454" s="37"/>
      <c r="AL454" s="37"/>
      <c r="AM454" s="37"/>
      <c r="AN454" s="37"/>
      <c r="AO454" s="38" t="str">
        <f>IF(' Peticions ET'!AO453="", "",' Peticions ET'!AO453)</f>
        <v/>
      </c>
      <c r="AP454" s="154"/>
      <c r="AQ454" s="39"/>
      <c r="AR454" s="40" t="str">
        <f t="shared" si="118"/>
        <v/>
      </c>
      <c r="AS454" s="41" t="str">
        <f t="shared" si="119"/>
        <v/>
      </c>
      <c r="AT454" s="42" t="str">
        <f t="shared" si="129"/>
        <v/>
      </c>
      <c r="AU454" s="43" t="str">
        <f t="shared" si="130"/>
        <v/>
      </c>
      <c r="AV454" s="252" t="str">
        <f t="shared" si="120"/>
        <v/>
      </c>
      <c r="AW454" s="242">
        <f>IF(B454="",0,IF(BR454="S",COUNTIF($AV$17:AV454,AV454),0))</f>
        <v>0</v>
      </c>
      <c r="AX454" s="44" t="str">
        <f t="shared" si="131"/>
        <v/>
      </c>
      <c r="AY454" s="45">
        <f xml:space="preserve"> IF(AX454&lt;&gt;"",VLOOKUP(AX454,Calculs!$B$2:$C$34,2,FALSE),0)</f>
        <v>0</v>
      </c>
      <c r="AZ454" s="45">
        <f>IF(K454&lt;&gt;"",IF(LEFT(K454,1)="S", Calculs!$C$55,0),0)</f>
        <v>0</v>
      </c>
      <c r="BA454" s="45">
        <f>IF(L454&lt;&gt;"",IF(LEFT(L454,1)="S", Calculs!$C$51,0),0)</f>
        <v>0</v>
      </c>
      <c r="BB454" s="45">
        <f>IF(M454&lt;&gt;"",IF(LEFT(M454,1)="S", Calculs!$C$52,0),0)</f>
        <v>0</v>
      </c>
      <c r="BC454" s="46" t="str">
        <f t="shared" si="132"/>
        <v/>
      </c>
      <c r="BD454" s="46" t="str">
        <f t="shared" si="134"/>
        <v/>
      </c>
      <c r="BE454" s="46">
        <f>SUMIF(Calculs!$B$2:$B$34,BC454,Calculs!$C$2:$C$34)</f>
        <v>0</v>
      </c>
      <c r="BF454" s="45">
        <f>IF(Q454&lt;&gt;"",IF(LEFT(Q454,1)="S", Calculs!$C$52,0),0)</f>
        <v>0</v>
      </c>
      <c r="BG454" s="45">
        <f>IF(R454&lt;&gt;"",IF(LEFT(R454,1)="S", Calculs!$C$51,0),0)</f>
        <v>0</v>
      </c>
      <c r="BH454" s="252" t="str">
        <f t="shared" si="121"/>
        <v/>
      </c>
      <c r="BI454" s="242">
        <f>IF(B454="",0, IF(BS454="S",COUNTIF($BH$17:BH454,BH454),0))</f>
        <v>0</v>
      </c>
      <c r="BJ454" s="45">
        <f xml:space="preserve"> IF(S454&lt;&gt;"",IF(S454&lt;&gt;"Sense monitor",VLOOKUP(LEFT(S454,2),Calculs!$B$41:$C$46,2,FALSE),0),0)</f>
        <v>0</v>
      </c>
      <c r="BK454" s="45">
        <f>IF(T454&lt;&gt;"",IF(LEFT(T454,1)="S", Calculs!$C$48,0),0)</f>
        <v>0</v>
      </c>
      <c r="BL454" s="45">
        <f>IF(W454&lt;&gt;"",IF(LEFT(W454,3)="ETT", Calculs!$C$37,0),0)</f>
        <v>0</v>
      </c>
      <c r="BM454" s="45">
        <f>IF(X454&lt;&gt;"",IF(LEFT(X454,1)="S", Calculs!$C$51,0),0)</f>
        <v>0</v>
      </c>
      <c r="BN454" s="45">
        <f>IF(Y454&lt;&gt;"",IF(LEFT(Y454,1)="S", Calculs!$C$52,0),0)</f>
        <v>0</v>
      </c>
      <c r="BO454" s="46" t="str">
        <f t="shared" si="133"/>
        <v/>
      </c>
      <c r="BP454" s="45">
        <f>SUMIF(Calculs!$B$32:$B$36,TRIM(BO454),Calculs!$C$32:$C$36)</f>
        <v>0</v>
      </c>
      <c r="BQ454" s="45">
        <f>IF(V454&lt;&gt;"",IF(LEFT(V454,1)="S", SUMIF(Calculs!$B$57:$B$61, TRIM(BO454), Calculs!$C$57:$C$61),0),0)</f>
        <v>0</v>
      </c>
      <c r="BR454" s="43" t="str">
        <f t="shared" si="122"/>
        <v>N</v>
      </c>
      <c r="BS454" s="241" t="str">
        <f t="shared" si="123"/>
        <v>N</v>
      </c>
      <c r="BT454" s="45">
        <f t="shared" si="124"/>
        <v>0</v>
      </c>
      <c r="BU454" s="45"/>
      <c r="BV454" s="45"/>
      <c r="BW454" s="45">
        <f>IF(C454="",0,IF(AND(BR454="S",AW454=1), VLOOKUP(C454,Calculs!$B$85:$D$90,3), 0) + IF(AND(BS454="S",BI454=1), VLOOKUP(C454,Calculs!$B$85:$F$90,5), 0))</f>
        <v>0</v>
      </c>
      <c r="BX454" s="43" t="str">
        <f t="shared" si="125"/>
        <v/>
      </c>
      <c r="BY454" s="241" t="str">
        <f t="shared" si="126"/>
        <v/>
      </c>
      <c r="BZ454" s="301" t="str">
        <f t="shared" si="127"/>
        <v/>
      </c>
      <c r="CA454" s="301" t="str">
        <f t="shared" si="128"/>
        <v/>
      </c>
    </row>
    <row r="455" spans="1:79" ht="12.75" customHeight="1">
      <c r="A455" s="273"/>
      <c r="B455" s="239" t="str">
        <f>IF(' Peticions ET'!B454="", "",' Peticions ET'!B454)</f>
        <v/>
      </c>
      <c r="C455" s="186" t="str">
        <f>IF(' Peticions ET'!C454="", "",' Peticions ET'!C454)</f>
        <v/>
      </c>
      <c r="D455" s="186" t="str">
        <f>IF(' Peticions ET'!D454="", "",' Peticions ET'!D454)</f>
        <v/>
      </c>
      <c r="E455" s="186" t="str">
        <f>IF(' Peticions ET'!E454="", "",' Peticions ET'!E454)</f>
        <v/>
      </c>
      <c r="F455" s="186" t="str">
        <f>IF(' Peticions ET'!F454="", "",' Peticions ET'!F454)</f>
        <v/>
      </c>
      <c r="G455" s="186" t="str">
        <f>IF(' Peticions ET'!G454="", "",' Peticions ET'!G454)</f>
        <v/>
      </c>
      <c r="H455" s="185" t="str">
        <f>IF(' Peticions ET'!H454="", "",' Peticions ET'!H454)</f>
        <v/>
      </c>
      <c r="I455" s="185" t="str">
        <f>IF(' Peticions ET'!I454="", "",' Peticions ET'!I454)</f>
        <v/>
      </c>
      <c r="J455" s="33" t="str">
        <f>IF(' Peticions ET'!J454="", "",' Peticions ET'!J454)</f>
        <v/>
      </c>
      <c r="K455" s="33" t="str">
        <f>IF(' Peticions ET'!K454="", "",' Peticions ET'!K454)</f>
        <v/>
      </c>
      <c r="L455" s="33" t="str">
        <f>IF(' Peticions ET'!L454="", "",' Peticions ET'!L454)</f>
        <v/>
      </c>
      <c r="M455" s="33" t="str">
        <f>IF(' Peticions ET'!M454="", "",' Peticions ET'!M454)</f>
        <v/>
      </c>
      <c r="N455" s="33" t="str">
        <f>IF(' Peticions ET'!N454="", "",' Peticions ET'!N454)</f>
        <v/>
      </c>
      <c r="O455" s="33" t="str">
        <f>IF(' Peticions ET'!O454="", "",' Peticions ET'!O454)</f>
        <v/>
      </c>
      <c r="P455" s="33" t="str">
        <f>IF(' Peticions ET'!P454="", "",' Peticions ET'!P454)</f>
        <v/>
      </c>
      <c r="Q455" s="33" t="str">
        <f>IF(' Peticions ET'!R454="", "",' Peticions ET'!R454)</f>
        <v/>
      </c>
      <c r="R455" s="1" t="str">
        <f>IF(' Peticions ET'!Q454="", "",' Peticions ET'!Q454)</f>
        <v/>
      </c>
      <c r="S455" s="34" t="str">
        <f>IF(' Peticions ET'!U454="", "",' Peticions ET'!U454)</f>
        <v/>
      </c>
      <c r="T455" s="34" t="str">
        <f>IF(' Peticions ET'!V454="", "",' Peticions ET'!V454)</f>
        <v/>
      </c>
      <c r="U455" t="str">
        <f>IF(' Peticions ET'!S454="", "",' Peticions ET'!S454)</f>
        <v/>
      </c>
      <c r="V455" t="str">
        <f>IF(' Peticions ET'!T454="", "",' Peticions ET'!T454)</f>
        <v/>
      </c>
      <c r="W455" s="33" t="str">
        <f>IF(' Peticions ET'!W454="", "",' Peticions ET'!W454)</f>
        <v/>
      </c>
      <c r="X455" s="33" t="str">
        <f>IF(' Peticions ET'!X454="", "",' Peticions ET'!X454)</f>
        <v/>
      </c>
      <c r="Y455" s="33" t="str">
        <f>IF(' Peticions ET'!Y454="", "",' Peticions ET'!Y454)</f>
        <v/>
      </c>
      <c r="Z455" s="1"/>
      <c r="AA455" s="1"/>
      <c r="AB455" s="3"/>
      <c r="AC455" s="34"/>
      <c r="AD455" s="34"/>
      <c r="AE455" s="34"/>
      <c r="AF455" s="35"/>
      <c r="AG455" s="36"/>
      <c r="AH455" s="36"/>
      <c r="AI455" s="36"/>
      <c r="AJ455" s="36"/>
      <c r="AK455" s="37"/>
      <c r="AL455" s="37"/>
      <c r="AM455" s="37"/>
      <c r="AN455" s="37"/>
      <c r="AO455" s="38" t="str">
        <f>IF(' Peticions ET'!AO454="", "",' Peticions ET'!AO454)</f>
        <v/>
      </c>
      <c r="AP455" s="154"/>
      <c r="AQ455" s="39"/>
      <c r="AR455" s="40" t="str">
        <f t="shared" si="118"/>
        <v/>
      </c>
      <c r="AS455" s="41" t="str">
        <f t="shared" si="119"/>
        <v/>
      </c>
      <c r="AT455" s="42" t="str">
        <f t="shared" si="129"/>
        <v/>
      </c>
      <c r="AU455" s="43" t="str">
        <f t="shared" si="130"/>
        <v/>
      </c>
      <c r="AV455" s="252" t="str">
        <f t="shared" si="120"/>
        <v/>
      </c>
      <c r="AW455" s="242">
        <f>IF(B455="",0,IF(BR455="S",COUNTIF($AV$17:AV455,AV455),0))</f>
        <v>0</v>
      </c>
      <c r="AX455" s="44" t="str">
        <f t="shared" si="131"/>
        <v/>
      </c>
      <c r="AY455" s="45">
        <f xml:space="preserve"> IF(AX455&lt;&gt;"",VLOOKUP(AX455,Calculs!$B$2:$C$34,2,FALSE),0)</f>
        <v>0</v>
      </c>
      <c r="AZ455" s="45">
        <f>IF(K455&lt;&gt;"",IF(LEFT(K455,1)="S", Calculs!$C$55,0),0)</f>
        <v>0</v>
      </c>
      <c r="BA455" s="45">
        <f>IF(L455&lt;&gt;"",IF(LEFT(L455,1)="S", Calculs!$C$51,0),0)</f>
        <v>0</v>
      </c>
      <c r="BB455" s="45">
        <f>IF(M455&lt;&gt;"",IF(LEFT(M455,1)="S", Calculs!$C$52,0),0)</f>
        <v>0</v>
      </c>
      <c r="BC455" s="46" t="str">
        <f t="shared" si="132"/>
        <v/>
      </c>
      <c r="BD455" s="46" t="str">
        <f t="shared" si="134"/>
        <v/>
      </c>
      <c r="BE455" s="46">
        <f>SUMIF(Calculs!$B$2:$B$34,BC455,Calculs!$C$2:$C$34)</f>
        <v>0</v>
      </c>
      <c r="BF455" s="45">
        <f>IF(Q455&lt;&gt;"",IF(LEFT(Q455,1)="S", Calculs!$C$52,0),0)</f>
        <v>0</v>
      </c>
      <c r="BG455" s="45">
        <f>IF(R455&lt;&gt;"",IF(LEFT(R455,1)="S", Calculs!$C$51,0),0)</f>
        <v>0</v>
      </c>
      <c r="BH455" s="252" t="str">
        <f t="shared" si="121"/>
        <v/>
      </c>
      <c r="BI455" s="242">
        <f>IF(B455="",0, IF(BS455="S",COUNTIF($BH$17:BH455,BH455),0))</f>
        <v>0</v>
      </c>
      <c r="BJ455" s="45">
        <f xml:space="preserve"> IF(S455&lt;&gt;"",IF(S455&lt;&gt;"Sense monitor",VLOOKUP(LEFT(S455,2),Calculs!$B$41:$C$46,2,FALSE),0),0)</f>
        <v>0</v>
      </c>
      <c r="BK455" s="45">
        <f>IF(T455&lt;&gt;"",IF(LEFT(T455,1)="S", Calculs!$C$48,0),0)</f>
        <v>0</v>
      </c>
      <c r="BL455" s="45">
        <f>IF(W455&lt;&gt;"",IF(LEFT(W455,3)="ETT", Calculs!$C$37,0),0)</f>
        <v>0</v>
      </c>
      <c r="BM455" s="45">
        <f>IF(X455&lt;&gt;"",IF(LEFT(X455,1)="S", Calculs!$C$51,0),0)</f>
        <v>0</v>
      </c>
      <c r="BN455" s="45">
        <f>IF(Y455&lt;&gt;"",IF(LEFT(Y455,1)="S", Calculs!$C$52,0),0)</f>
        <v>0</v>
      </c>
      <c r="BO455" s="46" t="str">
        <f t="shared" si="133"/>
        <v/>
      </c>
      <c r="BP455" s="45">
        <f>SUMIF(Calculs!$B$32:$B$36,TRIM(BO455),Calculs!$C$32:$C$36)</f>
        <v>0</v>
      </c>
      <c r="BQ455" s="45">
        <f>IF(V455&lt;&gt;"",IF(LEFT(V455,1)="S", SUMIF(Calculs!$B$57:$B$61, TRIM(BO455), Calculs!$C$57:$C$61),0),0)</f>
        <v>0</v>
      </c>
      <c r="BR455" s="43" t="str">
        <f t="shared" si="122"/>
        <v>N</v>
      </c>
      <c r="BS455" s="241" t="str">
        <f t="shared" si="123"/>
        <v>N</v>
      </c>
      <c r="BT455" s="45">
        <f t="shared" si="124"/>
        <v>0</v>
      </c>
      <c r="BU455" s="45"/>
      <c r="BV455" s="45"/>
      <c r="BW455" s="45">
        <f>IF(C455="",0,IF(AND(BR455="S",AW455=1), VLOOKUP(C455,Calculs!$B$85:$D$90,3), 0) + IF(AND(BS455="S",BI455=1), VLOOKUP(C455,Calculs!$B$85:$F$90,5), 0))</f>
        <v>0</v>
      </c>
      <c r="BX455" s="43" t="str">
        <f t="shared" si="125"/>
        <v/>
      </c>
      <c r="BY455" s="241" t="str">
        <f t="shared" si="126"/>
        <v/>
      </c>
      <c r="BZ455" s="301" t="str">
        <f t="shared" si="127"/>
        <v/>
      </c>
      <c r="CA455" s="301" t="str">
        <f t="shared" si="128"/>
        <v/>
      </c>
    </row>
    <row r="456" spans="1:79" ht="12.75" customHeight="1">
      <c r="A456" s="273"/>
      <c r="B456" s="239" t="str">
        <f>IF(' Peticions ET'!B455="", "",' Peticions ET'!B455)</f>
        <v/>
      </c>
      <c r="C456" s="186" t="str">
        <f>IF(' Peticions ET'!C455="", "",' Peticions ET'!C455)</f>
        <v/>
      </c>
      <c r="D456" s="186" t="str">
        <f>IF(' Peticions ET'!D455="", "",' Peticions ET'!D455)</f>
        <v/>
      </c>
      <c r="E456" s="186" t="str">
        <f>IF(' Peticions ET'!E455="", "",' Peticions ET'!E455)</f>
        <v/>
      </c>
      <c r="F456" s="186" t="str">
        <f>IF(' Peticions ET'!F455="", "",' Peticions ET'!F455)</f>
        <v/>
      </c>
      <c r="G456" s="186" t="str">
        <f>IF(' Peticions ET'!G455="", "",' Peticions ET'!G455)</f>
        <v/>
      </c>
      <c r="H456" s="185" t="str">
        <f>IF(' Peticions ET'!H455="", "",' Peticions ET'!H455)</f>
        <v/>
      </c>
      <c r="I456" s="185" t="str">
        <f>IF(' Peticions ET'!I455="", "",' Peticions ET'!I455)</f>
        <v/>
      </c>
      <c r="J456" s="33" t="str">
        <f>IF(' Peticions ET'!J455="", "",' Peticions ET'!J455)</f>
        <v/>
      </c>
      <c r="K456" s="33" t="str">
        <f>IF(' Peticions ET'!K455="", "",' Peticions ET'!K455)</f>
        <v/>
      </c>
      <c r="L456" s="33" t="str">
        <f>IF(' Peticions ET'!L455="", "",' Peticions ET'!L455)</f>
        <v/>
      </c>
      <c r="M456" s="33" t="str">
        <f>IF(' Peticions ET'!M455="", "",' Peticions ET'!M455)</f>
        <v/>
      </c>
      <c r="N456" s="33" t="str">
        <f>IF(' Peticions ET'!N455="", "",' Peticions ET'!N455)</f>
        <v/>
      </c>
      <c r="O456" s="33" t="str">
        <f>IF(' Peticions ET'!O455="", "",' Peticions ET'!O455)</f>
        <v/>
      </c>
      <c r="P456" s="33" t="str">
        <f>IF(' Peticions ET'!P455="", "",' Peticions ET'!P455)</f>
        <v/>
      </c>
      <c r="Q456" s="33" t="str">
        <f>IF(' Peticions ET'!R455="", "",' Peticions ET'!R455)</f>
        <v/>
      </c>
      <c r="R456" s="1" t="str">
        <f>IF(' Peticions ET'!Q455="", "",' Peticions ET'!Q455)</f>
        <v/>
      </c>
      <c r="S456" s="34" t="str">
        <f>IF(' Peticions ET'!U455="", "",' Peticions ET'!U455)</f>
        <v/>
      </c>
      <c r="T456" s="34" t="str">
        <f>IF(' Peticions ET'!V455="", "",' Peticions ET'!V455)</f>
        <v/>
      </c>
      <c r="U456" t="str">
        <f>IF(' Peticions ET'!S455="", "",' Peticions ET'!S455)</f>
        <v/>
      </c>
      <c r="V456" t="str">
        <f>IF(' Peticions ET'!T455="", "",' Peticions ET'!T455)</f>
        <v/>
      </c>
      <c r="W456" s="33" t="str">
        <f>IF(' Peticions ET'!W455="", "",' Peticions ET'!W455)</f>
        <v/>
      </c>
      <c r="X456" s="33" t="str">
        <f>IF(' Peticions ET'!X455="", "",' Peticions ET'!X455)</f>
        <v/>
      </c>
      <c r="Y456" s="33" t="str">
        <f>IF(' Peticions ET'!Y455="", "",' Peticions ET'!Y455)</f>
        <v/>
      </c>
      <c r="Z456" s="1"/>
      <c r="AA456" s="1"/>
      <c r="AB456" s="3"/>
      <c r="AC456" s="34"/>
      <c r="AD456" s="34"/>
      <c r="AE456" s="34"/>
      <c r="AF456" s="35"/>
      <c r="AG456" s="36"/>
      <c r="AH456" s="36"/>
      <c r="AI456" s="36"/>
      <c r="AJ456" s="36"/>
      <c r="AK456" s="37"/>
      <c r="AL456" s="37"/>
      <c r="AM456" s="37"/>
      <c r="AN456" s="37"/>
      <c r="AO456" s="38" t="str">
        <f>IF(' Peticions ET'!AO455="", "",' Peticions ET'!AO455)</f>
        <v/>
      </c>
      <c r="AP456" s="154"/>
      <c r="AQ456" s="39"/>
      <c r="AR456" s="40" t="str">
        <f t="shared" ref="AR456:AR506" si="135">$AR$12</f>
        <v/>
      </c>
      <c r="AS456" s="41" t="str">
        <f t="shared" ref="AS456:AS506" si="136">$AS$12</f>
        <v/>
      </c>
      <c r="AT456" s="42" t="str">
        <f t="shared" si="129"/>
        <v/>
      </c>
      <c r="AU456" s="43" t="str">
        <f t="shared" si="130"/>
        <v/>
      </c>
      <c r="AV456" s="252" t="str">
        <f t="shared" si="120"/>
        <v/>
      </c>
      <c r="AW456" s="242">
        <f>IF(B456="",0,IF(BR456="S",COUNTIF($AV$17:AV456,AV456),0))</f>
        <v>0</v>
      </c>
      <c r="AX456" s="44" t="str">
        <f t="shared" si="131"/>
        <v/>
      </c>
      <c r="AY456" s="45">
        <f xml:space="preserve"> IF(AX456&lt;&gt;"",VLOOKUP(AX456,Calculs!$B$2:$C$34,2,FALSE),0)</f>
        <v>0</v>
      </c>
      <c r="AZ456" s="45">
        <f>IF(K456&lt;&gt;"",IF(LEFT(K456,1)="S", Calculs!$C$55,0),0)</f>
        <v>0</v>
      </c>
      <c r="BA456" s="45">
        <f>IF(L456&lt;&gt;"",IF(LEFT(L456,1)="S", Calculs!$C$51,0),0)</f>
        <v>0</v>
      </c>
      <c r="BB456" s="45">
        <f>IF(M456&lt;&gt;"",IF(LEFT(M456,1)="S", Calculs!$C$52,0),0)</f>
        <v>0</v>
      </c>
      <c r="BC456" s="46" t="str">
        <f t="shared" si="132"/>
        <v/>
      </c>
      <c r="BD456" s="46" t="str">
        <f t="shared" si="134"/>
        <v/>
      </c>
      <c r="BE456" s="46">
        <f>SUMIF(Calculs!$B$2:$B$34,BC456,Calculs!$C$2:$C$34)</f>
        <v>0</v>
      </c>
      <c r="BF456" s="45">
        <f>IF(Q456&lt;&gt;"",IF(LEFT(Q456,1)="S", Calculs!$C$52,0),0)</f>
        <v>0</v>
      </c>
      <c r="BG456" s="45">
        <f>IF(R456&lt;&gt;"",IF(LEFT(R456,1)="S", Calculs!$C$51,0),0)</f>
        <v>0</v>
      </c>
      <c r="BH456" s="252" t="str">
        <f t="shared" si="121"/>
        <v/>
      </c>
      <c r="BI456" s="242">
        <f>IF(B456="",0, IF(BS456="S",COUNTIF($BH$17:BH456,BH456),0))</f>
        <v>0</v>
      </c>
      <c r="BJ456" s="45">
        <f xml:space="preserve"> IF(S456&lt;&gt;"",IF(S456&lt;&gt;"Sense monitor",VLOOKUP(LEFT(S456,2),Calculs!$B$41:$C$46,2,FALSE),0),0)</f>
        <v>0</v>
      </c>
      <c r="BK456" s="45">
        <f>IF(T456&lt;&gt;"",IF(LEFT(T456,1)="S", Calculs!$C$48,0),0)</f>
        <v>0</v>
      </c>
      <c r="BL456" s="45">
        <f>IF(W456&lt;&gt;"",IF(LEFT(W456,3)="ETT", Calculs!$C$37,0),0)</f>
        <v>0</v>
      </c>
      <c r="BM456" s="45">
        <f>IF(X456&lt;&gt;"",IF(LEFT(X456,1)="S", Calculs!$C$51,0),0)</f>
        <v>0</v>
      </c>
      <c r="BN456" s="45">
        <f>IF(Y456&lt;&gt;"",IF(LEFT(Y456,1)="S", Calculs!$C$52,0),0)</f>
        <v>0</v>
      </c>
      <c r="BO456" s="46" t="str">
        <f t="shared" si="133"/>
        <v/>
      </c>
      <c r="BP456" s="45">
        <f>SUMIF(Calculs!$B$32:$B$36,TRIM(BO456),Calculs!$C$32:$C$36)</f>
        <v>0</v>
      </c>
      <c r="BQ456" s="45">
        <f>IF(V456&lt;&gt;"",IF(LEFT(V456,1)="S", SUMIF(Calculs!$B$57:$B$61, TRIM(BO456), Calculs!$C$57:$C$61),0),0)</f>
        <v>0</v>
      </c>
      <c r="BR456" s="43" t="str">
        <f t="shared" si="122"/>
        <v>N</v>
      </c>
      <c r="BS456" s="241" t="str">
        <f t="shared" si="123"/>
        <v>N</v>
      </c>
      <c r="BT456" s="45">
        <f t="shared" si="124"/>
        <v>0</v>
      </c>
      <c r="BU456" s="45"/>
      <c r="BV456" s="45"/>
      <c r="BW456" s="45">
        <f>IF(C456="",0,IF(AND(BR456="S",AW456=1), VLOOKUP(C456,Calculs!$B$85:$D$90,3), 0) + IF(AND(BS456="S",BI456=1), VLOOKUP(C456,Calculs!$B$85:$F$90,5), 0))</f>
        <v>0</v>
      </c>
      <c r="BX456" s="43" t="str">
        <f t="shared" si="125"/>
        <v/>
      </c>
      <c r="BY456" s="241" t="str">
        <f t="shared" si="126"/>
        <v/>
      </c>
      <c r="BZ456" s="301" t="str">
        <f t="shared" si="127"/>
        <v/>
      </c>
      <c r="CA456" s="301" t="str">
        <f t="shared" si="128"/>
        <v/>
      </c>
    </row>
    <row r="457" spans="1:79" ht="12.75" customHeight="1">
      <c r="A457" s="273"/>
      <c r="B457" s="239" t="str">
        <f>IF(' Peticions ET'!B456="", "",' Peticions ET'!B456)</f>
        <v/>
      </c>
      <c r="C457" s="186" t="str">
        <f>IF(' Peticions ET'!C456="", "",' Peticions ET'!C456)</f>
        <v/>
      </c>
      <c r="D457" s="186" t="str">
        <f>IF(' Peticions ET'!D456="", "",' Peticions ET'!D456)</f>
        <v/>
      </c>
      <c r="E457" s="186" t="str">
        <f>IF(' Peticions ET'!E456="", "",' Peticions ET'!E456)</f>
        <v/>
      </c>
      <c r="F457" s="186" t="str">
        <f>IF(' Peticions ET'!F456="", "",' Peticions ET'!F456)</f>
        <v/>
      </c>
      <c r="G457" s="186" t="str">
        <f>IF(' Peticions ET'!G456="", "",' Peticions ET'!G456)</f>
        <v/>
      </c>
      <c r="H457" s="185" t="str">
        <f>IF(' Peticions ET'!H456="", "",' Peticions ET'!H456)</f>
        <v/>
      </c>
      <c r="I457" s="185" t="str">
        <f>IF(' Peticions ET'!I456="", "",' Peticions ET'!I456)</f>
        <v/>
      </c>
      <c r="J457" s="33" t="str">
        <f>IF(' Peticions ET'!J456="", "",' Peticions ET'!J456)</f>
        <v/>
      </c>
      <c r="K457" s="33" t="str">
        <f>IF(' Peticions ET'!K456="", "",' Peticions ET'!K456)</f>
        <v/>
      </c>
      <c r="L457" s="33" t="str">
        <f>IF(' Peticions ET'!L456="", "",' Peticions ET'!L456)</f>
        <v/>
      </c>
      <c r="M457" s="33" t="str">
        <f>IF(' Peticions ET'!M456="", "",' Peticions ET'!M456)</f>
        <v/>
      </c>
      <c r="N457" s="33" t="str">
        <f>IF(' Peticions ET'!N456="", "",' Peticions ET'!N456)</f>
        <v/>
      </c>
      <c r="O457" s="33" t="str">
        <f>IF(' Peticions ET'!O456="", "",' Peticions ET'!O456)</f>
        <v/>
      </c>
      <c r="P457" s="33" t="str">
        <f>IF(' Peticions ET'!P456="", "",' Peticions ET'!P456)</f>
        <v/>
      </c>
      <c r="Q457" s="33" t="str">
        <f>IF(' Peticions ET'!R456="", "",' Peticions ET'!R456)</f>
        <v/>
      </c>
      <c r="R457" s="1" t="str">
        <f>IF(' Peticions ET'!Q456="", "",' Peticions ET'!Q456)</f>
        <v/>
      </c>
      <c r="S457" s="34" t="str">
        <f>IF(' Peticions ET'!U456="", "",' Peticions ET'!U456)</f>
        <v/>
      </c>
      <c r="T457" s="34" t="str">
        <f>IF(' Peticions ET'!V456="", "",' Peticions ET'!V456)</f>
        <v/>
      </c>
      <c r="U457" t="str">
        <f>IF(' Peticions ET'!S456="", "",' Peticions ET'!S456)</f>
        <v/>
      </c>
      <c r="V457" t="str">
        <f>IF(' Peticions ET'!T456="", "",' Peticions ET'!T456)</f>
        <v/>
      </c>
      <c r="W457" s="33" t="str">
        <f>IF(' Peticions ET'!W456="", "",' Peticions ET'!W456)</f>
        <v/>
      </c>
      <c r="X457" s="33" t="str">
        <f>IF(' Peticions ET'!X456="", "",' Peticions ET'!X456)</f>
        <v/>
      </c>
      <c r="Y457" s="33" t="str">
        <f>IF(' Peticions ET'!Y456="", "",' Peticions ET'!Y456)</f>
        <v/>
      </c>
      <c r="Z457" s="1"/>
      <c r="AA457" s="1"/>
      <c r="AB457" s="3"/>
      <c r="AC457" s="34"/>
      <c r="AD457" s="34"/>
      <c r="AE457" s="34"/>
      <c r="AF457" s="35"/>
      <c r="AG457" s="36"/>
      <c r="AH457" s="36"/>
      <c r="AI457" s="36"/>
      <c r="AJ457" s="36"/>
      <c r="AK457" s="37"/>
      <c r="AL457" s="37"/>
      <c r="AM457" s="37"/>
      <c r="AN457" s="37"/>
      <c r="AO457" s="38" t="str">
        <f>IF(' Peticions ET'!AO456="", "",' Peticions ET'!AO456)</f>
        <v/>
      </c>
      <c r="AP457" s="154"/>
      <c r="AQ457" s="39"/>
      <c r="AR457" s="40" t="str">
        <f t="shared" si="135"/>
        <v/>
      </c>
      <c r="AS457" s="41" t="str">
        <f t="shared" si="136"/>
        <v/>
      </c>
      <c r="AT457" s="42" t="str">
        <f t="shared" si="129"/>
        <v/>
      </c>
      <c r="AU457" s="43" t="str">
        <f t="shared" si="130"/>
        <v/>
      </c>
      <c r="AV457" s="252" t="str">
        <f t="shared" si="120"/>
        <v/>
      </c>
      <c r="AW457" s="242">
        <f>IF(B457="",0,IF(BR457="S",COUNTIF($AV$17:AV457,AV457),0))</f>
        <v>0</v>
      </c>
      <c r="AX457" s="44" t="str">
        <f t="shared" si="131"/>
        <v/>
      </c>
      <c r="AY457" s="45">
        <f xml:space="preserve"> IF(AX457&lt;&gt;"",VLOOKUP(AX457,Calculs!$B$2:$C$34,2,FALSE),0)</f>
        <v>0</v>
      </c>
      <c r="AZ457" s="45">
        <f>IF(K457&lt;&gt;"",IF(LEFT(K457,1)="S", Calculs!$C$55,0),0)</f>
        <v>0</v>
      </c>
      <c r="BA457" s="45">
        <f>IF(L457&lt;&gt;"",IF(LEFT(L457,1)="S", Calculs!$C$51,0),0)</f>
        <v>0</v>
      </c>
      <c r="BB457" s="45">
        <f>IF(M457&lt;&gt;"",IF(LEFT(M457,1)="S", Calculs!$C$52,0),0)</f>
        <v>0</v>
      </c>
      <c r="BC457" s="46" t="str">
        <f t="shared" si="132"/>
        <v/>
      </c>
      <c r="BD457" s="46" t="str">
        <f t="shared" si="134"/>
        <v/>
      </c>
      <c r="BE457" s="46">
        <f>SUMIF(Calculs!$B$2:$B$34,BC457,Calculs!$C$2:$C$34)</f>
        <v>0</v>
      </c>
      <c r="BF457" s="45">
        <f>IF(Q457&lt;&gt;"",IF(LEFT(Q457,1)="S", Calculs!$C$52,0),0)</f>
        <v>0</v>
      </c>
      <c r="BG457" s="45">
        <f>IF(R457&lt;&gt;"",IF(LEFT(R457,1)="S", Calculs!$C$51,0),0)</f>
        <v>0</v>
      </c>
      <c r="BH457" s="252" t="str">
        <f t="shared" si="121"/>
        <v/>
      </c>
      <c r="BI457" s="242">
        <f>IF(B457="",0, IF(BS457="S",COUNTIF($BH$17:BH457,BH457),0))</f>
        <v>0</v>
      </c>
      <c r="BJ457" s="45">
        <f xml:space="preserve"> IF(S457&lt;&gt;"",IF(S457&lt;&gt;"Sense monitor",VLOOKUP(LEFT(S457,2),Calculs!$B$41:$C$46,2,FALSE),0),0)</f>
        <v>0</v>
      </c>
      <c r="BK457" s="45">
        <f>IF(T457&lt;&gt;"",IF(LEFT(T457,1)="S", Calculs!$C$48,0),0)</f>
        <v>0</v>
      </c>
      <c r="BL457" s="45">
        <f>IF(W457&lt;&gt;"",IF(LEFT(W457,3)="ETT", Calculs!$C$37,0),0)</f>
        <v>0</v>
      </c>
      <c r="BM457" s="45">
        <f>IF(X457&lt;&gt;"",IF(LEFT(X457,1)="S", Calculs!$C$51,0),0)</f>
        <v>0</v>
      </c>
      <c r="BN457" s="45">
        <f>IF(Y457&lt;&gt;"",IF(LEFT(Y457,1)="S", Calculs!$C$52,0),0)</f>
        <v>0</v>
      </c>
      <c r="BO457" s="46" t="str">
        <f t="shared" si="133"/>
        <v/>
      </c>
      <c r="BP457" s="45">
        <f>SUMIF(Calculs!$B$32:$B$36,TRIM(BO457),Calculs!$C$32:$C$36)</f>
        <v>0</v>
      </c>
      <c r="BQ457" s="45">
        <f>IF(V457&lt;&gt;"",IF(LEFT(V457,1)="S", SUMIF(Calculs!$B$57:$B$61, TRIM(BO457), Calculs!$C$57:$C$61),0),0)</f>
        <v>0</v>
      </c>
      <c r="BR457" s="43" t="str">
        <f t="shared" si="122"/>
        <v>N</v>
      </c>
      <c r="BS457" s="241" t="str">
        <f t="shared" si="123"/>
        <v>N</v>
      </c>
      <c r="BT457" s="45">
        <f t="shared" si="124"/>
        <v>0</v>
      </c>
      <c r="BU457" s="45"/>
      <c r="BV457" s="45"/>
      <c r="BW457" s="45">
        <f>IF(C457="",0,IF(AND(BR457="S",AW457=1), VLOOKUP(C457,Calculs!$B$85:$D$90,3), 0) + IF(AND(BS457="S",BI457=1), VLOOKUP(C457,Calculs!$B$85:$F$90,5), 0))</f>
        <v>0</v>
      </c>
      <c r="BX457" s="43" t="str">
        <f t="shared" si="125"/>
        <v/>
      </c>
      <c r="BY457" s="241" t="str">
        <f t="shared" si="126"/>
        <v/>
      </c>
      <c r="BZ457" s="301" t="str">
        <f t="shared" si="127"/>
        <v/>
      </c>
      <c r="CA457" s="301" t="str">
        <f t="shared" si="128"/>
        <v/>
      </c>
    </row>
    <row r="458" spans="1:79" ht="12.75" customHeight="1">
      <c r="A458" s="273"/>
      <c r="B458" s="239" t="str">
        <f>IF(' Peticions ET'!B457="", "",' Peticions ET'!B457)</f>
        <v/>
      </c>
      <c r="C458" s="186" t="str">
        <f>IF(' Peticions ET'!C457="", "",' Peticions ET'!C457)</f>
        <v/>
      </c>
      <c r="D458" s="186" t="str">
        <f>IF(' Peticions ET'!D457="", "",' Peticions ET'!D457)</f>
        <v/>
      </c>
      <c r="E458" s="186" t="str">
        <f>IF(' Peticions ET'!E457="", "",' Peticions ET'!E457)</f>
        <v/>
      </c>
      <c r="F458" s="186" t="str">
        <f>IF(' Peticions ET'!F457="", "",' Peticions ET'!F457)</f>
        <v/>
      </c>
      <c r="G458" s="186" t="str">
        <f>IF(' Peticions ET'!G457="", "",' Peticions ET'!G457)</f>
        <v/>
      </c>
      <c r="H458" s="185" t="str">
        <f>IF(' Peticions ET'!H457="", "",' Peticions ET'!H457)</f>
        <v/>
      </c>
      <c r="I458" s="185" t="str">
        <f>IF(' Peticions ET'!I457="", "",' Peticions ET'!I457)</f>
        <v/>
      </c>
      <c r="J458" s="33" t="str">
        <f>IF(' Peticions ET'!J457="", "",' Peticions ET'!J457)</f>
        <v/>
      </c>
      <c r="K458" s="33" t="str">
        <f>IF(' Peticions ET'!K457="", "",' Peticions ET'!K457)</f>
        <v/>
      </c>
      <c r="L458" s="33" t="str">
        <f>IF(' Peticions ET'!L457="", "",' Peticions ET'!L457)</f>
        <v/>
      </c>
      <c r="M458" s="33" t="str">
        <f>IF(' Peticions ET'!M457="", "",' Peticions ET'!M457)</f>
        <v/>
      </c>
      <c r="N458" s="33" t="str">
        <f>IF(' Peticions ET'!N457="", "",' Peticions ET'!N457)</f>
        <v/>
      </c>
      <c r="O458" s="33" t="str">
        <f>IF(' Peticions ET'!O457="", "",' Peticions ET'!O457)</f>
        <v/>
      </c>
      <c r="P458" s="33" t="str">
        <f>IF(' Peticions ET'!P457="", "",' Peticions ET'!P457)</f>
        <v/>
      </c>
      <c r="Q458" s="33" t="str">
        <f>IF(' Peticions ET'!R457="", "",' Peticions ET'!R457)</f>
        <v/>
      </c>
      <c r="R458" s="1" t="str">
        <f>IF(' Peticions ET'!Q457="", "",' Peticions ET'!Q457)</f>
        <v/>
      </c>
      <c r="S458" s="34" t="str">
        <f>IF(' Peticions ET'!U457="", "",' Peticions ET'!U457)</f>
        <v/>
      </c>
      <c r="T458" s="34" t="str">
        <f>IF(' Peticions ET'!V457="", "",' Peticions ET'!V457)</f>
        <v/>
      </c>
      <c r="U458" t="str">
        <f>IF(' Peticions ET'!S457="", "",' Peticions ET'!S457)</f>
        <v/>
      </c>
      <c r="V458" t="str">
        <f>IF(' Peticions ET'!T457="", "",' Peticions ET'!T457)</f>
        <v/>
      </c>
      <c r="W458" s="33" t="str">
        <f>IF(' Peticions ET'!W457="", "",' Peticions ET'!W457)</f>
        <v/>
      </c>
      <c r="X458" s="33" t="str">
        <f>IF(' Peticions ET'!X457="", "",' Peticions ET'!X457)</f>
        <v/>
      </c>
      <c r="Y458" s="33" t="str">
        <f>IF(' Peticions ET'!Y457="", "",' Peticions ET'!Y457)</f>
        <v/>
      </c>
      <c r="Z458" s="1"/>
      <c r="AA458" s="1"/>
      <c r="AB458" s="3"/>
      <c r="AC458" s="34"/>
      <c r="AD458" s="34"/>
      <c r="AE458" s="34"/>
      <c r="AF458" s="35"/>
      <c r="AG458" s="36"/>
      <c r="AH458" s="36"/>
      <c r="AI458" s="36"/>
      <c r="AJ458" s="36"/>
      <c r="AK458" s="37"/>
      <c r="AL458" s="37"/>
      <c r="AM458" s="37"/>
      <c r="AN458" s="37"/>
      <c r="AO458" s="38" t="str">
        <f>IF(' Peticions ET'!AO457="", "",' Peticions ET'!AO457)</f>
        <v/>
      </c>
      <c r="AP458" s="154"/>
      <c r="AQ458" s="39"/>
      <c r="AR458" s="40" t="str">
        <f t="shared" si="135"/>
        <v/>
      </c>
      <c r="AS458" s="41" t="str">
        <f t="shared" si="136"/>
        <v/>
      </c>
      <c r="AT458" s="42" t="str">
        <f t="shared" si="129"/>
        <v/>
      </c>
      <c r="AU458" s="43" t="str">
        <f t="shared" si="130"/>
        <v/>
      </c>
      <c r="AV458" s="252" t="str">
        <f t="shared" si="120"/>
        <v/>
      </c>
      <c r="AW458" s="242">
        <f>IF(B458="",0,IF(BR458="S",COUNTIF($AV$17:AV458,AV458),0))</f>
        <v>0</v>
      </c>
      <c r="AX458" s="44" t="str">
        <f t="shared" si="131"/>
        <v/>
      </c>
      <c r="AY458" s="45">
        <f xml:space="preserve"> IF(AX458&lt;&gt;"",VLOOKUP(AX458,Calculs!$B$2:$C$34,2,FALSE),0)</f>
        <v>0</v>
      </c>
      <c r="AZ458" s="45">
        <f>IF(K458&lt;&gt;"",IF(LEFT(K458,1)="S", Calculs!$C$55,0),0)</f>
        <v>0</v>
      </c>
      <c r="BA458" s="45">
        <f>IF(L458&lt;&gt;"",IF(LEFT(L458,1)="S", Calculs!$C$51,0),0)</f>
        <v>0</v>
      </c>
      <c r="BB458" s="45">
        <f>IF(M458&lt;&gt;"",IF(LEFT(M458,1)="S", Calculs!$C$52,0),0)</f>
        <v>0</v>
      </c>
      <c r="BC458" s="46" t="str">
        <f t="shared" si="132"/>
        <v/>
      </c>
      <c r="BD458" s="46" t="str">
        <f t="shared" si="134"/>
        <v/>
      </c>
      <c r="BE458" s="46">
        <f>SUMIF(Calculs!$B$2:$B$34,BC458,Calculs!$C$2:$C$34)</f>
        <v>0</v>
      </c>
      <c r="BF458" s="45">
        <f>IF(Q458&lt;&gt;"",IF(LEFT(Q458,1)="S", Calculs!$C$52,0),0)</f>
        <v>0</v>
      </c>
      <c r="BG458" s="45">
        <f>IF(R458&lt;&gt;"",IF(LEFT(R458,1)="S", Calculs!$C$51,0),0)</f>
        <v>0</v>
      </c>
      <c r="BH458" s="252" t="str">
        <f t="shared" si="121"/>
        <v/>
      </c>
      <c r="BI458" s="242">
        <f>IF(B458="",0, IF(BS458="S",COUNTIF($BH$17:BH458,BH458),0))</f>
        <v>0</v>
      </c>
      <c r="BJ458" s="45">
        <f xml:space="preserve"> IF(S458&lt;&gt;"",IF(S458&lt;&gt;"Sense monitor",VLOOKUP(LEFT(S458,2),Calculs!$B$41:$C$46,2,FALSE),0),0)</f>
        <v>0</v>
      </c>
      <c r="BK458" s="45">
        <f>IF(T458&lt;&gt;"",IF(LEFT(T458,1)="S", Calculs!$C$48,0),0)</f>
        <v>0</v>
      </c>
      <c r="BL458" s="45">
        <f>IF(W458&lt;&gt;"",IF(LEFT(W458,3)="ETT", Calculs!$C$37,0),0)</f>
        <v>0</v>
      </c>
      <c r="BM458" s="45">
        <f>IF(X458&lt;&gt;"",IF(LEFT(X458,1)="S", Calculs!$C$51,0),0)</f>
        <v>0</v>
      </c>
      <c r="BN458" s="45">
        <f>IF(Y458&lt;&gt;"",IF(LEFT(Y458,1)="S", Calculs!$C$52,0),0)</f>
        <v>0</v>
      </c>
      <c r="BO458" s="46" t="str">
        <f t="shared" si="133"/>
        <v/>
      </c>
      <c r="BP458" s="45">
        <f>SUMIF(Calculs!$B$32:$B$36,TRIM(BO458),Calculs!$C$32:$C$36)</f>
        <v>0</v>
      </c>
      <c r="BQ458" s="45">
        <f>IF(V458&lt;&gt;"",IF(LEFT(V458,1)="S", SUMIF(Calculs!$B$57:$B$61, TRIM(BO458), Calculs!$C$57:$C$61),0),0)</f>
        <v>0</v>
      </c>
      <c r="BR458" s="43" t="str">
        <f t="shared" si="122"/>
        <v>N</v>
      </c>
      <c r="BS458" s="241" t="str">
        <f t="shared" si="123"/>
        <v>N</v>
      </c>
      <c r="BT458" s="45">
        <f t="shared" si="124"/>
        <v>0</v>
      </c>
      <c r="BU458" s="45"/>
      <c r="BV458" s="45"/>
      <c r="BW458" s="45">
        <f>IF(C458="",0,IF(AND(BR458="S",AW458=1), VLOOKUP(C458,Calculs!$B$85:$D$90,3), 0) + IF(AND(BS458="S",BI458=1), VLOOKUP(C458,Calculs!$B$85:$F$90,5), 0))</f>
        <v>0</v>
      </c>
      <c r="BX458" s="43" t="str">
        <f t="shared" si="125"/>
        <v/>
      </c>
      <c r="BY458" s="241" t="str">
        <f t="shared" si="126"/>
        <v/>
      </c>
      <c r="BZ458" s="301" t="str">
        <f t="shared" si="127"/>
        <v/>
      </c>
      <c r="CA458" s="301" t="str">
        <f t="shared" si="128"/>
        <v/>
      </c>
    </row>
    <row r="459" spans="1:79" ht="12.75" customHeight="1">
      <c r="A459" s="273"/>
      <c r="B459" s="239" t="str">
        <f>IF(' Peticions ET'!B458="", "",' Peticions ET'!B458)</f>
        <v/>
      </c>
      <c r="C459" s="186" t="str">
        <f>IF(' Peticions ET'!C458="", "",' Peticions ET'!C458)</f>
        <v/>
      </c>
      <c r="D459" s="186" t="str">
        <f>IF(' Peticions ET'!D458="", "",' Peticions ET'!D458)</f>
        <v/>
      </c>
      <c r="E459" s="186" t="str">
        <f>IF(' Peticions ET'!E458="", "",' Peticions ET'!E458)</f>
        <v/>
      </c>
      <c r="F459" s="186" t="str">
        <f>IF(' Peticions ET'!F458="", "",' Peticions ET'!F458)</f>
        <v/>
      </c>
      <c r="G459" s="186" t="str">
        <f>IF(' Peticions ET'!G458="", "",' Peticions ET'!G458)</f>
        <v/>
      </c>
      <c r="H459" s="185" t="str">
        <f>IF(' Peticions ET'!H458="", "",' Peticions ET'!H458)</f>
        <v/>
      </c>
      <c r="I459" s="185" t="str">
        <f>IF(' Peticions ET'!I458="", "",' Peticions ET'!I458)</f>
        <v/>
      </c>
      <c r="J459" s="33" t="str">
        <f>IF(' Peticions ET'!J458="", "",' Peticions ET'!J458)</f>
        <v/>
      </c>
      <c r="K459" s="33" t="str">
        <f>IF(' Peticions ET'!K458="", "",' Peticions ET'!K458)</f>
        <v/>
      </c>
      <c r="L459" s="33" t="str">
        <f>IF(' Peticions ET'!L458="", "",' Peticions ET'!L458)</f>
        <v/>
      </c>
      <c r="M459" s="33" t="str">
        <f>IF(' Peticions ET'!M458="", "",' Peticions ET'!M458)</f>
        <v/>
      </c>
      <c r="N459" s="33" t="str">
        <f>IF(' Peticions ET'!N458="", "",' Peticions ET'!N458)</f>
        <v/>
      </c>
      <c r="O459" s="33" t="str">
        <f>IF(' Peticions ET'!O458="", "",' Peticions ET'!O458)</f>
        <v/>
      </c>
      <c r="P459" s="33" t="str">
        <f>IF(' Peticions ET'!P458="", "",' Peticions ET'!P458)</f>
        <v/>
      </c>
      <c r="Q459" s="33" t="str">
        <f>IF(' Peticions ET'!R458="", "",' Peticions ET'!R458)</f>
        <v/>
      </c>
      <c r="R459" s="1" t="str">
        <f>IF(' Peticions ET'!Q458="", "",' Peticions ET'!Q458)</f>
        <v/>
      </c>
      <c r="S459" s="34" t="str">
        <f>IF(' Peticions ET'!U458="", "",' Peticions ET'!U458)</f>
        <v/>
      </c>
      <c r="T459" s="34" t="str">
        <f>IF(' Peticions ET'!V458="", "",' Peticions ET'!V458)</f>
        <v/>
      </c>
      <c r="U459" t="str">
        <f>IF(' Peticions ET'!S458="", "",' Peticions ET'!S458)</f>
        <v/>
      </c>
      <c r="V459" t="str">
        <f>IF(' Peticions ET'!T458="", "",' Peticions ET'!T458)</f>
        <v/>
      </c>
      <c r="W459" s="33" t="str">
        <f>IF(' Peticions ET'!W458="", "",' Peticions ET'!W458)</f>
        <v/>
      </c>
      <c r="X459" s="33" t="str">
        <f>IF(' Peticions ET'!X458="", "",' Peticions ET'!X458)</f>
        <v/>
      </c>
      <c r="Y459" s="33" t="str">
        <f>IF(' Peticions ET'!Y458="", "",' Peticions ET'!Y458)</f>
        <v/>
      </c>
      <c r="Z459" s="1"/>
      <c r="AA459" s="1"/>
      <c r="AB459" s="3"/>
      <c r="AC459" s="34"/>
      <c r="AD459" s="34"/>
      <c r="AE459" s="34"/>
      <c r="AF459" s="35"/>
      <c r="AG459" s="36"/>
      <c r="AH459" s="36"/>
      <c r="AI459" s="36"/>
      <c r="AJ459" s="36"/>
      <c r="AK459" s="37"/>
      <c r="AL459" s="37"/>
      <c r="AM459" s="37"/>
      <c r="AN459" s="37"/>
      <c r="AO459" s="38" t="str">
        <f>IF(' Peticions ET'!AO458="", "",' Peticions ET'!AO458)</f>
        <v/>
      </c>
      <c r="AP459" s="154"/>
      <c r="AQ459" s="39"/>
      <c r="AR459" s="40" t="str">
        <f t="shared" si="135"/>
        <v/>
      </c>
      <c r="AS459" s="41" t="str">
        <f t="shared" si="136"/>
        <v/>
      </c>
      <c r="AT459" s="42" t="str">
        <f t="shared" si="129"/>
        <v/>
      </c>
      <c r="AU459" s="43" t="str">
        <f t="shared" si="130"/>
        <v/>
      </c>
      <c r="AV459" s="252" t="str">
        <f t="shared" si="120"/>
        <v/>
      </c>
      <c r="AW459" s="242">
        <f>IF(B459="",0,IF(BR459="S",COUNTIF($AV$17:AV459,AV459),0))</f>
        <v>0</v>
      </c>
      <c r="AX459" s="44" t="str">
        <f t="shared" si="131"/>
        <v/>
      </c>
      <c r="AY459" s="45">
        <f xml:space="preserve"> IF(AX459&lt;&gt;"",VLOOKUP(AX459,Calculs!$B$2:$C$34,2,FALSE),0)</f>
        <v>0</v>
      </c>
      <c r="AZ459" s="45">
        <f>IF(K459&lt;&gt;"",IF(LEFT(K459,1)="S", Calculs!$C$55,0),0)</f>
        <v>0</v>
      </c>
      <c r="BA459" s="45">
        <f>IF(L459&lt;&gt;"",IF(LEFT(L459,1)="S", Calculs!$C$51,0),0)</f>
        <v>0</v>
      </c>
      <c r="BB459" s="45">
        <f>IF(M459&lt;&gt;"",IF(LEFT(M459,1)="S", Calculs!$C$52,0),0)</f>
        <v>0</v>
      </c>
      <c r="BC459" s="46" t="str">
        <f t="shared" si="132"/>
        <v/>
      </c>
      <c r="BD459" s="46" t="str">
        <f t="shared" si="134"/>
        <v/>
      </c>
      <c r="BE459" s="46">
        <f>SUMIF(Calculs!$B$2:$B$34,BC459,Calculs!$C$2:$C$34)</f>
        <v>0</v>
      </c>
      <c r="BF459" s="45">
        <f>IF(Q459&lt;&gt;"",IF(LEFT(Q459,1)="S", Calculs!$C$52,0),0)</f>
        <v>0</v>
      </c>
      <c r="BG459" s="45">
        <f>IF(R459&lt;&gt;"",IF(LEFT(R459,1)="S", Calculs!$C$51,0),0)</f>
        <v>0</v>
      </c>
      <c r="BH459" s="252" t="str">
        <f t="shared" si="121"/>
        <v/>
      </c>
      <c r="BI459" s="242">
        <f>IF(B459="",0, IF(BS459="S",COUNTIF($BH$17:BH459,BH459),0))</f>
        <v>0</v>
      </c>
      <c r="BJ459" s="45">
        <f xml:space="preserve"> IF(S459&lt;&gt;"",IF(S459&lt;&gt;"Sense monitor",VLOOKUP(LEFT(S459,2),Calculs!$B$41:$C$46,2,FALSE),0),0)</f>
        <v>0</v>
      </c>
      <c r="BK459" s="45">
        <f>IF(T459&lt;&gt;"",IF(LEFT(T459,1)="S", Calculs!$C$48,0),0)</f>
        <v>0</v>
      </c>
      <c r="BL459" s="45">
        <f>IF(W459&lt;&gt;"",IF(LEFT(W459,3)="ETT", Calculs!$C$37,0),0)</f>
        <v>0</v>
      </c>
      <c r="BM459" s="45">
        <f>IF(X459&lt;&gt;"",IF(LEFT(X459,1)="S", Calculs!$C$51,0),0)</f>
        <v>0</v>
      </c>
      <c r="BN459" s="45">
        <f>IF(Y459&lt;&gt;"",IF(LEFT(Y459,1)="S", Calculs!$C$52,0),0)</f>
        <v>0</v>
      </c>
      <c r="BO459" s="46" t="str">
        <f t="shared" si="133"/>
        <v/>
      </c>
      <c r="BP459" s="45">
        <f>SUMIF(Calculs!$B$32:$B$36,TRIM(BO459),Calculs!$C$32:$C$36)</f>
        <v>0</v>
      </c>
      <c r="BQ459" s="45">
        <f>IF(V459&lt;&gt;"",IF(LEFT(V459,1)="S", SUMIF(Calculs!$B$57:$B$61, TRIM(BO459), Calculs!$C$57:$C$61),0),0)</f>
        <v>0</v>
      </c>
      <c r="BR459" s="43" t="str">
        <f t="shared" si="122"/>
        <v>N</v>
      </c>
      <c r="BS459" s="241" t="str">
        <f t="shared" si="123"/>
        <v>N</v>
      </c>
      <c r="BT459" s="45">
        <f t="shared" si="124"/>
        <v>0</v>
      </c>
      <c r="BU459" s="45"/>
      <c r="BV459" s="45"/>
      <c r="BW459" s="45">
        <f>IF(C459="",0,IF(AND(BR459="S",AW459=1), VLOOKUP(C459,Calculs!$B$85:$D$90,3), 0) + IF(AND(BS459="S",BI459=1), VLOOKUP(C459,Calculs!$B$85:$F$90,5), 0))</f>
        <v>0</v>
      </c>
      <c r="BX459" s="43" t="str">
        <f t="shared" si="125"/>
        <v/>
      </c>
      <c r="BY459" s="241" t="str">
        <f t="shared" si="126"/>
        <v/>
      </c>
      <c r="BZ459" s="301" t="str">
        <f t="shared" si="127"/>
        <v/>
      </c>
      <c r="CA459" s="301" t="str">
        <f t="shared" si="128"/>
        <v/>
      </c>
    </row>
    <row r="460" spans="1:79" ht="12.75" customHeight="1">
      <c r="A460" s="273"/>
      <c r="B460" s="239" t="str">
        <f>IF(' Peticions ET'!B459="", "",' Peticions ET'!B459)</f>
        <v/>
      </c>
      <c r="C460" s="186" t="str">
        <f>IF(' Peticions ET'!C459="", "",' Peticions ET'!C459)</f>
        <v/>
      </c>
      <c r="D460" s="186" t="str">
        <f>IF(' Peticions ET'!D459="", "",' Peticions ET'!D459)</f>
        <v/>
      </c>
      <c r="E460" s="186" t="str">
        <f>IF(' Peticions ET'!E459="", "",' Peticions ET'!E459)</f>
        <v/>
      </c>
      <c r="F460" s="186" t="str">
        <f>IF(' Peticions ET'!F459="", "",' Peticions ET'!F459)</f>
        <v/>
      </c>
      <c r="G460" s="186" t="str">
        <f>IF(' Peticions ET'!G459="", "",' Peticions ET'!G459)</f>
        <v/>
      </c>
      <c r="H460" s="185" t="str">
        <f>IF(' Peticions ET'!H459="", "",' Peticions ET'!H459)</f>
        <v/>
      </c>
      <c r="I460" s="185" t="str">
        <f>IF(' Peticions ET'!I459="", "",' Peticions ET'!I459)</f>
        <v/>
      </c>
      <c r="J460" s="33" t="str">
        <f>IF(' Peticions ET'!J459="", "",' Peticions ET'!J459)</f>
        <v/>
      </c>
      <c r="K460" s="33" t="str">
        <f>IF(' Peticions ET'!K459="", "",' Peticions ET'!K459)</f>
        <v/>
      </c>
      <c r="L460" s="33" t="str">
        <f>IF(' Peticions ET'!L459="", "",' Peticions ET'!L459)</f>
        <v/>
      </c>
      <c r="M460" s="33" t="str">
        <f>IF(' Peticions ET'!M459="", "",' Peticions ET'!M459)</f>
        <v/>
      </c>
      <c r="N460" s="33" t="str">
        <f>IF(' Peticions ET'!N459="", "",' Peticions ET'!N459)</f>
        <v/>
      </c>
      <c r="O460" s="33" t="str">
        <f>IF(' Peticions ET'!O459="", "",' Peticions ET'!O459)</f>
        <v/>
      </c>
      <c r="P460" s="33" t="str">
        <f>IF(' Peticions ET'!P459="", "",' Peticions ET'!P459)</f>
        <v/>
      </c>
      <c r="Q460" s="33" t="str">
        <f>IF(' Peticions ET'!R459="", "",' Peticions ET'!R459)</f>
        <v/>
      </c>
      <c r="R460" s="1" t="str">
        <f>IF(' Peticions ET'!Q459="", "",' Peticions ET'!Q459)</f>
        <v/>
      </c>
      <c r="S460" s="34" t="str">
        <f>IF(' Peticions ET'!U459="", "",' Peticions ET'!U459)</f>
        <v/>
      </c>
      <c r="T460" s="34" t="str">
        <f>IF(' Peticions ET'!V459="", "",' Peticions ET'!V459)</f>
        <v/>
      </c>
      <c r="U460" t="str">
        <f>IF(' Peticions ET'!S459="", "",' Peticions ET'!S459)</f>
        <v/>
      </c>
      <c r="V460" t="str">
        <f>IF(' Peticions ET'!T459="", "",' Peticions ET'!T459)</f>
        <v/>
      </c>
      <c r="W460" s="33" t="str">
        <f>IF(' Peticions ET'!W459="", "",' Peticions ET'!W459)</f>
        <v/>
      </c>
      <c r="X460" s="33" t="str">
        <f>IF(' Peticions ET'!X459="", "",' Peticions ET'!X459)</f>
        <v/>
      </c>
      <c r="Y460" s="33" t="str">
        <f>IF(' Peticions ET'!Y459="", "",' Peticions ET'!Y459)</f>
        <v/>
      </c>
      <c r="Z460" s="1"/>
      <c r="AA460" s="1"/>
      <c r="AB460" s="3"/>
      <c r="AC460" s="34"/>
      <c r="AD460" s="34"/>
      <c r="AE460" s="34"/>
      <c r="AF460" s="35"/>
      <c r="AG460" s="36"/>
      <c r="AH460" s="36"/>
      <c r="AI460" s="36"/>
      <c r="AJ460" s="36"/>
      <c r="AK460" s="37"/>
      <c r="AL460" s="37"/>
      <c r="AM460" s="37"/>
      <c r="AN460" s="37"/>
      <c r="AO460" s="38" t="str">
        <f>IF(' Peticions ET'!AO459="", "",' Peticions ET'!AO459)</f>
        <v/>
      </c>
      <c r="AP460" s="154"/>
      <c r="AQ460" s="39"/>
      <c r="AR460" s="40" t="str">
        <f t="shared" si="135"/>
        <v/>
      </c>
      <c r="AS460" s="41" t="str">
        <f t="shared" si="136"/>
        <v/>
      </c>
      <c r="AT460" s="42" t="str">
        <f t="shared" si="129"/>
        <v/>
      </c>
      <c r="AU460" s="43" t="str">
        <f t="shared" si="130"/>
        <v/>
      </c>
      <c r="AV460" s="252" t="str">
        <f t="shared" si="120"/>
        <v/>
      </c>
      <c r="AW460" s="242">
        <f>IF(B460="",0,IF(BR460="S",COUNTIF($AV$17:AV460,AV460),0))</f>
        <v>0</v>
      </c>
      <c r="AX460" s="44" t="str">
        <f t="shared" si="131"/>
        <v/>
      </c>
      <c r="AY460" s="45">
        <f xml:space="preserve"> IF(AX460&lt;&gt;"",VLOOKUP(AX460,Calculs!$B$2:$C$34,2,FALSE),0)</f>
        <v>0</v>
      </c>
      <c r="AZ460" s="45">
        <f>IF(K460&lt;&gt;"",IF(LEFT(K460,1)="S", Calculs!$C$55,0),0)</f>
        <v>0</v>
      </c>
      <c r="BA460" s="45">
        <f>IF(L460&lt;&gt;"",IF(LEFT(L460,1)="S", Calculs!$C$51,0),0)</f>
        <v>0</v>
      </c>
      <c r="BB460" s="45">
        <f>IF(M460&lt;&gt;"",IF(LEFT(M460,1)="S", Calculs!$C$52,0),0)</f>
        <v>0</v>
      </c>
      <c r="BC460" s="46" t="str">
        <f t="shared" si="132"/>
        <v/>
      </c>
      <c r="BD460" s="46" t="str">
        <f t="shared" si="134"/>
        <v/>
      </c>
      <c r="BE460" s="46">
        <f>SUMIF(Calculs!$B$2:$B$34,BC460,Calculs!$C$2:$C$34)</f>
        <v>0</v>
      </c>
      <c r="BF460" s="45">
        <f>IF(Q460&lt;&gt;"",IF(LEFT(Q460,1)="S", Calculs!$C$52,0),0)</f>
        <v>0</v>
      </c>
      <c r="BG460" s="45">
        <f>IF(R460&lt;&gt;"",IF(LEFT(R460,1)="S", Calculs!$C$51,0),0)</f>
        <v>0</v>
      </c>
      <c r="BH460" s="252" t="str">
        <f t="shared" si="121"/>
        <v/>
      </c>
      <c r="BI460" s="242">
        <f>IF(B460="",0, IF(BS460="S",COUNTIF($BH$17:BH460,BH460),0))</f>
        <v>0</v>
      </c>
      <c r="BJ460" s="45">
        <f xml:space="preserve"> IF(S460&lt;&gt;"",IF(S460&lt;&gt;"Sense monitor",VLOOKUP(LEFT(S460,2),Calculs!$B$41:$C$46,2,FALSE),0),0)</f>
        <v>0</v>
      </c>
      <c r="BK460" s="45">
        <f>IF(T460&lt;&gt;"",IF(LEFT(T460,1)="S", Calculs!$C$48,0),0)</f>
        <v>0</v>
      </c>
      <c r="BL460" s="45">
        <f>IF(W460&lt;&gt;"",IF(LEFT(W460,3)="ETT", Calculs!$C$37,0),0)</f>
        <v>0</v>
      </c>
      <c r="BM460" s="45">
        <f>IF(X460&lt;&gt;"",IF(LEFT(X460,1)="S", Calculs!$C$51,0),0)</f>
        <v>0</v>
      </c>
      <c r="BN460" s="45">
        <f>IF(Y460&lt;&gt;"",IF(LEFT(Y460,1)="S", Calculs!$C$52,0),0)</f>
        <v>0</v>
      </c>
      <c r="BO460" s="46" t="str">
        <f t="shared" si="133"/>
        <v/>
      </c>
      <c r="BP460" s="45">
        <f>SUMIF(Calculs!$B$32:$B$36,TRIM(BO460),Calculs!$C$32:$C$36)</f>
        <v>0</v>
      </c>
      <c r="BQ460" s="45">
        <f>IF(V460&lt;&gt;"",IF(LEFT(V460,1)="S", SUMIF(Calculs!$B$57:$B$61, TRIM(BO460), Calculs!$C$57:$C$61),0),0)</f>
        <v>0</v>
      </c>
      <c r="BR460" s="43" t="str">
        <f t="shared" si="122"/>
        <v>N</v>
      </c>
      <c r="BS460" s="241" t="str">
        <f t="shared" si="123"/>
        <v>N</v>
      </c>
      <c r="BT460" s="45">
        <f t="shared" si="124"/>
        <v>0</v>
      </c>
      <c r="BU460" s="45"/>
      <c r="BV460" s="45"/>
      <c r="BW460" s="45">
        <f>IF(C460="",0,IF(AND(BR460="S",AW460=1), VLOOKUP(C460,Calculs!$B$85:$D$90,3), 0) + IF(AND(BS460="S",BI460=1), VLOOKUP(C460,Calculs!$B$85:$F$90,5), 0))</f>
        <v>0</v>
      </c>
      <c r="BX460" s="43" t="str">
        <f t="shared" si="125"/>
        <v/>
      </c>
      <c r="BY460" s="241" t="str">
        <f t="shared" si="126"/>
        <v/>
      </c>
      <c r="BZ460" s="301" t="str">
        <f t="shared" si="127"/>
        <v/>
      </c>
      <c r="CA460" s="301" t="str">
        <f t="shared" si="128"/>
        <v/>
      </c>
    </row>
    <row r="461" spans="1:79" ht="12.75" customHeight="1">
      <c r="A461" s="273"/>
      <c r="B461" s="239" t="str">
        <f>IF(' Peticions ET'!B460="", "",' Peticions ET'!B460)</f>
        <v/>
      </c>
      <c r="C461" s="186" t="str">
        <f>IF(' Peticions ET'!C460="", "",' Peticions ET'!C460)</f>
        <v/>
      </c>
      <c r="D461" s="186" t="str">
        <f>IF(' Peticions ET'!D460="", "",' Peticions ET'!D460)</f>
        <v/>
      </c>
      <c r="E461" s="186" t="str">
        <f>IF(' Peticions ET'!E460="", "",' Peticions ET'!E460)</f>
        <v/>
      </c>
      <c r="F461" s="186" t="str">
        <f>IF(' Peticions ET'!F460="", "",' Peticions ET'!F460)</f>
        <v/>
      </c>
      <c r="G461" s="186" t="str">
        <f>IF(' Peticions ET'!G460="", "",' Peticions ET'!G460)</f>
        <v/>
      </c>
      <c r="H461" s="185" t="str">
        <f>IF(' Peticions ET'!H460="", "",' Peticions ET'!H460)</f>
        <v/>
      </c>
      <c r="I461" s="185" t="str">
        <f>IF(' Peticions ET'!I460="", "",' Peticions ET'!I460)</f>
        <v/>
      </c>
      <c r="J461" s="33" t="str">
        <f>IF(' Peticions ET'!J460="", "",' Peticions ET'!J460)</f>
        <v/>
      </c>
      <c r="K461" s="33" t="str">
        <f>IF(' Peticions ET'!K460="", "",' Peticions ET'!K460)</f>
        <v/>
      </c>
      <c r="L461" s="33" t="str">
        <f>IF(' Peticions ET'!L460="", "",' Peticions ET'!L460)</f>
        <v/>
      </c>
      <c r="M461" s="33" t="str">
        <f>IF(' Peticions ET'!M460="", "",' Peticions ET'!M460)</f>
        <v/>
      </c>
      <c r="N461" s="33" t="str">
        <f>IF(' Peticions ET'!N460="", "",' Peticions ET'!N460)</f>
        <v/>
      </c>
      <c r="O461" s="33" t="str">
        <f>IF(' Peticions ET'!O460="", "",' Peticions ET'!O460)</f>
        <v/>
      </c>
      <c r="P461" s="33" t="str">
        <f>IF(' Peticions ET'!P460="", "",' Peticions ET'!P460)</f>
        <v/>
      </c>
      <c r="Q461" s="33" t="str">
        <f>IF(' Peticions ET'!R460="", "",' Peticions ET'!R460)</f>
        <v/>
      </c>
      <c r="R461" s="1" t="str">
        <f>IF(' Peticions ET'!Q460="", "",' Peticions ET'!Q460)</f>
        <v/>
      </c>
      <c r="S461" s="34" t="str">
        <f>IF(' Peticions ET'!U460="", "",' Peticions ET'!U460)</f>
        <v/>
      </c>
      <c r="T461" s="34" t="str">
        <f>IF(' Peticions ET'!V460="", "",' Peticions ET'!V460)</f>
        <v/>
      </c>
      <c r="U461" t="str">
        <f>IF(' Peticions ET'!S460="", "",' Peticions ET'!S460)</f>
        <v/>
      </c>
      <c r="V461" t="str">
        <f>IF(' Peticions ET'!T460="", "",' Peticions ET'!T460)</f>
        <v/>
      </c>
      <c r="W461" s="33" t="str">
        <f>IF(' Peticions ET'!W460="", "",' Peticions ET'!W460)</f>
        <v/>
      </c>
      <c r="X461" s="33" t="str">
        <f>IF(' Peticions ET'!X460="", "",' Peticions ET'!X460)</f>
        <v/>
      </c>
      <c r="Y461" s="33" t="str">
        <f>IF(' Peticions ET'!Y460="", "",' Peticions ET'!Y460)</f>
        <v/>
      </c>
      <c r="Z461" s="1"/>
      <c r="AA461" s="1"/>
      <c r="AB461" s="3"/>
      <c r="AC461" s="34"/>
      <c r="AD461" s="34"/>
      <c r="AE461" s="34"/>
      <c r="AF461" s="35"/>
      <c r="AG461" s="36"/>
      <c r="AH461" s="36"/>
      <c r="AI461" s="36"/>
      <c r="AJ461" s="36"/>
      <c r="AK461" s="37"/>
      <c r="AL461" s="37"/>
      <c r="AM461" s="37"/>
      <c r="AN461" s="37"/>
      <c r="AO461" s="38" t="str">
        <f>IF(' Peticions ET'!AO460="", "",' Peticions ET'!AO460)</f>
        <v/>
      </c>
      <c r="AP461" s="154"/>
      <c r="AQ461" s="39"/>
      <c r="AR461" s="40" t="str">
        <f t="shared" si="135"/>
        <v/>
      </c>
      <c r="AS461" s="41" t="str">
        <f t="shared" si="136"/>
        <v/>
      </c>
      <c r="AT461" s="42" t="str">
        <f t="shared" si="129"/>
        <v/>
      </c>
      <c r="AU461" s="43" t="str">
        <f t="shared" si="130"/>
        <v/>
      </c>
      <c r="AV461" s="252" t="str">
        <f t="shared" si="120"/>
        <v/>
      </c>
      <c r="AW461" s="242">
        <f>IF(B461="",0,IF(BR461="S",COUNTIF($AV$17:AV461,AV461),0))</f>
        <v>0</v>
      </c>
      <c r="AX461" s="44" t="str">
        <f t="shared" si="131"/>
        <v/>
      </c>
      <c r="AY461" s="45">
        <f xml:space="preserve"> IF(AX461&lt;&gt;"",VLOOKUP(AX461,Calculs!$B$2:$C$34,2,FALSE),0)</f>
        <v>0</v>
      </c>
      <c r="AZ461" s="45">
        <f>IF(K461&lt;&gt;"",IF(LEFT(K461,1)="S", Calculs!$C$55,0),0)</f>
        <v>0</v>
      </c>
      <c r="BA461" s="45">
        <f>IF(L461&lt;&gt;"",IF(LEFT(L461,1)="S", Calculs!$C$51,0),0)</f>
        <v>0</v>
      </c>
      <c r="BB461" s="45">
        <f>IF(M461&lt;&gt;"",IF(LEFT(M461,1)="S", Calculs!$C$52,0),0)</f>
        <v>0</v>
      </c>
      <c r="BC461" s="46" t="str">
        <f t="shared" si="132"/>
        <v/>
      </c>
      <c r="BD461" s="46" t="str">
        <f t="shared" si="134"/>
        <v/>
      </c>
      <c r="BE461" s="46">
        <f>SUMIF(Calculs!$B$2:$B$34,BC461,Calculs!$C$2:$C$34)</f>
        <v>0</v>
      </c>
      <c r="BF461" s="45">
        <f>IF(Q461&lt;&gt;"",IF(LEFT(Q461,1)="S", Calculs!$C$52,0),0)</f>
        <v>0</v>
      </c>
      <c r="BG461" s="45">
        <f>IF(R461&lt;&gt;"",IF(LEFT(R461,1)="S", Calculs!$C$51,0),0)</f>
        <v>0</v>
      </c>
      <c r="BH461" s="252" t="str">
        <f t="shared" si="121"/>
        <v/>
      </c>
      <c r="BI461" s="242">
        <f>IF(B461="",0, IF(BS461="S",COUNTIF($BH$17:BH461,BH461),0))</f>
        <v>0</v>
      </c>
      <c r="BJ461" s="45">
        <f xml:space="preserve"> IF(S461&lt;&gt;"",IF(S461&lt;&gt;"Sense monitor",VLOOKUP(LEFT(S461,2),Calculs!$B$41:$C$46,2,FALSE),0),0)</f>
        <v>0</v>
      </c>
      <c r="BK461" s="45">
        <f>IF(T461&lt;&gt;"",IF(LEFT(T461,1)="S", Calculs!$C$48,0),0)</f>
        <v>0</v>
      </c>
      <c r="BL461" s="45">
        <f>IF(W461&lt;&gt;"",IF(LEFT(W461,3)="ETT", Calculs!$C$37,0),0)</f>
        <v>0</v>
      </c>
      <c r="BM461" s="45">
        <f>IF(X461&lt;&gt;"",IF(LEFT(X461,1)="S", Calculs!$C$51,0),0)</f>
        <v>0</v>
      </c>
      <c r="BN461" s="45">
        <f>IF(Y461&lt;&gt;"",IF(LEFT(Y461,1)="S", Calculs!$C$52,0),0)</f>
        <v>0</v>
      </c>
      <c r="BO461" s="46" t="str">
        <f t="shared" si="133"/>
        <v/>
      </c>
      <c r="BP461" s="45">
        <f>SUMIF(Calculs!$B$32:$B$36,TRIM(BO461),Calculs!$C$32:$C$36)</f>
        <v>0</v>
      </c>
      <c r="BQ461" s="45">
        <f>IF(V461&lt;&gt;"",IF(LEFT(V461,1)="S", SUMIF(Calculs!$B$57:$B$61, TRIM(BO461), Calculs!$C$57:$C$61),0),0)</f>
        <v>0</v>
      </c>
      <c r="BR461" s="43" t="str">
        <f t="shared" si="122"/>
        <v>N</v>
      </c>
      <c r="BS461" s="241" t="str">
        <f t="shared" si="123"/>
        <v>N</v>
      </c>
      <c r="BT461" s="45">
        <f t="shared" si="124"/>
        <v>0</v>
      </c>
      <c r="BU461" s="45"/>
      <c r="BV461" s="45"/>
      <c r="BW461" s="45">
        <f>IF(C461="",0,IF(AND(BR461="S",AW461=1), VLOOKUP(C461,Calculs!$B$85:$D$90,3), 0) + IF(AND(BS461="S",BI461=1), VLOOKUP(C461,Calculs!$B$85:$F$90,5), 0))</f>
        <v>0</v>
      </c>
      <c r="BX461" s="43" t="str">
        <f t="shared" si="125"/>
        <v/>
      </c>
      <c r="BY461" s="241" t="str">
        <f t="shared" si="126"/>
        <v/>
      </c>
      <c r="BZ461" s="301" t="str">
        <f t="shared" si="127"/>
        <v/>
      </c>
      <c r="CA461" s="301" t="str">
        <f t="shared" si="128"/>
        <v/>
      </c>
    </row>
    <row r="462" spans="1:79" ht="12.75" customHeight="1">
      <c r="A462" s="273"/>
      <c r="B462" s="239" t="str">
        <f>IF(' Peticions ET'!B461="", "",' Peticions ET'!B461)</f>
        <v/>
      </c>
      <c r="C462" s="186" t="str">
        <f>IF(' Peticions ET'!C461="", "",' Peticions ET'!C461)</f>
        <v/>
      </c>
      <c r="D462" s="186" t="str">
        <f>IF(' Peticions ET'!D461="", "",' Peticions ET'!D461)</f>
        <v/>
      </c>
      <c r="E462" s="186" t="str">
        <f>IF(' Peticions ET'!E461="", "",' Peticions ET'!E461)</f>
        <v/>
      </c>
      <c r="F462" s="186" t="str">
        <f>IF(' Peticions ET'!F461="", "",' Peticions ET'!F461)</f>
        <v/>
      </c>
      <c r="G462" s="186" t="str">
        <f>IF(' Peticions ET'!G461="", "",' Peticions ET'!G461)</f>
        <v/>
      </c>
      <c r="H462" s="185" t="str">
        <f>IF(' Peticions ET'!H461="", "",' Peticions ET'!H461)</f>
        <v/>
      </c>
      <c r="I462" s="185" t="str">
        <f>IF(' Peticions ET'!I461="", "",' Peticions ET'!I461)</f>
        <v/>
      </c>
      <c r="J462" s="33" t="str">
        <f>IF(' Peticions ET'!J461="", "",' Peticions ET'!J461)</f>
        <v/>
      </c>
      <c r="K462" s="33" t="str">
        <f>IF(' Peticions ET'!K461="", "",' Peticions ET'!K461)</f>
        <v/>
      </c>
      <c r="L462" s="33" t="str">
        <f>IF(' Peticions ET'!L461="", "",' Peticions ET'!L461)</f>
        <v/>
      </c>
      <c r="M462" s="33" t="str">
        <f>IF(' Peticions ET'!M461="", "",' Peticions ET'!M461)</f>
        <v/>
      </c>
      <c r="N462" s="33" t="str">
        <f>IF(' Peticions ET'!N461="", "",' Peticions ET'!N461)</f>
        <v/>
      </c>
      <c r="O462" s="33" t="str">
        <f>IF(' Peticions ET'!O461="", "",' Peticions ET'!O461)</f>
        <v/>
      </c>
      <c r="P462" s="33" t="str">
        <f>IF(' Peticions ET'!P461="", "",' Peticions ET'!P461)</f>
        <v/>
      </c>
      <c r="Q462" s="33" t="str">
        <f>IF(' Peticions ET'!R461="", "",' Peticions ET'!R461)</f>
        <v/>
      </c>
      <c r="R462" s="1" t="str">
        <f>IF(' Peticions ET'!Q461="", "",' Peticions ET'!Q461)</f>
        <v/>
      </c>
      <c r="S462" s="34" t="str">
        <f>IF(' Peticions ET'!U461="", "",' Peticions ET'!U461)</f>
        <v/>
      </c>
      <c r="T462" s="34" t="str">
        <f>IF(' Peticions ET'!V461="", "",' Peticions ET'!V461)</f>
        <v/>
      </c>
      <c r="U462" t="str">
        <f>IF(' Peticions ET'!S461="", "",' Peticions ET'!S461)</f>
        <v/>
      </c>
      <c r="V462" t="str">
        <f>IF(' Peticions ET'!T461="", "",' Peticions ET'!T461)</f>
        <v/>
      </c>
      <c r="W462" s="33" t="str">
        <f>IF(' Peticions ET'!W461="", "",' Peticions ET'!W461)</f>
        <v/>
      </c>
      <c r="X462" s="33" t="str">
        <f>IF(' Peticions ET'!X461="", "",' Peticions ET'!X461)</f>
        <v/>
      </c>
      <c r="Y462" s="33" t="str">
        <f>IF(' Peticions ET'!Y461="", "",' Peticions ET'!Y461)</f>
        <v/>
      </c>
      <c r="Z462" s="1"/>
      <c r="AA462" s="1"/>
      <c r="AB462" s="3"/>
      <c r="AC462" s="34"/>
      <c r="AD462" s="34"/>
      <c r="AE462" s="34"/>
      <c r="AF462" s="35"/>
      <c r="AG462" s="36"/>
      <c r="AH462" s="36"/>
      <c r="AI462" s="36"/>
      <c r="AJ462" s="36"/>
      <c r="AK462" s="37"/>
      <c r="AL462" s="37"/>
      <c r="AM462" s="37"/>
      <c r="AN462" s="37"/>
      <c r="AO462" s="38" t="str">
        <f>IF(' Peticions ET'!AO461="", "",' Peticions ET'!AO461)</f>
        <v/>
      </c>
      <c r="AP462" s="154"/>
      <c r="AQ462" s="39"/>
      <c r="AR462" s="40" t="str">
        <f t="shared" si="135"/>
        <v/>
      </c>
      <c r="AS462" s="41" t="str">
        <f t="shared" si="136"/>
        <v/>
      </c>
      <c r="AT462" s="42" t="str">
        <f t="shared" si="129"/>
        <v/>
      </c>
      <c r="AU462" s="43" t="str">
        <f t="shared" si="130"/>
        <v/>
      </c>
      <c r="AV462" s="252" t="str">
        <f t="shared" si="120"/>
        <v/>
      </c>
      <c r="AW462" s="242">
        <f>IF(B462="",0,IF(BR462="S",COUNTIF($AV$17:AV462,AV462),0))</f>
        <v>0</v>
      </c>
      <c r="AX462" s="44" t="str">
        <f t="shared" si="131"/>
        <v/>
      </c>
      <c r="AY462" s="45">
        <f xml:space="preserve"> IF(AX462&lt;&gt;"",VLOOKUP(AX462,Calculs!$B$2:$C$34,2,FALSE),0)</f>
        <v>0</v>
      </c>
      <c r="AZ462" s="45">
        <f>IF(K462&lt;&gt;"",IF(LEFT(K462,1)="S", Calculs!$C$55,0),0)</f>
        <v>0</v>
      </c>
      <c r="BA462" s="45">
        <f>IF(L462&lt;&gt;"",IF(LEFT(L462,1)="S", Calculs!$C$51,0),0)</f>
        <v>0</v>
      </c>
      <c r="BB462" s="45">
        <f>IF(M462&lt;&gt;"",IF(LEFT(M462,1)="S", Calculs!$C$52,0),0)</f>
        <v>0</v>
      </c>
      <c r="BC462" s="46" t="str">
        <f t="shared" si="132"/>
        <v/>
      </c>
      <c r="BD462" s="46" t="str">
        <f t="shared" si="134"/>
        <v/>
      </c>
      <c r="BE462" s="46">
        <f>SUMIF(Calculs!$B$2:$B$34,BC462,Calculs!$C$2:$C$34)</f>
        <v>0</v>
      </c>
      <c r="BF462" s="45">
        <f>IF(Q462&lt;&gt;"",IF(LEFT(Q462,1)="S", Calculs!$C$52,0),0)</f>
        <v>0</v>
      </c>
      <c r="BG462" s="45">
        <f>IF(R462&lt;&gt;"",IF(LEFT(R462,1)="S", Calculs!$C$51,0),0)</f>
        <v>0</v>
      </c>
      <c r="BH462" s="252" t="str">
        <f t="shared" si="121"/>
        <v/>
      </c>
      <c r="BI462" s="242">
        <f>IF(B462="",0, IF(BS462="S",COUNTIF($BH$17:BH462,BH462),0))</f>
        <v>0</v>
      </c>
      <c r="BJ462" s="45">
        <f xml:space="preserve"> IF(S462&lt;&gt;"",IF(S462&lt;&gt;"Sense monitor",VLOOKUP(LEFT(S462,2),Calculs!$B$41:$C$46,2,FALSE),0),0)</f>
        <v>0</v>
      </c>
      <c r="BK462" s="45">
        <f>IF(T462&lt;&gt;"",IF(LEFT(T462,1)="S", Calculs!$C$48,0),0)</f>
        <v>0</v>
      </c>
      <c r="BL462" s="45">
        <f>IF(W462&lt;&gt;"",IF(LEFT(W462,3)="ETT", Calculs!$C$37,0),0)</f>
        <v>0</v>
      </c>
      <c r="BM462" s="45">
        <f>IF(X462&lt;&gt;"",IF(LEFT(X462,1)="S", Calculs!$C$51,0),0)</f>
        <v>0</v>
      </c>
      <c r="BN462" s="45">
        <f>IF(Y462&lt;&gt;"",IF(LEFT(Y462,1)="S", Calculs!$C$52,0),0)</f>
        <v>0</v>
      </c>
      <c r="BO462" s="46" t="str">
        <f t="shared" si="133"/>
        <v/>
      </c>
      <c r="BP462" s="45">
        <f>SUMIF(Calculs!$B$32:$B$36,TRIM(BO462),Calculs!$C$32:$C$36)</f>
        <v>0</v>
      </c>
      <c r="BQ462" s="45">
        <f>IF(V462&lt;&gt;"",IF(LEFT(V462,1)="S", SUMIF(Calculs!$B$57:$B$61, TRIM(BO462), Calculs!$C$57:$C$61),0),0)</f>
        <v>0</v>
      </c>
      <c r="BR462" s="43" t="str">
        <f t="shared" si="122"/>
        <v>N</v>
      </c>
      <c r="BS462" s="241" t="str">
        <f t="shared" si="123"/>
        <v>N</v>
      </c>
      <c r="BT462" s="45">
        <f t="shared" si="124"/>
        <v>0</v>
      </c>
      <c r="BU462" s="45"/>
      <c r="BV462" s="45"/>
      <c r="BW462" s="45">
        <f>IF(C462="",0,IF(AND(BR462="S",AW462=1), VLOOKUP(C462,Calculs!$B$85:$D$90,3), 0) + IF(AND(BS462="S",BI462=1), VLOOKUP(C462,Calculs!$B$85:$F$90,5), 0))</f>
        <v>0</v>
      </c>
      <c r="BX462" s="43" t="str">
        <f t="shared" si="125"/>
        <v/>
      </c>
      <c r="BY462" s="241" t="str">
        <f t="shared" si="126"/>
        <v/>
      </c>
      <c r="BZ462" s="301" t="str">
        <f t="shared" si="127"/>
        <v/>
      </c>
      <c r="CA462" s="301" t="str">
        <f t="shared" si="128"/>
        <v/>
      </c>
    </row>
    <row r="463" spans="1:79" ht="12.75" customHeight="1">
      <c r="A463" s="273"/>
      <c r="B463" s="239" t="str">
        <f>IF(' Peticions ET'!B462="", "",' Peticions ET'!B462)</f>
        <v/>
      </c>
      <c r="C463" s="186" t="str">
        <f>IF(' Peticions ET'!C462="", "",' Peticions ET'!C462)</f>
        <v/>
      </c>
      <c r="D463" s="186" t="str">
        <f>IF(' Peticions ET'!D462="", "",' Peticions ET'!D462)</f>
        <v/>
      </c>
      <c r="E463" s="186" t="str">
        <f>IF(' Peticions ET'!E462="", "",' Peticions ET'!E462)</f>
        <v/>
      </c>
      <c r="F463" s="186" t="str">
        <f>IF(' Peticions ET'!F462="", "",' Peticions ET'!F462)</f>
        <v/>
      </c>
      <c r="G463" s="186" t="str">
        <f>IF(' Peticions ET'!G462="", "",' Peticions ET'!G462)</f>
        <v/>
      </c>
      <c r="H463" s="185" t="str">
        <f>IF(' Peticions ET'!H462="", "",' Peticions ET'!H462)</f>
        <v/>
      </c>
      <c r="I463" s="185" t="str">
        <f>IF(' Peticions ET'!I462="", "",' Peticions ET'!I462)</f>
        <v/>
      </c>
      <c r="J463" s="33" t="str">
        <f>IF(' Peticions ET'!J462="", "",' Peticions ET'!J462)</f>
        <v/>
      </c>
      <c r="K463" s="33" t="str">
        <f>IF(' Peticions ET'!K462="", "",' Peticions ET'!K462)</f>
        <v/>
      </c>
      <c r="L463" s="33" t="str">
        <f>IF(' Peticions ET'!L462="", "",' Peticions ET'!L462)</f>
        <v/>
      </c>
      <c r="M463" s="33" t="str">
        <f>IF(' Peticions ET'!M462="", "",' Peticions ET'!M462)</f>
        <v/>
      </c>
      <c r="N463" s="33" t="str">
        <f>IF(' Peticions ET'!N462="", "",' Peticions ET'!N462)</f>
        <v/>
      </c>
      <c r="O463" s="33" t="str">
        <f>IF(' Peticions ET'!O462="", "",' Peticions ET'!O462)</f>
        <v/>
      </c>
      <c r="P463" s="33" t="str">
        <f>IF(' Peticions ET'!P462="", "",' Peticions ET'!P462)</f>
        <v/>
      </c>
      <c r="Q463" s="33" t="str">
        <f>IF(' Peticions ET'!R462="", "",' Peticions ET'!R462)</f>
        <v/>
      </c>
      <c r="R463" s="1" t="str">
        <f>IF(' Peticions ET'!Q462="", "",' Peticions ET'!Q462)</f>
        <v/>
      </c>
      <c r="S463" s="34" t="str">
        <f>IF(' Peticions ET'!U462="", "",' Peticions ET'!U462)</f>
        <v/>
      </c>
      <c r="T463" s="34" t="str">
        <f>IF(' Peticions ET'!V462="", "",' Peticions ET'!V462)</f>
        <v/>
      </c>
      <c r="U463" t="str">
        <f>IF(' Peticions ET'!S462="", "",' Peticions ET'!S462)</f>
        <v/>
      </c>
      <c r="V463" t="str">
        <f>IF(' Peticions ET'!T462="", "",' Peticions ET'!T462)</f>
        <v/>
      </c>
      <c r="W463" s="33" t="str">
        <f>IF(' Peticions ET'!W462="", "",' Peticions ET'!W462)</f>
        <v/>
      </c>
      <c r="X463" s="33" t="str">
        <f>IF(' Peticions ET'!X462="", "",' Peticions ET'!X462)</f>
        <v/>
      </c>
      <c r="Y463" s="33" t="str">
        <f>IF(' Peticions ET'!Y462="", "",' Peticions ET'!Y462)</f>
        <v/>
      </c>
      <c r="Z463" s="1"/>
      <c r="AA463" s="1"/>
      <c r="AB463" s="3"/>
      <c r="AC463" s="34"/>
      <c r="AD463" s="34"/>
      <c r="AE463" s="34"/>
      <c r="AF463" s="35"/>
      <c r="AG463" s="36"/>
      <c r="AH463" s="36"/>
      <c r="AI463" s="36"/>
      <c r="AJ463" s="36"/>
      <c r="AK463" s="37"/>
      <c r="AL463" s="37"/>
      <c r="AM463" s="37"/>
      <c r="AN463" s="37"/>
      <c r="AO463" s="38" t="str">
        <f>IF(' Peticions ET'!AO462="", "",' Peticions ET'!AO462)</f>
        <v/>
      </c>
      <c r="AP463" s="154"/>
      <c r="AQ463" s="39"/>
      <c r="AR463" s="40" t="str">
        <f t="shared" si="135"/>
        <v/>
      </c>
      <c r="AS463" s="41" t="str">
        <f t="shared" si="136"/>
        <v/>
      </c>
      <c r="AT463" s="42" t="str">
        <f t="shared" si="129"/>
        <v/>
      </c>
      <c r="AU463" s="43" t="str">
        <f t="shared" si="130"/>
        <v/>
      </c>
      <c r="AV463" s="252" t="str">
        <f t="shared" si="120"/>
        <v/>
      </c>
      <c r="AW463" s="242">
        <f>IF(B463="",0,IF(BR463="S",COUNTIF($AV$17:AV463,AV463),0))</f>
        <v>0</v>
      </c>
      <c r="AX463" s="44" t="str">
        <f t="shared" si="131"/>
        <v/>
      </c>
      <c r="AY463" s="45">
        <f xml:space="preserve"> IF(AX463&lt;&gt;"",VLOOKUP(AX463,Calculs!$B$2:$C$34,2,FALSE),0)</f>
        <v>0</v>
      </c>
      <c r="AZ463" s="45">
        <f>IF(K463&lt;&gt;"",IF(LEFT(K463,1)="S", Calculs!$C$55,0),0)</f>
        <v>0</v>
      </c>
      <c r="BA463" s="45">
        <f>IF(L463&lt;&gt;"",IF(LEFT(L463,1)="S", Calculs!$C$51,0),0)</f>
        <v>0</v>
      </c>
      <c r="BB463" s="45">
        <f>IF(M463&lt;&gt;"",IF(LEFT(M463,1)="S", Calculs!$C$52,0),0)</f>
        <v>0</v>
      </c>
      <c r="BC463" s="46" t="str">
        <f t="shared" si="132"/>
        <v/>
      </c>
      <c r="BD463" s="46" t="str">
        <f t="shared" si="134"/>
        <v/>
      </c>
      <c r="BE463" s="46">
        <f>SUMIF(Calculs!$B$2:$B$34,BC463,Calculs!$C$2:$C$34)</f>
        <v>0</v>
      </c>
      <c r="BF463" s="45">
        <f>IF(Q463&lt;&gt;"",IF(LEFT(Q463,1)="S", Calculs!$C$52,0),0)</f>
        <v>0</v>
      </c>
      <c r="BG463" s="45">
        <f>IF(R463&lt;&gt;"",IF(LEFT(R463,1)="S", Calculs!$C$51,0),0)</f>
        <v>0</v>
      </c>
      <c r="BH463" s="252" t="str">
        <f t="shared" si="121"/>
        <v/>
      </c>
      <c r="BI463" s="242">
        <f>IF(B463="",0, IF(BS463="S",COUNTIF($BH$17:BH463,BH463),0))</f>
        <v>0</v>
      </c>
      <c r="BJ463" s="45">
        <f xml:space="preserve"> IF(S463&lt;&gt;"",IF(S463&lt;&gt;"Sense monitor",VLOOKUP(LEFT(S463,2),Calculs!$B$41:$C$46,2,FALSE),0),0)</f>
        <v>0</v>
      </c>
      <c r="BK463" s="45">
        <f>IF(T463&lt;&gt;"",IF(LEFT(T463,1)="S", Calculs!$C$48,0),0)</f>
        <v>0</v>
      </c>
      <c r="BL463" s="45">
        <f>IF(W463&lt;&gt;"",IF(LEFT(W463,3)="ETT", Calculs!$C$37,0),0)</f>
        <v>0</v>
      </c>
      <c r="BM463" s="45">
        <f>IF(X463&lt;&gt;"",IF(LEFT(X463,1)="S", Calculs!$C$51,0),0)</f>
        <v>0</v>
      </c>
      <c r="BN463" s="45">
        <f>IF(Y463&lt;&gt;"",IF(LEFT(Y463,1)="S", Calculs!$C$52,0),0)</f>
        <v>0</v>
      </c>
      <c r="BO463" s="46" t="str">
        <f t="shared" si="133"/>
        <v/>
      </c>
      <c r="BP463" s="45">
        <f>SUMIF(Calculs!$B$32:$B$36,TRIM(BO463),Calculs!$C$32:$C$36)</f>
        <v>0</v>
      </c>
      <c r="BQ463" s="45">
        <f>IF(V463&lt;&gt;"",IF(LEFT(V463,1)="S", SUMIF(Calculs!$B$57:$B$61, TRIM(BO463), Calculs!$C$57:$C$61),0),0)</f>
        <v>0</v>
      </c>
      <c r="BR463" s="43" t="str">
        <f t="shared" si="122"/>
        <v>N</v>
      </c>
      <c r="BS463" s="241" t="str">
        <f t="shared" si="123"/>
        <v>N</v>
      </c>
      <c r="BT463" s="45">
        <f t="shared" si="124"/>
        <v>0</v>
      </c>
      <c r="BU463" s="45"/>
      <c r="BV463" s="45"/>
      <c r="BW463" s="45">
        <f>IF(C463="",0,IF(AND(BR463="S",AW463=1), VLOOKUP(C463,Calculs!$B$85:$D$90,3), 0) + IF(AND(BS463="S",BI463=1), VLOOKUP(C463,Calculs!$B$85:$F$90,5), 0))</f>
        <v>0</v>
      </c>
      <c r="BX463" s="43" t="str">
        <f t="shared" si="125"/>
        <v/>
      </c>
      <c r="BY463" s="241" t="str">
        <f t="shared" si="126"/>
        <v/>
      </c>
      <c r="BZ463" s="301" t="str">
        <f t="shared" si="127"/>
        <v/>
      </c>
      <c r="CA463" s="301" t="str">
        <f t="shared" si="128"/>
        <v/>
      </c>
    </row>
    <row r="464" spans="1:79" ht="12.75" customHeight="1">
      <c r="A464" s="273"/>
      <c r="B464" s="239" t="str">
        <f>IF(' Peticions ET'!B463="", "",' Peticions ET'!B463)</f>
        <v/>
      </c>
      <c r="C464" s="186" t="str">
        <f>IF(' Peticions ET'!C463="", "",' Peticions ET'!C463)</f>
        <v/>
      </c>
      <c r="D464" s="186" t="str">
        <f>IF(' Peticions ET'!D463="", "",' Peticions ET'!D463)</f>
        <v/>
      </c>
      <c r="E464" s="186" t="str">
        <f>IF(' Peticions ET'!E463="", "",' Peticions ET'!E463)</f>
        <v/>
      </c>
      <c r="F464" s="186" t="str">
        <f>IF(' Peticions ET'!F463="", "",' Peticions ET'!F463)</f>
        <v/>
      </c>
      <c r="G464" s="186" t="str">
        <f>IF(' Peticions ET'!G463="", "",' Peticions ET'!G463)</f>
        <v/>
      </c>
      <c r="H464" s="185" t="str">
        <f>IF(' Peticions ET'!H463="", "",' Peticions ET'!H463)</f>
        <v/>
      </c>
      <c r="I464" s="185" t="str">
        <f>IF(' Peticions ET'!I463="", "",' Peticions ET'!I463)</f>
        <v/>
      </c>
      <c r="J464" s="33" t="str">
        <f>IF(' Peticions ET'!J463="", "",' Peticions ET'!J463)</f>
        <v/>
      </c>
      <c r="K464" s="33" t="str">
        <f>IF(' Peticions ET'!K463="", "",' Peticions ET'!K463)</f>
        <v/>
      </c>
      <c r="L464" s="33" t="str">
        <f>IF(' Peticions ET'!L463="", "",' Peticions ET'!L463)</f>
        <v/>
      </c>
      <c r="M464" s="33" t="str">
        <f>IF(' Peticions ET'!M463="", "",' Peticions ET'!M463)</f>
        <v/>
      </c>
      <c r="N464" s="33" t="str">
        <f>IF(' Peticions ET'!N463="", "",' Peticions ET'!N463)</f>
        <v/>
      </c>
      <c r="O464" s="33" t="str">
        <f>IF(' Peticions ET'!O463="", "",' Peticions ET'!O463)</f>
        <v/>
      </c>
      <c r="P464" s="33" t="str">
        <f>IF(' Peticions ET'!P463="", "",' Peticions ET'!P463)</f>
        <v/>
      </c>
      <c r="Q464" s="33" t="str">
        <f>IF(' Peticions ET'!R463="", "",' Peticions ET'!R463)</f>
        <v/>
      </c>
      <c r="R464" s="1" t="str">
        <f>IF(' Peticions ET'!Q463="", "",' Peticions ET'!Q463)</f>
        <v/>
      </c>
      <c r="S464" s="34" t="str">
        <f>IF(' Peticions ET'!U463="", "",' Peticions ET'!U463)</f>
        <v/>
      </c>
      <c r="T464" s="34" t="str">
        <f>IF(' Peticions ET'!V463="", "",' Peticions ET'!V463)</f>
        <v/>
      </c>
      <c r="U464" t="str">
        <f>IF(' Peticions ET'!S463="", "",' Peticions ET'!S463)</f>
        <v/>
      </c>
      <c r="V464" t="str">
        <f>IF(' Peticions ET'!T463="", "",' Peticions ET'!T463)</f>
        <v/>
      </c>
      <c r="W464" s="33" t="str">
        <f>IF(' Peticions ET'!W463="", "",' Peticions ET'!W463)</f>
        <v/>
      </c>
      <c r="X464" s="33" t="str">
        <f>IF(' Peticions ET'!X463="", "",' Peticions ET'!X463)</f>
        <v/>
      </c>
      <c r="Y464" s="33" t="str">
        <f>IF(' Peticions ET'!Y463="", "",' Peticions ET'!Y463)</f>
        <v/>
      </c>
      <c r="Z464" s="1"/>
      <c r="AA464" s="1"/>
      <c r="AB464" s="3"/>
      <c r="AC464" s="34"/>
      <c r="AD464" s="34"/>
      <c r="AE464" s="34"/>
      <c r="AF464" s="35"/>
      <c r="AG464" s="36"/>
      <c r="AH464" s="36"/>
      <c r="AI464" s="36"/>
      <c r="AJ464" s="36"/>
      <c r="AK464" s="37"/>
      <c r="AL464" s="37"/>
      <c r="AM464" s="37"/>
      <c r="AN464" s="37"/>
      <c r="AO464" s="38" t="str">
        <f>IF(' Peticions ET'!AO463="", "",' Peticions ET'!AO463)</f>
        <v/>
      </c>
      <c r="AP464" s="154"/>
      <c r="AQ464" s="39"/>
      <c r="AR464" s="40" t="str">
        <f t="shared" si="135"/>
        <v/>
      </c>
      <c r="AS464" s="41" t="str">
        <f t="shared" si="136"/>
        <v/>
      </c>
      <c r="AT464" s="42" t="str">
        <f t="shared" si="129"/>
        <v/>
      </c>
      <c r="AU464" s="43" t="str">
        <f t="shared" si="130"/>
        <v/>
      </c>
      <c r="AV464" s="252" t="str">
        <f t="shared" si="120"/>
        <v/>
      </c>
      <c r="AW464" s="242">
        <f>IF(B464="",0,IF(BR464="S",COUNTIF($AV$17:AV464,AV464),0))</f>
        <v>0</v>
      </c>
      <c r="AX464" s="44" t="str">
        <f t="shared" si="131"/>
        <v/>
      </c>
      <c r="AY464" s="45">
        <f xml:space="preserve"> IF(AX464&lt;&gt;"",VLOOKUP(AX464,Calculs!$B$2:$C$34,2,FALSE),0)</f>
        <v>0</v>
      </c>
      <c r="AZ464" s="45">
        <f>IF(K464&lt;&gt;"",IF(LEFT(K464,1)="S", Calculs!$C$55,0),0)</f>
        <v>0</v>
      </c>
      <c r="BA464" s="45">
        <f>IF(L464&lt;&gt;"",IF(LEFT(L464,1)="S", Calculs!$C$51,0),0)</f>
        <v>0</v>
      </c>
      <c r="BB464" s="45">
        <f>IF(M464&lt;&gt;"",IF(LEFT(M464,1)="S", Calculs!$C$52,0),0)</f>
        <v>0</v>
      </c>
      <c r="BC464" s="46" t="str">
        <f t="shared" si="132"/>
        <v/>
      </c>
      <c r="BD464" s="46" t="str">
        <f t="shared" si="134"/>
        <v/>
      </c>
      <c r="BE464" s="46">
        <f>SUMIF(Calculs!$B$2:$B$34,BC464,Calculs!$C$2:$C$34)</f>
        <v>0</v>
      </c>
      <c r="BF464" s="45">
        <f>IF(Q464&lt;&gt;"",IF(LEFT(Q464,1)="S", Calculs!$C$52,0),0)</f>
        <v>0</v>
      </c>
      <c r="BG464" s="45">
        <f>IF(R464&lt;&gt;"",IF(LEFT(R464,1)="S", Calculs!$C$51,0),0)</f>
        <v>0</v>
      </c>
      <c r="BH464" s="252" t="str">
        <f t="shared" si="121"/>
        <v/>
      </c>
      <c r="BI464" s="242">
        <f>IF(B464="",0, IF(BS464="S",COUNTIF($BH$17:BH464,BH464),0))</f>
        <v>0</v>
      </c>
      <c r="BJ464" s="45">
        <f xml:space="preserve"> IF(S464&lt;&gt;"",IF(S464&lt;&gt;"Sense monitor",VLOOKUP(LEFT(S464,2),Calculs!$B$41:$C$46,2,FALSE),0),0)</f>
        <v>0</v>
      </c>
      <c r="BK464" s="45">
        <f>IF(T464&lt;&gt;"",IF(LEFT(T464,1)="S", Calculs!$C$48,0),0)</f>
        <v>0</v>
      </c>
      <c r="BL464" s="45">
        <f>IF(W464&lt;&gt;"",IF(LEFT(W464,3)="ETT", Calculs!$C$37,0),0)</f>
        <v>0</v>
      </c>
      <c r="BM464" s="45">
        <f>IF(X464&lt;&gt;"",IF(LEFT(X464,1)="S", Calculs!$C$51,0),0)</f>
        <v>0</v>
      </c>
      <c r="BN464" s="45">
        <f>IF(Y464&lt;&gt;"",IF(LEFT(Y464,1)="S", Calculs!$C$52,0),0)</f>
        <v>0</v>
      </c>
      <c r="BO464" s="46" t="str">
        <f t="shared" si="133"/>
        <v/>
      </c>
      <c r="BP464" s="45">
        <f>SUMIF(Calculs!$B$32:$B$36,TRIM(BO464),Calculs!$C$32:$C$36)</f>
        <v>0</v>
      </c>
      <c r="BQ464" s="45">
        <f>IF(V464&lt;&gt;"",IF(LEFT(V464,1)="S", SUMIF(Calculs!$B$57:$B$61, TRIM(BO464), Calculs!$C$57:$C$61),0),0)</f>
        <v>0</v>
      </c>
      <c r="BR464" s="43" t="str">
        <f t="shared" si="122"/>
        <v>N</v>
      </c>
      <c r="BS464" s="241" t="str">
        <f t="shared" si="123"/>
        <v>N</v>
      </c>
      <c r="BT464" s="45">
        <f t="shared" si="124"/>
        <v>0</v>
      </c>
      <c r="BU464" s="45"/>
      <c r="BV464" s="45"/>
      <c r="BW464" s="45">
        <f>IF(C464="",0,IF(AND(BR464="S",AW464=1), VLOOKUP(C464,Calculs!$B$85:$D$90,3), 0) + IF(AND(BS464="S",BI464=1), VLOOKUP(C464,Calculs!$B$85:$F$90,5), 0))</f>
        <v>0</v>
      </c>
      <c r="BX464" s="43" t="str">
        <f t="shared" si="125"/>
        <v/>
      </c>
      <c r="BY464" s="241" t="str">
        <f t="shared" si="126"/>
        <v/>
      </c>
      <c r="BZ464" s="301" t="str">
        <f t="shared" si="127"/>
        <v/>
      </c>
      <c r="CA464" s="301" t="str">
        <f t="shared" si="128"/>
        <v/>
      </c>
    </row>
    <row r="465" spans="1:79" ht="12.75" customHeight="1">
      <c r="A465" s="273"/>
      <c r="B465" s="239" t="str">
        <f>IF(' Peticions ET'!B464="", "",' Peticions ET'!B464)</f>
        <v/>
      </c>
      <c r="C465" s="186" t="str">
        <f>IF(' Peticions ET'!C464="", "",' Peticions ET'!C464)</f>
        <v/>
      </c>
      <c r="D465" s="186" t="str">
        <f>IF(' Peticions ET'!D464="", "",' Peticions ET'!D464)</f>
        <v/>
      </c>
      <c r="E465" s="186" t="str">
        <f>IF(' Peticions ET'!E464="", "",' Peticions ET'!E464)</f>
        <v/>
      </c>
      <c r="F465" s="186" t="str">
        <f>IF(' Peticions ET'!F464="", "",' Peticions ET'!F464)</f>
        <v/>
      </c>
      <c r="G465" s="186" t="str">
        <f>IF(' Peticions ET'!G464="", "",' Peticions ET'!G464)</f>
        <v/>
      </c>
      <c r="H465" s="185" t="str">
        <f>IF(' Peticions ET'!H464="", "",' Peticions ET'!H464)</f>
        <v/>
      </c>
      <c r="I465" s="185" t="str">
        <f>IF(' Peticions ET'!I464="", "",' Peticions ET'!I464)</f>
        <v/>
      </c>
      <c r="J465" s="33" t="str">
        <f>IF(' Peticions ET'!J464="", "",' Peticions ET'!J464)</f>
        <v/>
      </c>
      <c r="K465" s="33" t="str">
        <f>IF(' Peticions ET'!K464="", "",' Peticions ET'!K464)</f>
        <v/>
      </c>
      <c r="L465" s="33" t="str">
        <f>IF(' Peticions ET'!L464="", "",' Peticions ET'!L464)</f>
        <v/>
      </c>
      <c r="M465" s="33" t="str">
        <f>IF(' Peticions ET'!M464="", "",' Peticions ET'!M464)</f>
        <v/>
      </c>
      <c r="N465" s="33" t="str">
        <f>IF(' Peticions ET'!N464="", "",' Peticions ET'!N464)</f>
        <v/>
      </c>
      <c r="O465" s="33" t="str">
        <f>IF(' Peticions ET'!O464="", "",' Peticions ET'!O464)</f>
        <v/>
      </c>
      <c r="P465" s="33" t="str">
        <f>IF(' Peticions ET'!P464="", "",' Peticions ET'!P464)</f>
        <v/>
      </c>
      <c r="Q465" s="33" t="str">
        <f>IF(' Peticions ET'!R464="", "",' Peticions ET'!R464)</f>
        <v/>
      </c>
      <c r="R465" s="1" t="str">
        <f>IF(' Peticions ET'!Q464="", "",' Peticions ET'!Q464)</f>
        <v/>
      </c>
      <c r="S465" s="34" t="str">
        <f>IF(' Peticions ET'!U464="", "",' Peticions ET'!U464)</f>
        <v/>
      </c>
      <c r="T465" s="34" t="str">
        <f>IF(' Peticions ET'!V464="", "",' Peticions ET'!V464)</f>
        <v/>
      </c>
      <c r="U465" t="str">
        <f>IF(' Peticions ET'!S464="", "",' Peticions ET'!S464)</f>
        <v/>
      </c>
      <c r="V465" t="str">
        <f>IF(' Peticions ET'!T464="", "",' Peticions ET'!T464)</f>
        <v/>
      </c>
      <c r="W465" s="33" t="str">
        <f>IF(' Peticions ET'!W464="", "",' Peticions ET'!W464)</f>
        <v/>
      </c>
      <c r="X465" s="33" t="str">
        <f>IF(' Peticions ET'!X464="", "",' Peticions ET'!X464)</f>
        <v/>
      </c>
      <c r="Y465" s="33" t="str">
        <f>IF(' Peticions ET'!Y464="", "",' Peticions ET'!Y464)</f>
        <v/>
      </c>
      <c r="Z465" s="1"/>
      <c r="AA465" s="1"/>
      <c r="AB465" s="3"/>
      <c r="AC465" s="34"/>
      <c r="AD465" s="34"/>
      <c r="AE465" s="34"/>
      <c r="AF465" s="35"/>
      <c r="AG465" s="36"/>
      <c r="AH465" s="36"/>
      <c r="AI465" s="36"/>
      <c r="AJ465" s="36"/>
      <c r="AK465" s="37"/>
      <c r="AL465" s="37"/>
      <c r="AM465" s="37"/>
      <c r="AN465" s="37"/>
      <c r="AO465" s="38" t="str">
        <f>IF(' Peticions ET'!AO464="", "",' Peticions ET'!AO464)</f>
        <v/>
      </c>
      <c r="AP465" s="154"/>
      <c r="AQ465" s="39"/>
      <c r="AR465" s="40" t="str">
        <f t="shared" si="135"/>
        <v/>
      </c>
      <c r="AS465" s="41" t="str">
        <f t="shared" si="136"/>
        <v/>
      </c>
      <c r="AT465" s="42" t="str">
        <f t="shared" si="129"/>
        <v/>
      </c>
      <c r="AU465" s="43" t="str">
        <f t="shared" si="130"/>
        <v/>
      </c>
      <c r="AV465" s="252" t="str">
        <f t="shared" ref="AV465:AV506" si="137">IF(BR465="S",CONCATENATE(B465,".",AU465,".",BR465),"")</f>
        <v/>
      </c>
      <c r="AW465" s="242">
        <f>IF(B465="",0,IF(BR465="S",COUNTIF($AV$17:AV465,AV465),0))</f>
        <v>0</v>
      </c>
      <c r="AX465" s="44" t="str">
        <f t="shared" si="131"/>
        <v/>
      </c>
      <c r="AY465" s="45">
        <f xml:space="preserve"> IF(AX465&lt;&gt;"",VLOOKUP(AX465,Calculs!$B$2:$C$34,2,FALSE),0)</f>
        <v>0</v>
      </c>
      <c r="AZ465" s="45">
        <f>IF(K465&lt;&gt;"",IF(LEFT(K465,1)="S", Calculs!$C$55,0),0)</f>
        <v>0</v>
      </c>
      <c r="BA465" s="45">
        <f>IF(L465&lt;&gt;"",IF(LEFT(L465,1)="S", Calculs!$C$51,0),0)</f>
        <v>0</v>
      </c>
      <c r="BB465" s="45">
        <f>IF(M465&lt;&gt;"",IF(LEFT(M465,1)="S", Calculs!$C$52,0),0)</f>
        <v>0</v>
      </c>
      <c r="BC465" s="46" t="str">
        <f t="shared" si="132"/>
        <v/>
      </c>
      <c r="BD465" s="46" t="str">
        <f t="shared" si="134"/>
        <v/>
      </c>
      <c r="BE465" s="46">
        <f>SUMIF(Calculs!$B$2:$B$34,BC465,Calculs!$C$2:$C$34)</f>
        <v>0</v>
      </c>
      <c r="BF465" s="45">
        <f>IF(Q465&lt;&gt;"",IF(LEFT(Q465,1)="S", Calculs!$C$52,0),0)</f>
        <v>0</v>
      </c>
      <c r="BG465" s="45">
        <f>IF(R465&lt;&gt;"",IF(LEFT(R465,1)="S", Calculs!$C$51,0),0)</f>
        <v>0</v>
      </c>
      <c r="BH465" s="252" t="str">
        <f t="shared" ref="BH465:BH506" si="138">IF(BS465="S",CONCATENATE(B465,".",AU465,".",BS465),"")</f>
        <v/>
      </c>
      <c r="BI465" s="242">
        <f>IF(B465="",0, IF(BS465="S",COUNTIF($BH$17:BH465,BH465),0))</f>
        <v>0</v>
      </c>
      <c r="BJ465" s="45">
        <f xml:space="preserve"> IF(S465&lt;&gt;"",IF(S465&lt;&gt;"Sense monitor",VLOOKUP(LEFT(S465,2),Calculs!$B$41:$C$46,2,FALSE),0),0)</f>
        <v>0</v>
      </c>
      <c r="BK465" s="45">
        <f>IF(T465&lt;&gt;"",IF(LEFT(T465,1)="S", Calculs!$C$48,0),0)</f>
        <v>0</v>
      </c>
      <c r="BL465" s="45">
        <f>IF(W465&lt;&gt;"",IF(LEFT(W465,3)="ETT", Calculs!$C$37,0),0)</f>
        <v>0</v>
      </c>
      <c r="BM465" s="45">
        <f>IF(X465&lt;&gt;"",IF(LEFT(X465,1)="S", Calculs!$C$51,0),0)</f>
        <v>0</v>
      </c>
      <c r="BN465" s="45">
        <f>IF(Y465&lt;&gt;"",IF(LEFT(Y465,1)="S", Calculs!$C$52,0),0)</f>
        <v>0</v>
      </c>
      <c r="BO465" s="46" t="str">
        <f t="shared" si="133"/>
        <v/>
      </c>
      <c r="BP465" s="45">
        <f>SUMIF(Calculs!$B$32:$B$36,TRIM(BO465),Calculs!$C$32:$C$36)</f>
        <v>0</v>
      </c>
      <c r="BQ465" s="45">
        <f>IF(V465&lt;&gt;"",IF(LEFT(V465,1)="S", SUMIF(Calculs!$B$57:$B$61, TRIM(BO465), Calculs!$C$57:$C$61),0),0)</f>
        <v>0</v>
      </c>
      <c r="BR465" s="43" t="str">
        <f t="shared" ref="BR465:BR506" si="139">IF(IF(AX465&lt;&gt;"",1,0) + IF(BC465&lt;&gt;"",1,0)+IF(BL465&lt;&gt;0,1,0)+IF(BO465&lt;&gt;"",1,0)&gt;0,"S","N")</f>
        <v>N</v>
      </c>
      <c r="BS465" s="241" t="str">
        <f t="shared" ref="BS465:BS506" si="140">IF(S465&lt;&gt;"",IF(LEFT(S465,1)="M","S","N"),"N")</f>
        <v>N</v>
      </c>
      <c r="BT465" s="45">
        <f t="shared" ref="BT465:BT506" si="141">AY465+AZ465+BA465+BB465+BE465+BF465+BG465+BK465+BL465+BM465+BN465+BQ465+BJ465+BP465</f>
        <v>0</v>
      </c>
      <c r="BU465" s="45"/>
      <c r="BV465" s="45"/>
      <c r="BW465" s="45">
        <f>IF(C465="",0,IF(AND(BR465="S",AW465=1), VLOOKUP(C465,Calculs!$B$85:$D$90,3), 0) + IF(AND(BS465="S",BI465=1), VLOOKUP(C465,Calculs!$B$85:$F$90,5), 0))</f>
        <v>0</v>
      </c>
      <c r="BX465" s="43" t="str">
        <f t="shared" ref="BX465:BX506" si="142">IF(AND(BR465="S",AW465=1 ),AU465,"")</f>
        <v/>
      </c>
      <c r="BY465" s="241" t="str">
        <f t="shared" ref="BY465:BY506" si="143">IF(AND(BS465="S",BI465=1),AU465,"")</f>
        <v/>
      </c>
      <c r="BZ465" s="301" t="str">
        <f t="shared" ref="BZ465:BZ506" si="144">IF(BR465="S",AU465,"")</f>
        <v/>
      </c>
      <c r="CA465" s="301" t="str">
        <f t="shared" ref="CA465:CA506" si="145">IF(BS465="S",AU465,"")</f>
        <v/>
      </c>
    </row>
    <row r="466" spans="1:79" ht="12.75" customHeight="1">
      <c r="A466" s="273"/>
      <c r="B466" s="239" t="str">
        <f>IF(' Peticions ET'!B465="", "",' Peticions ET'!B465)</f>
        <v/>
      </c>
      <c r="C466" s="186" t="str">
        <f>IF(' Peticions ET'!C465="", "",' Peticions ET'!C465)</f>
        <v/>
      </c>
      <c r="D466" s="186" t="str">
        <f>IF(' Peticions ET'!D465="", "",' Peticions ET'!D465)</f>
        <v/>
      </c>
      <c r="E466" s="186" t="str">
        <f>IF(' Peticions ET'!E465="", "",' Peticions ET'!E465)</f>
        <v/>
      </c>
      <c r="F466" s="186" t="str">
        <f>IF(' Peticions ET'!F465="", "",' Peticions ET'!F465)</f>
        <v/>
      </c>
      <c r="G466" s="186" t="str">
        <f>IF(' Peticions ET'!G465="", "",' Peticions ET'!G465)</f>
        <v/>
      </c>
      <c r="H466" s="185" t="str">
        <f>IF(' Peticions ET'!H465="", "",' Peticions ET'!H465)</f>
        <v/>
      </c>
      <c r="I466" s="185" t="str">
        <f>IF(' Peticions ET'!I465="", "",' Peticions ET'!I465)</f>
        <v/>
      </c>
      <c r="J466" s="33" t="str">
        <f>IF(' Peticions ET'!J465="", "",' Peticions ET'!J465)</f>
        <v/>
      </c>
      <c r="K466" s="33" t="str">
        <f>IF(' Peticions ET'!K465="", "",' Peticions ET'!K465)</f>
        <v/>
      </c>
      <c r="L466" s="33" t="str">
        <f>IF(' Peticions ET'!L465="", "",' Peticions ET'!L465)</f>
        <v/>
      </c>
      <c r="M466" s="33" t="str">
        <f>IF(' Peticions ET'!M465="", "",' Peticions ET'!M465)</f>
        <v/>
      </c>
      <c r="N466" s="33" t="str">
        <f>IF(' Peticions ET'!N465="", "",' Peticions ET'!N465)</f>
        <v/>
      </c>
      <c r="O466" s="33" t="str">
        <f>IF(' Peticions ET'!O465="", "",' Peticions ET'!O465)</f>
        <v/>
      </c>
      <c r="P466" s="33" t="str">
        <f>IF(' Peticions ET'!P465="", "",' Peticions ET'!P465)</f>
        <v/>
      </c>
      <c r="Q466" s="33" t="str">
        <f>IF(' Peticions ET'!R465="", "",' Peticions ET'!R465)</f>
        <v/>
      </c>
      <c r="R466" s="1" t="str">
        <f>IF(' Peticions ET'!Q465="", "",' Peticions ET'!Q465)</f>
        <v/>
      </c>
      <c r="S466" s="34" t="str">
        <f>IF(' Peticions ET'!U465="", "",' Peticions ET'!U465)</f>
        <v/>
      </c>
      <c r="T466" s="34" t="str">
        <f>IF(' Peticions ET'!V465="", "",' Peticions ET'!V465)</f>
        <v/>
      </c>
      <c r="U466" t="str">
        <f>IF(' Peticions ET'!S465="", "",' Peticions ET'!S465)</f>
        <v/>
      </c>
      <c r="V466" t="str">
        <f>IF(' Peticions ET'!T465="", "",' Peticions ET'!T465)</f>
        <v/>
      </c>
      <c r="W466" s="33" t="str">
        <f>IF(' Peticions ET'!W465="", "",' Peticions ET'!W465)</f>
        <v/>
      </c>
      <c r="X466" s="33" t="str">
        <f>IF(' Peticions ET'!X465="", "",' Peticions ET'!X465)</f>
        <v/>
      </c>
      <c r="Y466" s="33" t="str">
        <f>IF(' Peticions ET'!Y465="", "",' Peticions ET'!Y465)</f>
        <v/>
      </c>
      <c r="Z466" s="1"/>
      <c r="AA466" s="1"/>
      <c r="AB466" s="3"/>
      <c r="AC466" s="34"/>
      <c r="AD466" s="34"/>
      <c r="AE466" s="34"/>
      <c r="AF466" s="35"/>
      <c r="AG466" s="36"/>
      <c r="AH466" s="36"/>
      <c r="AI466" s="36"/>
      <c r="AJ466" s="36"/>
      <c r="AK466" s="37"/>
      <c r="AL466" s="37"/>
      <c r="AM466" s="37"/>
      <c r="AN466" s="37"/>
      <c r="AO466" s="38" t="str">
        <f>IF(' Peticions ET'!AO465="", "",' Peticions ET'!AO465)</f>
        <v/>
      </c>
      <c r="AP466" s="154"/>
      <c r="AQ466" s="39"/>
      <c r="AR466" s="40" t="str">
        <f t="shared" si="135"/>
        <v/>
      </c>
      <c r="AS466" s="41" t="str">
        <f t="shared" si="136"/>
        <v/>
      </c>
      <c r="AT466" s="42" t="str">
        <f t="shared" ref="AT466:AT506" si="146">IF(LEFT(C466,3)="Dir", "Sí","")</f>
        <v/>
      </c>
      <c r="AU466" s="43" t="str">
        <f t="shared" ref="AU466:AU506" si="147">IF(LEFT(C466,3)="Dir", "DIR"&amp;AS466, IF(LEFT(C466,3)="PDI", C466, IF(LEFT(C466,5)="PAS t", "PAST",C466)))</f>
        <v/>
      </c>
      <c r="AV466" s="252" t="str">
        <f t="shared" si="137"/>
        <v/>
      </c>
      <c r="AW466" s="242">
        <f>IF(B466="",0,IF(BR466="S",COUNTIF($AV$17:AV466,AV466),0))</f>
        <v>0</v>
      </c>
      <c r="AX466" s="44" t="str">
        <f t="shared" ref="AX466:AX506" si="148">IF(I466&lt;&gt;"",CONCATENATE(LEFT(I466,5),IF(J466="Linux",".L",".W")),"")</f>
        <v/>
      </c>
      <c r="AY466" s="45">
        <f xml:space="preserve"> IF(AX466&lt;&gt;"",VLOOKUP(AX466,Calculs!$B$2:$C$34,2,FALSE),0)</f>
        <v>0</v>
      </c>
      <c r="AZ466" s="45">
        <f>IF(K466&lt;&gt;"",IF(LEFT(K466,1)="S", Calculs!$C$55,0),0)</f>
        <v>0</v>
      </c>
      <c r="BA466" s="45">
        <f>IF(L466&lt;&gt;"",IF(LEFT(L466,1)="S", Calculs!$C$51,0),0)</f>
        <v>0</v>
      </c>
      <c r="BB466" s="45">
        <f>IF(M466&lt;&gt;"",IF(LEFT(M466,1)="S", Calculs!$C$52,0),0)</f>
        <v>0</v>
      </c>
      <c r="BC466" s="46" t="str">
        <f t="shared" ref="BC466:BC506" si="149">IF(N466&lt;&gt;"",CONCATENATE(LEFT(N466,3),IF(O466="Linux",".L",".W")),"")</f>
        <v/>
      </c>
      <c r="BD466" s="46" t="str">
        <f t="shared" si="134"/>
        <v/>
      </c>
      <c r="BE466" s="46">
        <f>SUMIF(Calculs!$B$2:$B$34,BC466,Calculs!$C$2:$C$34)</f>
        <v>0</v>
      </c>
      <c r="BF466" s="45">
        <f>IF(Q466&lt;&gt;"",IF(LEFT(Q466,1)="S", Calculs!$C$52,0),0)</f>
        <v>0</v>
      </c>
      <c r="BG466" s="45">
        <f>IF(R466&lt;&gt;"",IF(LEFT(R466,1)="S", Calculs!$C$51,0),0)</f>
        <v>0</v>
      </c>
      <c r="BH466" s="252" t="str">
        <f t="shared" si="138"/>
        <v/>
      </c>
      <c r="BI466" s="242">
        <f>IF(B466="",0, IF(BS466="S",COUNTIF($BH$17:BH466,BH466),0))</f>
        <v>0</v>
      </c>
      <c r="BJ466" s="45">
        <f xml:space="preserve"> IF(S466&lt;&gt;"",IF(S466&lt;&gt;"Sense monitor",VLOOKUP(LEFT(S466,2),Calculs!$B$41:$C$46,2,FALSE),0),0)</f>
        <v>0</v>
      </c>
      <c r="BK466" s="45">
        <f>IF(T466&lt;&gt;"",IF(LEFT(T466,1)="S", Calculs!$C$48,0),0)</f>
        <v>0</v>
      </c>
      <c r="BL466" s="45">
        <f>IF(W466&lt;&gt;"",IF(LEFT(W466,3)="ETT", Calculs!$C$37,0),0)</f>
        <v>0</v>
      </c>
      <c r="BM466" s="45">
        <f>IF(X466&lt;&gt;"",IF(LEFT(X466,1)="S", Calculs!$C$51,0),0)</f>
        <v>0</v>
      </c>
      <c r="BN466" s="45">
        <f>IF(Y466&lt;&gt;"",IF(LEFT(Y466,1)="S", Calculs!$C$52,0),0)</f>
        <v>0</v>
      </c>
      <c r="BO466" s="46" t="str">
        <f t="shared" ref="BO466:BO506" si="150">IF(U466&lt;&gt;"",IF(LEFT(U466,1)="A","Air",IF(LEFT(U466,1)="i","iMac", IF(LEFT(U466,1)="M","Mini", IF(LEFT(U466,5)="Pro13","Pro13", IF(LEFT(U466,5)="Pro14","Pro14"))))),"")</f>
        <v/>
      </c>
      <c r="BP466" s="45">
        <f>SUMIF(Calculs!$B$32:$B$36,TRIM(BO466),Calculs!$C$32:$C$36)</f>
        <v>0</v>
      </c>
      <c r="BQ466" s="45">
        <f>IF(V466&lt;&gt;"",IF(LEFT(V466,1)="S", SUMIF(Calculs!$B$57:$B$61, TRIM(BO466), Calculs!$C$57:$C$61),0),0)</f>
        <v>0</v>
      </c>
      <c r="BR466" s="43" t="str">
        <f t="shared" si="139"/>
        <v>N</v>
      </c>
      <c r="BS466" s="241" t="str">
        <f t="shared" si="140"/>
        <v>N</v>
      </c>
      <c r="BT466" s="45">
        <f t="shared" si="141"/>
        <v>0</v>
      </c>
      <c r="BU466" s="45"/>
      <c r="BV466" s="45"/>
      <c r="BW466" s="45">
        <f>IF(C466="",0,IF(AND(BR466="S",AW466=1), VLOOKUP(C466,Calculs!$B$85:$D$90,3), 0) + IF(AND(BS466="S",BI466=1), VLOOKUP(C466,Calculs!$B$85:$F$90,5), 0))</f>
        <v>0</v>
      </c>
      <c r="BX466" s="43" t="str">
        <f t="shared" si="142"/>
        <v/>
      </c>
      <c r="BY466" s="241" t="str">
        <f t="shared" si="143"/>
        <v/>
      </c>
      <c r="BZ466" s="301" t="str">
        <f t="shared" si="144"/>
        <v/>
      </c>
      <c r="CA466" s="301" t="str">
        <f t="shared" si="145"/>
        <v/>
      </c>
    </row>
    <row r="467" spans="1:79" ht="12.75" customHeight="1">
      <c r="A467" s="273"/>
      <c r="B467" s="239" t="str">
        <f>IF(' Peticions ET'!B466="", "",' Peticions ET'!B466)</f>
        <v/>
      </c>
      <c r="C467" s="186" t="str">
        <f>IF(' Peticions ET'!C466="", "",' Peticions ET'!C466)</f>
        <v/>
      </c>
      <c r="D467" s="186" t="str">
        <f>IF(' Peticions ET'!D466="", "",' Peticions ET'!D466)</f>
        <v/>
      </c>
      <c r="E467" s="186" t="str">
        <f>IF(' Peticions ET'!E466="", "",' Peticions ET'!E466)</f>
        <v/>
      </c>
      <c r="F467" s="186" t="str">
        <f>IF(' Peticions ET'!F466="", "",' Peticions ET'!F466)</f>
        <v/>
      </c>
      <c r="G467" s="186" t="str">
        <f>IF(' Peticions ET'!G466="", "",' Peticions ET'!G466)</f>
        <v/>
      </c>
      <c r="H467" s="185" t="str">
        <f>IF(' Peticions ET'!H466="", "",' Peticions ET'!H466)</f>
        <v/>
      </c>
      <c r="I467" s="185" t="str">
        <f>IF(' Peticions ET'!I466="", "",' Peticions ET'!I466)</f>
        <v/>
      </c>
      <c r="J467" s="33" t="str">
        <f>IF(' Peticions ET'!J466="", "",' Peticions ET'!J466)</f>
        <v/>
      </c>
      <c r="K467" s="33" t="str">
        <f>IF(' Peticions ET'!K466="", "",' Peticions ET'!K466)</f>
        <v/>
      </c>
      <c r="L467" s="33" t="str">
        <f>IF(' Peticions ET'!L466="", "",' Peticions ET'!L466)</f>
        <v/>
      </c>
      <c r="M467" s="33" t="str">
        <f>IF(' Peticions ET'!M466="", "",' Peticions ET'!M466)</f>
        <v/>
      </c>
      <c r="N467" s="33" t="str">
        <f>IF(' Peticions ET'!N466="", "",' Peticions ET'!N466)</f>
        <v/>
      </c>
      <c r="O467" s="33" t="str">
        <f>IF(' Peticions ET'!O466="", "",' Peticions ET'!O466)</f>
        <v/>
      </c>
      <c r="P467" s="33" t="str">
        <f>IF(' Peticions ET'!P466="", "",' Peticions ET'!P466)</f>
        <v/>
      </c>
      <c r="Q467" s="33" t="str">
        <f>IF(' Peticions ET'!R466="", "",' Peticions ET'!R466)</f>
        <v/>
      </c>
      <c r="R467" s="1" t="str">
        <f>IF(' Peticions ET'!Q466="", "",' Peticions ET'!Q466)</f>
        <v/>
      </c>
      <c r="S467" s="34" t="str">
        <f>IF(' Peticions ET'!U466="", "",' Peticions ET'!U466)</f>
        <v/>
      </c>
      <c r="T467" s="34" t="str">
        <f>IF(' Peticions ET'!V466="", "",' Peticions ET'!V466)</f>
        <v/>
      </c>
      <c r="U467" t="str">
        <f>IF(' Peticions ET'!S466="", "",' Peticions ET'!S466)</f>
        <v/>
      </c>
      <c r="V467" t="str">
        <f>IF(' Peticions ET'!T466="", "",' Peticions ET'!T466)</f>
        <v/>
      </c>
      <c r="W467" s="33" t="str">
        <f>IF(' Peticions ET'!W466="", "",' Peticions ET'!W466)</f>
        <v/>
      </c>
      <c r="X467" s="33" t="str">
        <f>IF(' Peticions ET'!X466="", "",' Peticions ET'!X466)</f>
        <v/>
      </c>
      <c r="Y467" s="33" t="str">
        <f>IF(' Peticions ET'!Y466="", "",' Peticions ET'!Y466)</f>
        <v/>
      </c>
      <c r="Z467" s="1"/>
      <c r="AA467" s="1"/>
      <c r="AB467" s="3"/>
      <c r="AC467" s="34"/>
      <c r="AD467" s="34"/>
      <c r="AE467" s="34"/>
      <c r="AF467" s="35"/>
      <c r="AG467" s="36"/>
      <c r="AH467" s="36"/>
      <c r="AI467" s="36"/>
      <c r="AJ467" s="36"/>
      <c r="AK467" s="37"/>
      <c r="AL467" s="37"/>
      <c r="AM467" s="37"/>
      <c r="AN467" s="37"/>
      <c r="AO467" s="38" t="str">
        <f>IF(' Peticions ET'!AO466="", "",' Peticions ET'!AO466)</f>
        <v/>
      </c>
      <c r="AP467" s="154"/>
      <c r="AQ467" s="39"/>
      <c r="AR467" s="40" t="str">
        <f t="shared" si="135"/>
        <v/>
      </c>
      <c r="AS467" s="41" t="str">
        <f t="shared" si="136"/>
        <v/>
      </c>
      <c r="AT467" s="42" t="str">
        <f t="shared" si="146"/>
        <v/>
      </c>
      <c r="AU467" s="43" t="str">
        <f t="shared" si="147"/>
        <v/>
      </c>
      <c r="AV467" s="252" t="str">
        <f t="shared" si="137"/>
        <v/>
      </c>
      <c r="AW467" s="242">
        <f>IF(B467="",0,IF(BR467="S",COUNTIF($AV$17:AV467,AV467),0))</f>
        <v>0</v>
      </c>
      <c r="AX467" s="44" t="str">
        <f t="shared" si="148"/>
        <v/>
      </c>
      <c r="AY467" s="45">
        <f xml:space="preserve"> IF(AX467&lt;&gt;"",VLOOKUP(AX467,Calculs!$B$2:$C$34,2,FALSE),0)</f>
        <v>0</v>
      </c>
      <c r="AZ467" s="45">
        <f>IF(K467&lt;&gt;"",IF(LEFT(K467,1)="S", Calculs!$C$55,0),0)</f>
        <v>0</v>
      </c>
      <c r="BA467" s="45">
        <f>IF(L467&lt;&gt;"",IF(LEFT(L467,1)="S", Calculs!$C$51,0),0)</f>
        <v>0</v>
      </c>
      <c r="BB467" s="45">
        <f>IF(M467&lt;&gt;"",IF(LEFT(M467,1)="S", Calculs!$C$52,0),0)</f>
        <v>0</v>
      </c>
      <c r="BC467" s="46" t="str">
        <f t="shared" si="149"/>
        <v/>
      </c>
      <c r="BD467" s="46" t="str">
        <f t="shared" si="134"/>
        <v/>
      </c>
      <c r="BE467" s="46">
        <f>SUMIF(Calculs!$B$2:$B$34,BC467,Calculs!$C$2:$C$34)</f>
        <v>0</v>
      </c>
      <c r="BF467" s="45">
        <f>IF(Q467&lt;&gt;"",IF(LEFT(Q467,1)="S", Calculs!$C$52,0),0)</f>
        <v>0</v>
      </c>
      <c r="BG467" s="45">
        <f>IF(R467&lt;&gt;"",IF(LEFT(R467,1)="S", Calculs!$C$51,0),0)</f>
        <v>0</v>
      </c>
      <c r="BH467" s="252" t="str">
        <f t="shared" si="138"/>
        <v/>
      </c>
      <c r="BI467" s="242">
        <f>IF(B467="",0, IF(BS467="S",COUNTIF($BH$17:BH467,BH467),0))</f>
        <v>0</v>
      </c>
      <c r="BJ467" s="45">
        <f xml:space="preserve"> IF(S467&lt;&gt;"",IF(S467&lt;&gt;"Sense monitor",VLOOKUP(LEFT(S467,2),Calculs!$B$41:$C$46,2,FALSE),0),0)</f>
        <v>0</v>
      </c>
      <c r="BK467" s="45">
        <f>IF(T467&lt;&gt;"",IF(LEFT(T467,1)="S", Calculs!$C$48,0),0)</f>
        <v>0</v>
      </c>
      <c r="BL467" s="45">
        <f>IF(W467&lt;&gt;"",IF(LEFT(W467,3)="ETT", Calculs!$C$37,0),0)</f>
        <v>0</v>
      </c>
      <c r="BM467" s="45">
        <f>IF(X467&lt;&gt;"",IF(LEFT(X467,1)="S", Calculs!$C$51,0),0)</f>
        <v>0</v>
      </c>
      <c r="BN467" s="45">
        <f>IF(Y467&lt;&gt;"",IF(LEFT(Y467,1)="S", Calculs!$C$52,0),0)</f>
        <v>0</v>
      </c>
      <c r="BO467" s="46" t="str">
        <f t="shared" si="150"/>
        <v/>
      </c>
      <c r="BP467" s="45">
        <f>SUMIF(Calculs!$B$32:$B$36,TRIM(BO467),Calculs!$C$32:$C$36)</f>
        <v>0</v>
      </c>
      <c r="BQ467" s="45">
        <f>IF(V467&lt;&gt;"",IF(LEFT(V467,1)="S", SUMIF(Calculs!$B$57:$B$61, TRIM(BO467), Calculs!$C$57:$C$61),0),0)</f>
        <v>0</v>
      </c>
      <c r="BR467" s="43" t="str">
        <f t="shared" si="139"/>
        <v>N</v>
      </c>
      <c r="BS467" s="241" t="str">
        <f t="shared" si="140"/>
        <v>N</v>
      </c>
      <c r="BT467" s="45">
        <f t="shared" si="141"/>
        <v>0</v>
      </c>
      <c r="BU467" s="45"/>
      <c r="BV467" s="45"/>
      <c r="BW467" s="45">
        <f>IF(C467="",0,IF(AND(BR467="S",AW467=1), VLOOKUP(C467,Calculs!$B$85:$D$90,3), 0) + IF(AND(BS467="S",BI467=1), VLOOKUP(C467,Calculs!$B$85:$F$90,5), 0))</f>
        <v>0</v>
      </c>
      <c r="BX467" s="43" t="str">
        <f t="shared" si="142"/>
        <v/>
      </c>
      <c r="BY467" s="241" t="str">
        <f t="shared" si="143"/>
        <v/>
      </c>
      <c r="BZ467" s="301" t="str">
        <f t="shared" si="144"/>
        <v/>
      </c>
      <c r="CA467" s="301" t="str">
        <f t="shared" si="145"/>
        <v/>
      </c>
    </row>
    <row r="468" spans="1:79" ht="12.75" customHeight="1">
      <c r="A468" s="273"/>
      <c r="B468" s="239" t="str">
        <f>IF(' Peticions ET'!B467="", "",' Peticions ET'!B467)</f>
        <v/>
      </c>
      <c r="C468" s="186" t="str">
        <f>IF(' Peticions ET'!C467="", "",' Peticions ET'!C467)</f>
        <v/>
      </c>
      <c r="D468" s="186" t="str">
        <f>IF(' Peticions ET'!D467="", "",' Peticions ET'!D467)</f>
        <v/>
      </c>
      <c r="E468" s="186" t="str">
        <f>IF(' Peticions ET'!E467="", "",' Peticions ET'!E467)</f>
        <v/>
      </c>
      <c r="F468" s="186" t="str">
        <f>IF(' Peticions ET'!F467="", "",' Peticions ET'!F467)</f>
        <v/>
      </c>
      <c r="G468" s="186" t="str">
        <f>IF(' Peticions ET'!G467="", "",' Peticions ET'!G467)</f>
        <v/>
      </c>
      <c r="H468" s="185" t="str">
        <f>IF(' Peticions ET'!H467="", "",' Peticions ET'!H467)</f>
        <v/>
      </c>
      <c r="I468" s="185" t="str">
        <f>IF(' Peticions ET'!I467="", "",' Peticions ET'!I467)</f>
        <v/>
      </c>
      <c r="J468" s="33" t="str">
        <f>IF(' Peticions ET'!J467="", "",' Peticions ET'!J467)</f>
        <v/>
      </c>
      <c r="K468" s="33" t="str">
        <f>IF(' Peticions ET'!K467="", "",' Peticions ET'!K467)</f>
        <v/>
      </c>
      <c r="L468" s="33" t="str">
        <f>IF(' Peticions ET'!L467="", "",' Peticions ET'!L467)</f>
        <v/>
      </c>
      <c r="M468" s="33" t="str">
        <f>IF(' Peticions ET'!M467="", "",' Peticions ET'!M467)</f>
        <v/>
      </c>
      <c r="N468" s="33" t="str">
        <f>IF(' Peticions ET'!N467="", "",' Peticions ET'!N467)</f>
        <v/>
      </c>
      <c r="O468" s="33" t="str">
        <f>IF(' Peticions ET'!O467="", "",' Peticions ET'!O467)</f>
        <v/>
      </c>
      <c r="P468" s="33" t="str">
        <f>IF(' Peticions ET'!P467="", "",' Peticions ET'!P467)</f>
        <v/>
      </c>
      <c r="Q468" s="33" t="str">
        <f>IF(' Peticions ET'!R467="", "",' Peticions ET'!R467)</f>
        <v/>
      </c>
      <c r="R468" s="1" t="str">
        <f>IF(' Peticions ET'!Q467="", "",' Peticions ET'!Q467)</f>
        <v/>
      </c>
      <c r="S468" s="34" t="str">
        <f>IF(' Peticions ET'!U467="", "",' Peticions ET'!U467)</f>
        <v/>
      </c>
      <c r="T468" s="34" t="str">
        <f>IF(' Peticions ET'!V467="", "",' Peticions ET'!V467)</f>
        <v/>
      </c>
      <c r="U468" t="str">
        <f>IF(' Peticions ET'!S467="", "",' Peticions ET'!S467)</f>
        <v/>
      </c>
      <c r="V468" t="str">
        <f>IF(' Peticions ET'!T467="", "",' Peticions ET'!T467)</f>
        <v/>
      </c>
      <c r="W468" s="33" t="str">
        <f>IF(' Peticions ET'!W467="", "",' Peticions ET'!W467)</f>
        <v/>
      </c>
      <c r="X468" s="33" t="str">
        <f>IF(' Peticions ET'!X467="", "",' Peticions ET'!X467)</f>
        <v/>
      </c>
      <c r="Y468" s="33" t="str">
        <f>IF(' Peticions ET'!Y467="", "",' Peticions ET'!Y467)</f>
        <v/>
      </c>
      <c r="Z468" s="1"/>
      <c r="AA468" s="1"/>
      <c r="AB468" s="3"/>
      <c r="AC468" s="34"/>
      <c r="AD468" s="34"/>
      <c r="AE468" s="34"/>
      <c r="AF468" s="35"/>
      <c r="AG468" s="36"/>
      <c r="AH468" s="36"/>
      <c r="AI468" s="36"/>
      <c r="AJ468" s="36"/>
      <c r="AK468" s="37"/>
      <c r="AL468" s="37"/>
      <c r="AM468" s="37"/>
      <c r="AN468" s="37"/>
      <c r="AO468" s="38" t="str">
        <f>IF(' Peticions ET'!AO467="", "",' Peticions ET'!AO467)</f>
        <v/>
      </c>
      <c r="AP468" s="154"/>
      <c r="AQ468" s="39"/>
      <c r="AR468" s="40" t="str">
        <f t="shared" si="135"/>
        <v/>
      </c>
      <c r="AS468" s="41" t="str">
        <f t="shared" si="136"/>
        <v/>
      </c>
      <c r="AT468" s="42" t="str">
        <f t="shared" si="146"/>
        <v/>
      </c>
      <c r="AU468" s="43" t="str">
        <f t="shared" si="147"/>
        <v/>
      </c>
      <c r="AV468" s="252" t="str">
        <f t="shared" si="137"/>
        <v/>
      </c>
      <c r="AW468" s="242">
        <f>IF(B468="",0,IF(BR468="S",COUNTIF($AV$17:AV468,AV468),0))</f>
        <v>0</v>
      </c>
      <c r="AX468" s="44" t="str">
        <f t="shared" si="148"/>
        <v/>
      </c>
      <c r="AY468" s="45">
        <f xml:space="preserve"> IF(AX468&lt;&gt;"",VLOOKUP(AX468,Calculs!$B$2:$C$34,2,FALSE),0)</f>
        <v>0</v>
      </c>
      <c r="AZ468" s="45">
        <f>IF(K468&lt;&gt;"",IF(LEFT(K468,1)="S", Calculs!$C$55,0),0)</f>
        <v>0</v>
      </c>
      <c r="BA468" s="45">
        <f>IF(L468&lt;&gt;"",IF(LEFT(L468,1)="S", Calculs!$C$51,0),0)</f>
        <v>0</v>
      </c>
      <c r="BB468" s="45">
        <f>IF(M468&lt;&gt;"",IF(LEFT(M468,1)="S", Calculs!$C$52,0),0)</f>
        <v>0</v>
      </c>
      <c r="BC468" s="46" t="str">
        <f t="shared" si="149"/>
        <v/>
      </c>
      <c r="BD468" s="46" t="str">
        <f t="shared" si="134"/>
        <v/>
      </c>
      <c r="BE468" s="46">
        <f>SUMIF(Calculs!$B$2:$B$34,BC468,Calculs!$C$2:$C$34)</f>
        <v>0</v>
      </c>
      <c r="BF468" s="45">
        <f>IF(Q468&lt;&gt;"",IF(LEFT(Q468,1)="S", Calculs!$C$52,0),0)</f>
        <v>0</v>
      </c>
      <c r="BG468" s="45">
        <f>IF(R468&lt;&gt;"",IF(LEFT(R468,1)="S", Calculs!$C$51,0),0)</f>
        <v>0</v>
      </c>
      <c r="BH468" s="252" t="str">
        <f t="shared" si="138"/>
        <v/>
      </c>
      <c r="BI468" s="242">
        <f>IF(B468="",0, IF(BS468="S",COUNTIF($BH$17:BH468,BH468),0))</f>
        <v>0</v>
      </c>
      <c r="BJ468" s="45">
        <f xml:space="preserve"> IF(S468&lt;&gt;"",IF(S468&lt;&gt;"Sense monitor",VLOOKUP(LEFT(S468,2),Calculs!$B$41:$C$46,2,FALSE),0),0)</f>
        <v>0</v>
      </c>
      <c r="BK468" s="45">
        <f>IF(T468&lt;&gt;"",IF(LEFT(T468,1)="S", Calculs!$C$48,0),0)</f>
        <v>0</v>
      </c>
      <c r="BL468" s="45">
        <f>IF(W468&lt;&gt;"",IF(LEFT(W468,3)="ETT", Calculs!$C$37,0),0)</f>
        <v>0</v>
      </c>
      <c r="BM468" s="45">
        <f>IF(X468&lt;&gt;"",IF(LEFT(X468,1)="S", Calculs!$C$51,0),0)</f>
        <v>0</v>
      </c>
      <c r="BN468" s="45">
        <f>IF(Y468&lt;&gt;"",IF(LEFT(Y468,1)="S", Calculs!$C$52,0),0)</f>
        <v>0</v>
      </c>
      <c r="BO468" s="46" t="str">
        <f t="shared" si="150"/>
        <v/>
      </c>
      <c r="BP468" s="45">
        <f>SUMIF(Calculs!$B$32:$B$36,TRIM(BO468),Calculs!$C$32:$C$36)</f>
        <v>0</v>
      </c>
      <c r="BQ468" s="45">
        <f>IF(V468&lt;&gt;"",IF(LEFT(V468,1)="S", SUMIF(Calculs!$B$57:$B$61, TRIM(BO468), Calculs!$C$57:$C$61),0),0)</f>
        <v>0</v>
      </c>
      <c r="BR468" s="43" t="str">
        <f t="shared" si="139"/>
        <v>N</v>
      </c>
      <c r="BS468" s="241" t="str">
        <f t="shared" si="140"/>
        <v>N</v>
      </c>
      <c r="BT468" s="45">
        <f t="shared" si="141"/>
        <v>0</v>
      </c>
      <c r="BU468" s="45"/>
      <c r="BV468" s="45"/>
      <c r="BW468" s="45">
        <f>IF(C468="",0,IF(AND(BR468="S",AW468=1), VLOOKUP(C468,Calculs!$B$85:$D$90,3), 0) + IF(AND(BS468="S",BI468=1), VLOOKUP(C468,Calculs!$B$85:$F$90,5), 0))</f>
        <v>0</v>
      </c>
      <c r="BX468" s="43" t="str">
        <f t="shared" si="142"/>
        <v/>
      </c>
      <c r="BY468" s="241" t="str">
        <f t="shared" si="143"/>
        <v/>
      </c>
      <c r="BZ468" s="301" t="str">
        <f t="shared" si="144"/>
        <v/>
      </c>
      <c r="CA468" s="301" t="str">
        <f t="shared" si="145"/>
        <v/>
      </c>
    </row>
    <row r="469" spans="1:79" ht="12.75" customHeight="1">
      <c r="A469" s="273"/>
      <c r="B469" s="239" t="str">
        <f>IF(' Peticions ET'!B468="", "",' Peticions ET'!B468)</f>
        <v/>
      </c>
      <c r="C469" s="186" t="str">
        <f>IF(' Peticions ET'!C468="", "",' Peticions ET'!C468)</f>
        <v/>
      </c>
      <c r="D469" s="186" t="str">
        <f>IF(' Peticions ET'!D468="", "",' Peticions ET'!D468)</f>
        <v/>
      </c>
      <c r="E469" s="186" t="str">
        <f>IF(' Peticions ET'!E468="", "",' Peticions ET'!E468)</f>
        <v/>
      </c>
      <c r="F469" s="186" t="str">
        <f>IF(' Peticions ET'!F468="", "",' Peticions ET'!F468)</f>
        <v/>
      </c>
      <c r="G469" s="186" t="str">
        <f>IF(' Peticions ET'!G468="", "",' Peticions ET'!G468)</f>
        <v/>
      </c>
      <c r="H469" s="185" t="str">
        <f>IF(' Peticions ET'!H468="", "",' Peticions ET'!H468)</f>
        <v/>
      </c>
      <c r="I469" s="185" t="str">
        <f>IF(' Peticions ET'!I468="", "",' Peticions ET'!I468)</f>
        <v/>
      </c>
      <c r="J469" s="33" t="str">
        <f>IF(' Peticions ET'!J468="", "",' Peticions ET'!J468)</f>
        <v/>
      </c>
      <c r="K469" s="33" t="str">
        <f>IF(' Peticions ET'!K468="", "",' Peticions ET'!K468)</f>
        <v/>
      </c>
      <c r="L469" s="33" t="str">
        <f>IF(' Peticions ET'!L468="", "",' Peticions ET'!L468)</f>
        <v/>
      </c>
      <c r="M469" s="33" t="str">
        <f>IF(' Peticions ET'!M468="", "",' Peticions ET'!M468)</f>
        <v/>
      </c>
      <c r="N469" s="33" t="str">
        <f>IF(' Peticions ET'!N468="", "",' Peticions ET'!N468)</f>
        <v/>
      </c>
      <c r="O469" s="33" t="str">
        <f>IF(' Peticions ET'!O468="", "",' Peticions ET'!O468)</f>
        <v/>
      </c>
      <c r="P469" s="33" t="str">
        <f>IF(' Peticions ET'!P468="", "",' Peticions ET'!P468)</f>
        <v/>
      </c>
      <c r="Q469" s="33" t="str">
        <f>IF(' Peticions ET'!R468="", "",' Peticions ET'!R468)</f>
        <v/>
      </c>
      <c r="R469" s="1" t="str">
        <f>IF(' Peticions ET'!Q468="", "",' Peticions ET'!Q468)</f>
        <v/>
      </c>
      <c r="S469" s="34" t="str">
        <f>IF(' Peticions ET'!U468="", "",' Peticions ET'!U468)</f>
        <v/>
      </c>
      <c r="T469" s="34" t="str">
        <f>IF(' Peticions ET'!V468="", "",' Peticions ET'!V468)</f>
        <v/>
      </c>
      <c r="U469" t="str">
        <f>IF(' Peticions ET'!S468="", "",' Peticions ET'!S468)</f>
        <v/>
      </c>
      <c r="V469" t="str">
        <f>IF(' Peticions ET'!T468="", "",' Peticions ET'!T468)</f>
        <v/>
      </c>
      <c r="W469" s="33" t="str">
        <f>IF(' Peticions ET'!W468="", "",' Peticions ET'!W468)</f>
        <v/>
      </c>
      <c r="X469" s="33" t="str">
        <f>IF(' Peticions ET'!X468="", "",' Peticions ET'!X468)</f>
        <v/>
      </c>
      <c r="Y469" s="33" t="str">
        <f>IF(' Peticions ET'!Y468="", "",' Peticions ET'!Y468)</f>
        <v/>
      </c>
      <c r="Z469" s="1"/>
      <c r="AA469" s="1"/>
      <c r="AB469" s="3"/>
      <c r="AC469" s="34"/>
      <c r="AD469" s="34"/>
      <c r="AE469" s="34"/>
      <c r="AF469" s="35"/>
      <c r="AG469" s="36"/>
      <c r="AH469" s="36"/>
      <c r="AI469" s="36"/>
      <c r="AJ469" s="36"/>
      <c r="AK469" s="37"/>
      <c r="AL469" s="37"/>
      <c r="AM469" s="37"/>
      <c r="AN469" s="37"/>
      <c r="AO469" s="38" t="str">
        <f>IF(' Peticions ET'!AO468="", "",' Peticions ET'!AO468)</f>
        <v/>
      </c>
      <c r="AP469" s="154"/>
      <c r="AQ469" s="39"/>
      <c r="AR469" s="40" t="str">
        <f t="shared" si="135"/>
        <v/>
      </c>
      <c r="AS469" s="41" t="str">
        <f t="shared" si="136"/>
        <v/>
      </c>
      <c r="AT469" s="42" t="str">
        <f t="shared" si="146"/>
        <v/>
      </c>
      <c r="AU469" s="43" t="str">
        <f t="shared" si="147"/>
        <v/>
      </c>
      <c r="AV469" s="252" t="str">
        <f t="shared" si="137"/>
        <v/>
      </c>
      <c r="AW469" s="242">
        <f>IF(B469="",0,IF(BR469="S",COUNTIF($AV$17:AV469,AV469),0))</f>
        <v>0</v>
      </c>
      <c r="AX469" s="44" t="str">
        <f t="shared" si="148"/>
        <v/>
      </c>
      <c r="AY469" s="45">
        <f xml:space="preserve"> IF(AX469&lt;&gt;"",VLOOKUP(AX469,Calculs!$B$2:$C$34,2,FALSE),0)</f>
        <v>0</v>
      </c>
      <c r="AZ469" s="45">
        <f>IF(K469&lt;&gt;"",IF(LEFT(K469,1)="S", Calculs!$C$55,0),0)</f>
        <v>0</v>
      </c>
      <c r="BA469" s="45">
        <f>IF(L469&lt;&gt;"",IF(LEFT(L469,1)="S", Calculs!$C$51,0),0)</f>
        <v>0</v>
      </c>
      <c r="BB469" s="45">
        <f>IF(M469&lt;&gt;"",IF(LEFT(M469,1)="S", Calculs!$C$52,0),0)</f>
        <v>0</v>
      </c>
      <c r="BC469" s="46" t="str">
        <f t="shared" si="149"/>
        <v/>
      </c>
      <c r="BD469" s="46" t="str">
        <f t="shared" si="134"/>
        <v/>
      </c>
      <c r="BE469" s="46">
        <f>SUMIF(Calculs!$B$2:$B$34,BC469,Calculs!$C$2:$C$34)</f>
        <v>0</v>
      </c>
      <c r="BF469" s="45">
        <f>IF(Q469&lt;&gt;"",IF(LEFT(Q469,1)="S", Calculs!$C$52,0),0)</f>
        <v>0</v>
      </c>
      <c r="BG469" s="45">
        <f>IF(R469&lt;&gt;"",IF(LEFT(R469,1)="S", Calculs!$C$51,0),0)</f>
        <v>0</v>
      </c>
      <c r="BH469" s="252" t="str">
        <f t="shared" si="138"/>
        <v/>
      </c>
      <c r="BI469" s="242">
        <f>IF(B469="",0, IF(BS469="S",COUNTIF($BH$17:BH469,BH469),0))</f>
        <v>0</v>
      </c>
      <c r="BJ469" s="45">
        <f xml:space="preserve"> IF(S469&lt;&gt;"",IF(S469&lt;&gt;"Sense monitor",VLOOKUP(LEFT(S469,2),Calculs!$B$41:$C$46,2,FALSE),0),0)</f>
        <v>0</v>
      </c>
      <c r="BK469" s="45">
        <f>IF(T469&lt;&gt;"",IF(LEFT(T469,1)="S", Calculs!$C$48,0),0)</f>
        <v>0</v>
      </c>
      <c r="BL469" s="45">
        <f>IF(W469&lt;&gt;"",IF(LEFT(W469,3)="ETT", Calculs!$C$37,0),0)</f>
        <v>0</v>
      </c>
      <c r="BM469" s="45">
        <f>IF(X469&lt;&gt;"",IF(LEFT(X469,1)="S", Calculs!$C$51,0),0)</f>
        <v>0</v>
      </c>
      <c r="BN469" s="45">
        <f>IF(Y469&lt;&gt;"",IF(LEFT(Y469,1)="S", Calculs!$C$52,0),0)</f>
        <v>0</v>
      </c>
      <c r="BO469" s="46" t="str">
        <f t="shared" si="150"/>
        <v/>
      </c>
      <c r="BP469" s="45">
        <f>SUMIF(Calculs!$B$32:$B$36,TRIM(BO469),Calculs!$C$32:$C$36)</f>
        <v>0</v>
      </c>
      <c r="BQ469" s="45">
        <f>IF(V469&lt;&gt;"",IF(LEFT(V469,1)="S", SUMIF(Calculs!$B$57:$B$61, TRIM(BO469), Calculs!$C$57:$C$61),0),0)</f>
        <v>0</v>
      </c>
      <c r="BR469" s="43" t="str">
        <f t="shared" si="139"/>
        <v>N</v>
      </c>
      <c r="BS469" s="241" t="str">
        <f t="shared" si="140"/>
        <v>N</v>
      </c>
      <c r="BT469" s="45">
        <f t="shared" si="141"/>
        <v>0</v>
      </c>
      <c r="BU469" s="45"/>
      <c r="BV469" s="45"/>
      <c r="BW469" s="45">
        <f>IF(C469="",0,IF(AND(BR469="S",AW469=1), VLOOKUP(C469,Calculs!$B$85:$D$90,3), 0) + IF(AND(BS469="S",BI469=1), VLOOKUP(C469,Calculs!$B$85:$F$90,5), 0))</f>
        <v>0</v>
      </c>
      <c r="BX469" s="43" t="str">
        <f t="shared" si="142"/>
        <v/>
      </c>
      <c r="BY469" s="241" t="str">
        <f t="shared" si="143"/>
        <v/>
      </c>
      <c r="BZ469" s="301" t="str">
        <f t="shared" si="144"/>
        <v/>
      </c>
      <c r="CA469" s="301" t="str">
        <f t="shared" si="145"/>
        <v/>
      </c>
    </row>
    <row r="470" spans="1:79" ht="12.75" customHeight="1">
      <c r="A470" s="273"/>
      <c r="B470" s="239" t="str">
        <f>IF(' Peticions ET'!B469="", "",' Peticions ET'!B469)</f>
        <v/>
      </c>
      <c r="C470" s="186" t="str">
        <f>IF(' Peticions ET'!C469="", "",' Peticions ET'!C469)</f>
        <v/>
      </c>
      <c r="D470" s="186" t="str">
        <f>IF(' Peticions ET'!D469="", "",' Peticions ET'!D469)</f>
        <v/>
      </c>
      <c r="E470" s="186" t="str">
        <f>IF(' Peticions ET'!E469="", "",' Peticions ET'!E469)</f>
        <v/>
      </c>
      <c r="F470" s="186" t="str">
        <f>IF(' Peticions ET'!F469="", "",' Peticions ET'!F469)</f>
        <v/>
      </c>
      <c r="G470" s="186" t="str">
        <f>IF(' Peticions ET'!G469="", "",' Peticions ET'!G469)</f>
        <v/>
      </c>
      <c r="H470" s="185" t="str">
        <f>IF(' Peticions ET'!H469="", "",' Peticions ET'!H469)</f>
        <v/>
      </c>
      <c r="I470" s="185" t="str">
        <f>IF(' Peticions ET'!I469="", "",' Peticions ET'!I469)</f>
        <v/>
      </c>
      <c r="J470" s="33" t="str">
        <f>IF(' Peticions ET'!J469="", "",' Peticions ET'!J469)</f>
        <v/>
      </c>
      <c r="K470" s="33" t="str">
        <f>IF(' Peticions ET'!K469="", "",' Peticions ET'!K469)</f>
        <v/>
      </c>
      <c r="L470" s="33" t="str">
        <f>IF(' Peticions ET'!L469="", "",' Peticions ET'!L469)</f>
        <v/>
      </c>
      <c r="M470" s="33" t="str">
        <f>IF(' Peticions ET'!M469="", "",' Peticions ET'!M469)</f>
        <v/>
      </c>
      <c r="N470" s="33" t="str">
        <f>IF(' Peticions ET'!N469="", "",' Peticions ET'!N469)</f>
        <v/>
      </c>
      <c r="O470" s="33" t="str">
        <f>IF(' Peticions ET'!O469="", "",' Peticions ET'!O469)</f>
        <v/>
      </c>
      <c r="P470" s="33" t="str">
        <f>IF(' Peticions ET'!P469="", "",' Peticions ET'!P469)</f>
        <v/>
      </c>
      <c r="Q470" s="33" t="str">
        <f>IF(' Peticions ET'!R469="", "",' Peticions ET'!R469)</f>
        <v/>
      </c>
      <c r="R470" s="1" t="str">
        <f>IF(' Peticions ET'!Q469="", "",' Peticions ET'!Q469)</f>
        <v/>
      </c>
      <c r="S470" s="34" t="str">
        <f>IF(' Peticions ET'!U469="", "",' Peticions ET'!U469)</f>
        <v/>
      </c>
      <c r="T470" s="34" t="str">
        <f>IF(' Peticions ET'!V469="", "",' Peticions ET'!V469)</f>
        <v/>
      </c>
      <c r="U470" t="str">
        <f>IF(' Peticions ET'!S469="", "",' Peticions ET'!S469)</f>
        <v/>
      </c>
      <c r="V470" t="str">
        <f>IF(' Peticions ET'!T469="", "",' Peticions ET'!T469)</f>
        <v/>
      </c>
      <c r="W470" s="33" t="str">
        <f>IF(' Peticions ET'!W469="", "",' Peticions ET'!W469)</f>
        <v/>
      </c>
      <c r="X470" s="33" t="str">
        <f>IF(' Peticions ET'!X469="", "",' Peticions ET'!X469)</f>
        <v/>
      </c>
      <c r="Y470" s="33" t="str">
        <f>IF(' Peticions ET'!Y469="", "",' Peticions ET'!Y469)</f>
        <v/>
      </c>
      <c r="Z470" s="1"/>
      <c r="AA470" s="1"/>
      <c r="AB470" s="3"/>
      <c r="AC470" s="34"/>
      <c r="AD470" s="34"/>
      <c r="AE470" s="34"/>
      <c r="AF470" s="35"/>
      <c r="AG470" s="36"/>
      <c r="AH470" s="36"/>
      <c r="AI470" s="36"/>
      <c r="AJ470" s="36"/>
      <c r="AK470" s="37"/>
      <c r="AL470" s="37"/>
      <c r="AM470" s="37"/>
      <c r="AN470" s="37"/>
      <c r="AO470" s="38" t="str">
        <f>IF(' Peticions ET'!AO469="", "",' Peticions ET'!AO469)</f>
        <v/>
      </c>
      <c r="AP470" s="154"/>
      <c r="AQ470" s="39"/>
      <c r="AR470" s="40" t="str">
        <f t="shared" si="135"/>
        <v/>
      </c>
      <c r="AS470" s="41" t="str">
        <f t="shared" si="136"/>
        <v/>
      </c>
      <c r="AT470" s="42" t="str">
        <f t="shared" si="146"/>
        <v/>
      </c>
      <c r="AU470" s="43" t="str">
        <f t="shared" si="147"/>
        <v/>
      </c>
      <c r="AV470" s="252" t="str">
        <f t="shared" si="137"/>
        <v/>
      </c>
      <c r="AW470" s="242">
        <f>IF(B470="",0,IF(BR470="S",COUNTIF($AV$17:AV470,AV470),0))</f>
        <v>0</v>
      </c>
      <c r="AX470" s="44" t="str">
        <f t="shared" si="148"/>
        <v/>
      </c>
      <c r="AY470" s="45">
        <f xml:space="preserve"> IF(AX470&lt;&gt;"",VLOOKUP(AX470,Calculs!$B$2:$C$34,2,FALSE),0)</f>
        <v>0</v>
      </c>
      <c r="AZ470" s="45">
        <f>IF(K470&lt;&gt;"",IF(LEFT(K470,1)="S", Calculs!$C$55,0),0)</f>
        <v>0</v>
      </c>
      <c r="BA470" s="45">
        <f>IF(L470&lt;&gt;"",IF(LEFT(L470,1)="S", Calculs!$C$51,0),0)</f>
        <v>0</v>
      </c>
      <c r="BB470" s="45">
        <f>IF(M470&lt;&gt;"",IF(LEFT(M470,1)="S", Calculs!$C$52,0),0)</f>
        <v>0</v>
      </c>
      <c r="BC470" s="46" t="str">
        <f t="shared" si="149"/>
        <v/>
      </c>
      <c r="BD470" s="46" t="str">
        <f t="shared" si="134"/>
        <v/>
      </c>
      <c r="BE470" s="46">
        <f>SUMIF(Calculs!$B$2:$B$34,BC470,Calculs!$C$2:$C$34)</f>
        <v>0</v>
      </c>
      <c r="BF470" s="45">
        <f>IF(Q470&lt;&gt;"",IF(LEFT(Q470,1)="S", Calculs!$C$52,0),0)</f>
        <v>0</v>
      </c>
      <c r="BG470" s="45">
        <f>IF(R470&lt;&gt;"",IF(LEFT(R470,1)="S", Calculs!$C$51,0),0)</f>
        <v>0</v>
      </c>
      <c r="BH470" s="252" t="str">
        <f t="shared" si="138"/>
        <v/>
      </c>
      <c r="BI470" s="242">
        <f>IF(B470="",0, IF(BS470="S",COUNTIF($BH$17:BH470,BH470),0))</f>
        <v>0</v>
      </c>
      <c r="BJ470" s="45">
        <f xml:space="preserve"> IF(S470&lt;&gt;"",IF(S470&lt;&gt;"Sense monitor",VLOOKUP(LEFT(S470,2),Calculs!$B$41:$C$46,2,FALSE),0),0)</f>
        <v>0</v>
      </c>
      <c r="BK470" s="45">
        <f>IF(T470&lt;&gt;"",IF(LEFT(T470,1)="S", Calculs!$C$48,0),0)</f>
        <v>0</v>
      </c>
      <c r="BL470" s="45">
        <f>IF(W470&lt;&gt;"",IF(LEFT(W470,3)="ETT", Calculs!$C$37,0),0)</f>
        <v>0</v>
      </c>
      <c r="BM470" s="45">
        <f>IF(X470&lt;&gt;"",IF(LEFT(X470,1)="S", Calculs!$C$51,0),0)</f>
        <v>0</v>
      </c>
      <c r="BN470" s="45">
        <f>IF(Y470&lt;&gt;"",IF(LEFT(Y470,1)="S", Calculs!$C$52,0),0)</f>
        <v>0</v>
      </c>
      <c r="BO470" s="46" t="str">
        <f t="shared" si="150"/>
        <v/>
      </c>
      <c r="BP470" s="45">
        <f>SUMIF(Calculs!$B$32:$B$36,TRIM(BO470),Calculs!$C$32:$C$36)</f>
        <v>0</v>
      </c>
      <c r="BQ470" s="45">
        <f>IF(V470&lt;&gt;"",IF(LEFT(V470,1)="S", SUMIF(Calculs!$B$57:$B$61, TRIM(BO470), Calculs!$C$57:$C$61),0),0)</f>
        <v>0</v>
      </c>
      <c r="BR470" s="43" t="str">
        <f t="shared" si="139"/>
        <v>N</v>
      </c>
      <c r="BS470" s="241" t="str">
        <f t="shared" si="140"/>
        <v>N</v>
      </c>
      <c r="BT470" s="45">
        <f t="shared" si="141"/>
        <v>0</v>
      </c>
      <c r="BU470" s="45"/>
      <c r="BV470" s="45"/>
      <c r="BW470" s="45">
        <f>IF(C470="",0,IF(AND(BR470="S",AW470=1), VLOOKUP(C470,Calculs!$B$85:$D$90,3), 0) + IF(AND(BS470="S",BI470=1), VLOOKUP(C470,Calculs!$B$85:$F$90,5), 0))</f>
        <v>0</v>
      </c>
      <c r="BX470" s="43" t="str">
        <f t="shared" si="142"/>
        <v/>
      </c>
      <c r="BY470" s="241" t="str">
        <f t="shared" si="143"/>
        <v/>
      </c>
      <c r="BZ470" s="301" t="str">
        <f t="shared" si="144"/>
        <v/>
      </c>
      <c r="CA470" s="301" t="str">
        <f t="shared" si="145"/>
        <v/>
      </c>
    </row>
    <row r="471" spans="1:79" ht="12.75" customHeight="1">
      <c r="A471" s="273"/>
      <c r="B471" s="239" t="str">
        <f>IF(' Peticions ET'!B470="", "",' Peticions ET'!B470)</f>
        <v/>
      </c>
      <c r="C471" s="186" t="str">
        <f>IF(' Peticions ET'!C470="", "",' Peticions ET'!C470)</f>
        <v/>
      </c>
      <c r="D471" s="186" t="str">
        <f>IF(' Peticions ET'!D470="", "",' Peticions ET'!D470)</f>
        <v/>
      </c>
      <c r="E471" s="186" t="str">
        <f>IF(' Peticions ET'!E470="", "",' Peticions ET'!E470)</f>
        <v/>
      </c>
      <c r="F471" s="186" t="str">
        <f>IF(' Peticions ET'!F470="", "",' Peticions ET'!F470)</f>
        <v/>
      </c>
      <c r="G471" s="186" t="str">
        <f>IF(' Peticions ET'!G470="", "",' Peticions ET'!G470)</f>
        <v/>
      </c>
      <c r="H471" s="185" t="str">
        <f>IF(' Peticions ET'!H470="", "",' Peticions ET'!H470)</f>
        <v/>
      </c>
      <c r="I471" s="185" t="str">
        <f>IF(' Peticions ET'!I470="", "",' Peticions ET'!I470)</f>
        <v/>
      </c>
      <c r="J471" s="33" t="str">
        <f>IF(' Peticions ET'!J470="", "",' Peticions ET'!J470)</f>
        <v/>
      </c>
      <c r="K471" s="33" t="str">
        <f>IF(' Peticions ET'!K470="", "",' Peticions ET'!K470)</f>
        <v/>
      </c>
      <c r="L471" s="33" t="str">
        <f>IF(' Peticions ET'!L470="", "",' Peticions ET'!L470)</f>
        <v/>
      </c>
      <c r="M471" s="33" t="str">
        <f>IF(' Peticions ET'!M470="", "",' Peticions ET'!M470)</f>
        <v/>
      </c>
      <c r="N471" s="33" t="str">
        <f>IF(' Peticions ET'!N470="", "",' Peticions ET'!N470)</f>
        <v/>
      </c>
      <c r="O471" s="33" t="str">
        <f>IF(' Peticions ET'!O470="", "",' Peticions ET'!O470)</f>
        <v/>
      </c>
      <c r="P471" s="33" t="str">
        <f>IF(' Peticions ET'!P470="", "",' Peticions ET'!P470)</f>
        <v/>
      </c>
      <c r="Q471" s="33" t="str">
        <f>IF(' Peticions ET'!R470="", "",' Peticions ET'!R470)</f>
        <v/>
      </c>
      <c r="R471" s="1" t="str">
        <f>IF(' Peticions ET'!Q470="", "",' Peticions ET'!Q470)</f>
        <v/>
      </c>
      <c r="S471" s="34" t="str">
        <f>IF(' Peticions ET'!U470="", "",' Peticions ET'!U470)</f>
        <v/>
      </c>
      <c r="T471" s="34" t="str">
        <f>IF(' Peticions ET'!V470="", "",' Peticions ET'!V470)</f>
        <v/>
      </c>
      <c r="U471" t="str">
        <f>IF(' Peticions ET'!S470="", "",' Peticions ET'!S470)</f>
        <v/>
      </c>
      <c r="V471" t="str">
        <f>IF(' Peticions ET'!T470="", "",' Peticions ET'!T470)</f>
        <v/>
      </c>
      <c r="W471" s="33" t="str">
        <f>IF(' Peticions ET'!W470="", "",' Peticions ET'!W470)</f>
        <v/>
      </c>
      <c r="X471" s="33" t="str">
        <f>IF(' Peticions ET'!X470="", "",' Peticions ET'!X470)</f>
        <v/>
      </c>
      <c r="Y471" s="33" t="str">
        <f>IF(' Peticions ET'!Y470="", "",' Peticions ET'!Y470)</f>
        <v/>
      </c>
      <c r="Z471" s="1"/>
      <c r="AA471" s="1"/>
      <c r="AB471" s="3"/>
      <c r="AC471" s="34"/>
      <c r="AD471" s="34"/>
      <c r="AE471" s="34"/>
      <c r="AF471" s="35"/>
      <c r="AG471" s="36"/>
      <c r="AH471" s="36"/>
      <c r="AI471" s="36"/>
      <c r="AJ471" s="36"/>
      <c r="AK471" s="37"/>
      <c r="AL471" s="37"/>
      <c r="AM471" s="37"/>
      <c r="AN471" s="37"/>
      <c r="AO471" s="38" t="str">
        <f>IF(' Peticions ET'!AO470="", "",' Peticions ET'!AO470)</f>
        <v/>
      </c>
      <c r="AP471" s="154"/>
      <c r="AQ471" s="39"/>
      <c r="AR471" s="40" t="str">
        <f t="shared" si="135"/>
        <v/>
      </c>
      <c r="AS471" s="41" t="str">
        <f t="shared" si="136"/>
        <v/>
      </c>
      <c r="AT471" s="42" t="str">
        <f t="shared" si="146"/>
        <v/>
      </c>
      <c r="AU471" s="43" t="str">
        <f t="shared" si="147"/>
        <v/>
      </c>
      <c r="AV471" s="252" t="str">
        <f t="shared" si="137"/>
        <v/>
      </c>
      <c r="AW471" s="242">
        <f>IF(B471="",0,IF(BR471="S",COUNTIF($AV$17:AV471,AV471),0))</f>
        <v>0</v>
      </c>
      <c r="AX471" s="44" t="str">
        <f t="shared" si="148"/>
        <v/>
      </c>
      <c r="AY471" s="45">
        <f xml:space="preserve"> IF(AX471&lt;&gt;"",VLOOKUP(AX471,Calculs!$B$2:$C$34,2,FALSE),0)</f>
        <v>0</v>
      </c>
      <c r="AZ471" s="45">
        <f>IF(K471&lt;&gt;"",IF(LEFT(K471,1)="S", Calculs!$C$55,0),0)</f>
        <v>0</v>
      </c>
      <c r="BA471" s="45">
        <f>IF(L471&lt;&gt;"",IF(LEFT(L471,1)="S", Calculs!$C$51,0),0)</f>
        <v>0</v>
      </c>
      <c r="BB471" s="45">
        <f>IF(M471&lt;&gt;"",IF(LEFT(M471,1)="S", Calculs!$C$52,0),0)</f>
        <v>0</v>
      </c>
      <c r="BC471" s="46" t="str">
        <f t="shared" si="149"/>
        <v/>
      </c>
      <c r="BD471" s="46" t="str">
        <f t="shared" si="134"/>
        <v/>
      </c>
      <c r="BE471" s="46">
        <f>SUMIF(Calculs!$B$2:$B$34,BC471,Calculs!$C$2:$C$34)</f>
        <v>0</v>
      </c>
      <c r="BF471" s="45">
        <f>IF(Q471&lt;&gt;"",IF(LEFT(Q471,1)="S", Calculs!$C$52,0),0)</f>
        <v>0</v>
      </c>
      <c r="BG471" s="45">
        <f>IF(R471&lt;&gt;"",IF(LEFT(R471,1)="S", Calculs!$C$51,0),0)</f>
        <v>0</v>
      </c>
      <c r="BH471" s="252" t="str">
        <f t="shared" si="138"/>
        <v/>
      </c>
      <c r="BI471" s="242">
        <f>IF(B471="",0, IF(BS471="S",COUNTIF($BH$17:BH471,BH471),0))</f>
        <v>0</v>
      </c>
      <c r="BJ471" s="45">
        <f xml:space="preserve"> IF(S471&lt;&gt;"",IF(S471&lt;&gt;"Sense monitor",VLOOKUP(LEFT(S471,2),Calculs!$B$41:$C$46,2,FALSE),0),0)</f>
        <v>0</v>
      </c>
      <c r="BK471" s="45">
        <f>IF(T471&lt;&gt;"",IF(LEFT(T471,1)="S", Calculs!$C$48,0),0)</f>
        <v>0</v>
      </c>
      <c r="BL471" s="45">
        <f>IF(W471&lt;&gt;"",IF(LEFT(W471,3)="ETT", Calculs!$C$37,0),0)</f>
        <v>0</v>
      </c>
      <c r="BM471" s="45">
        <f>IF(X471&lt;&gt;"",IF(LEFT(X471,1)="S", Calculs!$C$51,0),0)</f>
        <v>0</v>
      </c>
      <c r="BN471" s="45">
        <f>IF(Y471&lt;&gt;"",IF(LEFT(Y471,1)="S", Calculs!$C$52,0),0)</f>
        <v>0</v>
      </c>
      <c r="BO471" s="46" t="str">
        <f t="shared" si="150"/>
        <v/>
      </c>
      <c r="BP471" s="45">
        <f>SUMIF(Calculs!$B$32:$B$36,TRIM(BO471),Calculs!$C$32:$C$36)</f>
        <v>0</v>
      </c>
      <c r="BQ471" s="45">
        <f>IF(V471&lt;&gt;"",IF(LEFT(V471,1)="S", SUMIF(Calculs!$B$57:$B$61, TRIM(BO471), Calculs!$C$57:$C$61),0),0)</f>
        <v>0</v>
      </c>
      <c r="BR471" s="43" t="str">
        <f t="shared" si="139"/>
        <v>N</v>
      </c>
      <c r="BS471" s="241" t="str">
        <f t="shared" si="140"/>
        <v>N</v>
      </c>
      <c r="BT471" s="45">
        <f t="shared" si="141"/>
        <v>0</v>
      </c>
      <c r="BU471" s="45"/>
      <c r="BV471" s="45"/>
      <c r="BW471" s="45">
        <f>IF(C471="",0,IF(AND(BR471="S",AW471=1), VLOOKUP(C471,Calculs!$B$85:$D$90,3), 0) + IF(AND(BS471="S",BI471=1), VLOOKUP(C471,Calculs!$B$85:$F$90,5), 0))</f>
        <v>0</v>
      </c>
      <c r="BX471" s="43" t="str">
        <f t="shared" si="142"/>
        <v/>
      </c>
      <c r="BY471" s="241" t="str">
        <f t="shared" si="143"/>
        <v/>
      </c>
      <c r="BZ471" s="301" t="str">
        <f t="shared" si="144"/>
        <v/>
      </c>
      <c r="CA471" s="301" t="str">
        <f t="shared" si="145"/>
        <v/>
      </c>
    </row>
    <row r="472" spans="1:79" ht="12.75" customHeight="1">
      <c r="A472" s="273"/>
      <c r="B472" s="239" t="str">
        <f>IF(' Peticions ET'!B471="", "",' Peticions ET'!B471)</f>
        <v/>
      </c>
      <c r="C472" s="186" t="str">
        <f>IF(' Peticions ET'!C471="", "",' Peticions ET'!C471)</f>
        <v/>
      </c>
      <c r="D472" s="186" t="str">
        <f>IF(' Peticions ET'!D471="", "",' Peticions ET'!D471)</f>
        <v/>
      </c>
      <c r="E472" s="186" t="str">
        <f>IF(' Peticions ET'!E471="", "",' Peticions ET'!E471)</f>
        <v/>
      </c>
      <c r="F472" s="186" t="str">
        <f>IF(' Peticions ET'!F471="", "",' Peticions ET'!F471)</f>
        <v/>
      </c>
      <c r="G472" s="186" t="str">
        <f>IF(' Peticions ET'!G471="", "",' Peticions ET'!G471)</f>
        <v/>
      </c>
      <c r="H472" s="185" t="str">
        <f>IF(' Peticions ET'!H471="", "",' Peticions ET'!H471)</f>
        <v/>
      </c>
      <c r="I472" s="185" t="str">
        <f>IF(' Peticions ET'!I471="", "",' Peticions ET'!I471)</f>
        <v/>
      </c>
      <c r="J472" s="33" t="str">
        <f>IF(' Peticions ET'!J471="", "",' Peticions ET'!J471)</f>
        <v/>
      </c>
      <c r="K472" s="33" t="str">
        <f>IF(' Peticions ET'!K471="", "",' Peticions ET'!K471)</f>
        <v/>
      </c>
      <c r="L472" s="33" t="str">
        <f>IF(' Peticions ET'!L471="", "",' Peticions ET'!L471)</f>
        <v/>
      </c>
      <c r="M472" s="33" t="str">
        <f>IF(' Peticions ET'!M471="", "",' Peticions ET'!M471)</f>
        <v/>
      </c>
      <c r="N472" s="33" t="str">
        <f>IF(' Peticions ET'!N471="", "",' Peticions ET'!N471)</f>
        <v/>
      </c>
      <c r="O472" s="33" t="str">
        <f>IF(' Peticions ET'!O471="", "",' Peticions ET'!O471)</f>
        <v/>
      </c>
      <c r="P472" s="33" t="str">
        <f>IF(' Peticions ET'!P471="", "",' Peticions ET'!P471)</f>
        <v/>
      </c>
      <c r="Q472" s="33" t="str">
        <f>IF(' Peticions ET'!R471="", "",' Peticions ET'!R471)</f>
        <v/>
      </c>
      <c r="R472" s="1" t="str">
        <f>IF(' Peticions ET'!Q471="", "",' Peticions ET'!Q471)</f>
        <v/>
      </c>
      <c r="S472" s="34" t="str">
        <f>IF(' Peticions ET'!U471="", "",' Peticions ET'!U471)</f>
        <v/>
      </c>
      <c r="T472" s="34" t="str">
        <f>IF(' Peticions ET'!V471="", "",' Peticions ET'!V471)</f>
        <v/>
      </c>
      <c r="U472" t="str">
        <f>IF(' Peticions ET'!S471="", "",' Peticions ET'!S471)</f>
        <v/>
      </c>
      <c r="V472" t="str">
        <f>IF(' Peticions ET'!T471="", "",' Peticions ET'!T471)</f>
        <v/>
      </c>
      <c r="W472" s="33" t="str">
        <f>IF(' Peticions ET'!W471="", "",' Peticions ET'!W471)</f>
        <v/>
      </c>
      <c r="X472" s="33" t="str">
        <f>IF(' Peticions ET'!X471="", "",' Peticions ET'!X471)</f>
        <v/>
      </c>
      <c r="Y472" s="33" t="str">
        <f>IF(' Peticions ET'!Y471="", "",' Peticions ET'!Y471)</f>
        <v/>
      </c>
      <c r="Z472" s="1"/>
      <c r="AA472" s="1"/>
      <c r="AB472" s="3"/>
      <c r="AC472" s="34"/>
      <c r="AD472" s="34"/>
      <c r="AE472" s="34"/>
      <c r="AF472" s="35"/>
      <c r="AG472" s="36"/>
      <c r="AH472" s="36"/>
      <c r="AI472" s="36"/>
      <c r="AJ472" s="36"/>
      <c r="AK472" s="37"/>
      <c r="AL472" s="37"/>
      <c r="AM472" s="37"/>
      <c r="AN472" s="37"/>
      <c r="AO472" s="38" t="str">
        <f>IF(' Peticions ET'!AO471="", "",' Peticions ET'!AO471)</f>
        <v/>
      </c>
      <c r="AP472" s="154"/>
      <c r="AQ472" s="39"/>
      <c r="AR472" s="40" t="str">
        <f t="shared" si="135"/>
        <v/>
      </c>
      <c r="AS472" s="41" t="str">
        <f t="shared" si="136"/>
        <v/>
      </c>
      <c r="AT472" s="42" t="str">
        <f t="shared" si="146"/>
        <v/>
      </c>
      <c r="AU472" s="43" t="str">
        <f t="shared" si="147"/>
        <v/>
      </c>
      <c r="AV472" s="252" t="str">
        <f t="shared" si="137"/>
        <v/>
      </c>
      <c r="AW472" s="242">
        <f>IF(B472="",0,IF(BR472="S",COUNTIF($AV$17:AV472,AV472),0))</f>
        <v>0</v>
      </c>
      <c r="AX472" s="44" t="str">
        <f t="shared" si="148"/>
        <v/>
      </c>
      <c r="AY472" s="45">
        <f xml:space="preserve"> IF(AX472&lt;&gt;"",VLOOKUP(AX472,Calculs!$B$2:$C$34,2,FALSE),0)</f>
        <v>0</v>
      </c>
      <c r="AZ472" s="45">
        <f>IF(K472&lt;&gt;"",IF(LEFT(K472,1)="S", Calculs!$C$55,0),0)</f>
        <v>0</v>
      </c>
      <c r="BA472" s="45">
        <f>IF(L472&lt;&gt;"",IF(LEFT(L472,1)="S", Calculs!$C$51,0),0)</f>
        <v>0</v>
      </c>
      <c r="BB472" s="45">
        <f>IF(M472&lt;&gt;"",IF(LEFT(M472,1)="S", Calculs!$C$52,0),0)</f>
        <v>0</v>
      </c>
      <c r="BC472" s="46" t="str">
        <f t="shared" si="149"/>
        <v/>
      </c>
      <c r="BD472" s="46" t="str">
        <f t="shared" ref="BD472:BD506" si="151">IF(BC472&lt;&gt;"",IF(LEFT(P472,3)="Com","Compacte",IF(LEFT(P472,3)="Min","Minitorre","?")),"")</f>
        <v/>
      </c>
      <c r="BE472" s="46">
        <f>SUMIF(Calculs!$B$2:$B$34,BC472,Calculs!$C$2:$C$34)</f>
        <v>0</v>
      </c>
      <c r="BF472" s="45">
        <f>IF(Q472&lt;&gt;"",IF(LEFT(Q472,1)="S", Calculs!$C$52,0),0)</f>
        <v>0</v>
      </c>
      <c r="BG472" s="45">
        <f>IF(R472&lt;&gt;"",IF(LEFT(R472,1)="S", Calculs!$C$51,0),0)</f>
        <v>0</v>
      </c>
      <c r="BH472" s="252" t="str">
        <f t="shared" si="138"/>
        <v/>
      </c>
      <c r="BI472" s="242">
        <f>IF(B472="",0, IF(BS472="S",COUNTIF($BH$17:BH472,BH472),0))</f>
        <v>0</v>
      </c>
      <c r="BJ472" s="45">
        <f xml:space="preserve"> IF(S472&lt;&gt;"",IF(S472&lt;&gt;"Sense monitor",VLOOKUP(LEFT(S472,2),Calculs!$B$41:$C$46,2,FALSE),0),0)</f>
        <v>0</v>
      </c>
      <c r="BK472" s="45">
        <f>IF(T472&lt;&gt;"",IF(LEFT(T472,1)="S", Calculs!$C$48,0),0)</f>
        <v>0</v>
      </c>
      <c r="BL472" s="45">
        <f>IF(W472&lt;&gt;"",IF(LEFT(W472,3)="ETT", Calculs!$C$37,0),0)</f>
        <v>0</v>
      </c>
      <c r="BM472" s="45">
        <f>IF(X472&lt;&gt;"",IF(LEFT(X472,1)="S", Calculs!$C$51,0),0)</f>
        <v>0</v>
      </c>
      <c r="BN472" s="45">
        <f>IF(Y472&lt;&gt;"",IF(LEFT(Y472,1)="S", Calculs!$C$52,0),0)</f>
        <v>0</v>
      </c>
      <c r="BO472" s="46" t="str">
        <f t="shared" si="150"/>
        <v/>
      </c>
      <c r="BP472" s="45">
        <f>SUMIF(Calculs!$B$32:$B$36,TRIM(BO472),Calculs!$C$32:$C$36)</f>
        <v>0</v>
      </c>
      <c r="BQ472" s="45">
        <f>IF(V472&lt;&gt;"",IF(LEFT(V472,1)="S", SUMIF(Calculs!$B$57:$B$61, TRIM(BO472), Calculs!$C$57:$C$61),0),0)</f>
        <v>0</v>
      </c>
      <c r="BR472" s="43" t="str">
        <f t="shared" si="139"/>
        <v>N</v>
      </c>
      <c r="BS472" s="241" t="str">
        <f t="shared" si="140"/>
        <v>N</v>
      </c>
      <c r="BT472" s="45">
        <f t="shared" si="141"/>
        <v>0</v>
      </c>
      <c r="BU472" s="45"/>
      <c r="BV472" s="45"/>
      <c r="BW472" s="45">
        <f>IF(C472="",0,IF(AND(BR472="S",AW472=1), VLOOKUP(C472,Calculs!$B$85:$D$90,3), 0) + IF(AND(BS472="S",BI472=1), VLOOKUP(C472,Calculs!$B$85:$F$90,5), 0))</f>
        <v>0</v>
      </c>
      <c r="BX472" s="43" t="str">
        <f t="shared" si="142"/>
        <v/>
      </c>
      <c r="BY472" s="241" t="str">
        <f t="shared" si="143"/>
        <v/>
      </c>
      <c r="BZ472" s="301" t="str">
        <f t="shared" si="144"/>
        <v/>
      </c>
      <c r="CA472" s="301" t="str">
        <f t="shared" si="145"/>
        <v/>
      </c>
    </row>
    <row r="473" spans="1:79" ht="12.75" customHeight="1">
      <c r="A473" s="273"/>
      <c r="B473" s="239" t="str">
        <f>IF(' Peticions ET'!B472="", "",' Peticions ET'!B472)</f>
        <v/>
      </c>
      <c r="C473" s="186" t="str">
        <f>IF(' Peticions ET'!C472="", "",' Peticions ET'!C472)</f>
        <v/>
      </c>
      <c r="D473" s="186" t="str">
        <f>IF(' Peticions ET'!D472="", "",' Peticions ET'!D472)</f>
        <v/>
      </c>
      <c r="E473" s="186" t="str">
        <f>IF(' Peticions ET'!E472="", "",' Peticions ET'!E472)</f>
        <v/>
      </c>
      <c r="F473" s="186" t="str">
        <f>IF(' Peticions ET'!F472="", "",' Peticions ET'!F472)</f>
        <v/>
      </c>
      <c r="G473" s="186" t="str">
        <f>IF(' Peticions ET'!G472="", "",' Peticions ET'!G472)</f>
        <v/>
      </c>
      <c r="H473" s="185" t="str">
        <f>IF(' Peticions ET'!H472="", "",' Peticions ET'!H472)</f>
        <v/>
      </c>
      <c r="I473" s="185" t="str">
        <f>IF(' Peticions ET'!I472="", "",' Peticions ET'!I472)</f>
        <v/>
      </c>
      <c r="J473" s="33" t="str">
        <f>IF(' Peticions ET'!J472="", "",' Peticions ET'!J472)</f>
        <v/>
      </c>
      <c r="K473" s="33" t="str">
        <f>IF(' Peticions ET'!K472="", "",' Peticions ET'!K472)</f>
        <v/>
      </c>
      <c r="L473" s="33" t="str">
        <f>IF(' Peticions ET'!L472="", "",' Peticions ET'!L472)</f>
        <v/>
      </c>
      <c r="M473" s="33" t="str">
        <f>IF(' Peticions ET'!M472="", "",' Peticions ET'!M472)</f>
        <v/>
      </c>
      <c r="N473" s="33" t="str">
        <f>IF(' Peticions ET'!N472="", "",' Peticions ET'!N472)</f>
        <v/>
      </c>
      <c r="O473" s="33" t="str">
        <f>IF(' Peticions ET'!O472="", "",' Peticions ET'!O472)</f>
        <v/>
      </c>
      <c r="P473" s="33" t="str">
        <f>IF(' Peticions ET'!P472="", "",' Peticions ET'!P472)</f>
        <v/>
      </c>
      <c r="Q473" s="33" t="str">
        <f>IF(' Peticions ET'!R472="", "",' Peticions ET'!R472)</f>
        <v/>
      </c>
      <c r="R473" s="1" t="str">
        <f>IF(' Peticions ET'!Q472="", "",' Peticions ET'!Q472)</f>
        <v/>
      </c>
      <c r="S473" s="34" t="str">
        <f>IF(' Peticions ET'!U472="", "",' Peticions ET'!U472)</f>
        <v/>
      </c>
      <c r="T473" s="34" t="str">
        <f>IF(' Peticions ET'!V472="", "",' Peticions ET'!V472)</f>
        <v/>
      </c>
      <c r="U473" t="str">
        <f>IF(' Peticions ET'!S472="", "",' Peticions ET'!S472)</f>
        <v/>
      </c>
      <c r="V473" t="str">
        <f>IF(' Peticions ET'!T472="", "",' Peticions ET'!T472)</f>
        <v/>
      </c>
      <c r="W473" s="33" t="str">
        <f>IF(' Peticions ET'!W472="", "",' Peticions ET'!W472)</f>
        <v/>
      </c>
      <c r="X473" s="33" t="str">
        <f>IF(' Peticions ET'!X472="", "",' Peticions ET'!X472)</f>
        <v/>
      </c>
      <c r="Y473" s="33" t="str">
        <f>IF(' Peticions ET'!Y472="", "",' Peticions ET'!Y472)</f>
        <v/>
      </c>
      <c r="Z473" s="1"/>
      <c r="AA473" s="1"/>
      <c r="AB473" s="3"/>
      <c r="AC473" s="34"/>
      <c r="AD473" s="34"/>
      <c r="AE473" s="34"/>
      <c r="AF473" s="35"/>
      <c r="AG473" s="36"/>
      <c r="AH473" s="36"/>
      <c r="AI473" s="36"/>
      <c r="AJ473" s="36"/>
      <c r="AK473" s="37"/>
      <c r="AL473" s="37"/>
      <c r="AM473" s="37"/>
      <c r="AN473" s="37"/>
      <c r="AO473" s="38" t="str">
        <f>IF(' Peticions ET'!AO472="", "",' Peticions ET'!AO472)</f>
        <v/>
      </c>
      <c r="AP473" s="154"/>
      <c r="AQ473" s="39"/>
      <c r="AR473" s="40" t="str">
        <f t="shared" si="135"/>
        <v/>
      </c>
      <c r="AS473" s="41" t="str">
        <f t="shared" si="136"/>
        <v/>
      </c>
      <c r="AT473" s="42" t="str">
        <f t="shared" si="146"/>
        <v/>
      </c>
      <c r="AU473" s="43" t="str">
        <f t="shared" si="147"/>
        <v/>
      </c>
      <c r="AV473" s="252" t="str">
        <f t="shared" si="137"/>
        <v/>
      </c>
      <c r="AW473" s="242">
        <f>IF(B473="",0,IF(BR473="S",COUNTIF($AV$17:AV473,AV473),0))</f>
        <v>0</v>
      </c>
      <c r="AX473" s="44" t="str">
        <f t="shared" si="148"/>
        <v/>
      </c>
      <c r="AY473" s="45">
        <f xml:space="preserve"> IF(AX473&lt;&gt;"",VLOOKUP(AX473,Calculs!$B$2:$C$34,2,FALSE),0)</f>
        <v>0</v>
      </c>
      <c r="AZ473" s="45">
        <f>IF(K473&lt;&gt;"",IF(LEFT(K473,1)="S", Calculs!$C$55,0),0)</f>
        <v>0</v>
      </c>
      <c r="BA473" s="45">
        <f>IF(L473&lt;&gt;"",IF(LEFT(L473,1)="S", Calculs!$C$51,0),0)</f>
        <v>0</v>
      </c>
      <c r="BB473" s="45">
        <f>IF(M473&lt;&gt;"",IF(LEFT(M473,1)="S", Calculs!$C$52,0),0)</f>
        <v>0</v>
      </c>
      <c r="BC473" s="46" t="str">
        <f t="shared" si="149"/>
        <v/>
      </c>
      <c r="BD473" s="46" t="str">
        <f t="shared" si="151"/>
        <v/>
      </c>
      <c r="BE473" s="46">
        <f>SUMIF(Calculs!$B$2:$B$34,BC473,Calculs!$C$2:$C$34)</f>
        <v>0</v>
      </c>
      <c r="BF473" s="45">
        <f>IF(Q473&lt;&gt;"",IF(LEFT(Q473,1)="S", Calculs!$C$52,0),0)</f>
        <v>0</v>
      </c>
      <c r="BG473" s="45">
        <f>IF(R473&lt;&gt;"",IF(LEFT(R473,1)="S", Calculs!$C$51,0),0)</f>
        <v>0</v>
      </c>
      <c r="BH473" s="252" t="str">
        <f t="shared" si="138"/>
        <v/>
      </c>
      <c r="BI473" s="242">
        <f>IF(B473="",0, IF(BS473="S",COUNTIF($BH$17:BH473,BH473),0))</f>
        <v>0</v>
      </c>
      <c r="BJ473" s="45">
        <f xml:space="preserve"> IF(S473&lt;&gt;"",IF(S473&lt;&gt;"Sense monitor",VLOOKUP(LEFT(S473,2),Calculs!$B$41:$C$46,2,FALSE),0),0)</f>
        <v>0</v>
      </c>
      <c r="BK473" s="45">
        <f>IF(T473&lt;&gt;"",IF(LEFT(T473,1)="S", Calculs!$C$48,0),0)</f>
        <v>0</v>
      </c>
      <c r="BL473" s="45">
        <f>IF(W473&lt;&gt;"",IF(LEFT(W473,3)="ETT", Calculs!$C$37,0),0)</f>
        <v>0</v>
      </c>
      <c r="BM473" s="45">
        <f>IF(X473&lt;&gt;"",IF(LEFT(X473,1)="S", Calculs!$C$51,0),0)</f>
        <v>0</v>
      </c>
      <c r="BN473" s="45">
        <f>IF(Y473&lt;&gt;"",IF(LEFT(Y473,1)="S", Calculs!$C$52,0),0)</f>
        <v>0</v>
      </c>
      <c r="BO473" s="46" t="str">
        <f t="shared" si="150"/>
        <v/>
      </c>
      <c r="BP473" s="45">
        <f>SUMIF(Calculs!$B$32:$B$36,TRIM(BO473),Calculs!$C$32:$C$36)</f>
        <v>0</v>
      </c>
      <c r="BQ473" s="45">
        <f>IF(V473&lt;&gt;"",IF(LEFT(V473,1)="S", SUMIF(Calculs!$B$57:$B$61, TRIM(BO473), Calculs!$C$57:$C$61),0),0)</f>
        <v>0</v>
      </c>
      <c r="BR473" s="43" t="str">
        <f t="shared" si="139"/>
        <v>N</v>
      </c>
      <c r="BS473" s="241" t="str">
        <f t="shared" si="140"/>
        <v>N</v>
      </c>
      <c r="BT473" s="45">
        <f t="shared" si="141"/>
        <v>0</v>
      </c>
      <c r="BU473" s="45"/>
      <c r="BV473" s="45"/>
      <c r="BW473" s="45">
        <f>IF(C473="",0,IF(AND(BR473="S",AW473=1), VLOOKUP(C473,Calculs!$B$85:$D$90,3), 0) + IF(AND(BS473="S",BI473=1), VLOOKUP(C473,Calculs!$B$85:$F$90,5), 0))</f>
        <v>0</v>
      </c>
      <c r="BX473" s="43" t="str">
        <f t="shared" si="142"/>
        <v/>
      </c>
      <c r="BY473" s="241" t="str">
        <f t="shared" si="143"/>
        <v/>
      </c>
      <c r="BZ473" s="301" t="str">
        <f t="shared" si="144"/>
        <v/>
      </c>
      <c r="CA473" s="301" t="str">
        <f t="shared" si="145"/>
        <v/>
      </c>
    </row>
    <row r="474" spans="1:79" ht="12.75" customHeight="1">
      <c r="A474" s="273"/>
      <c r="B474" s="239" t="str">
        <f>IF(' Peticions ET'!B473="", "",' Peticions ET'!B473)</f>
        <v/>
      </c>
      <c r="C474" s="186" t="str">
        <f>IF(' Peticions ET'!C473="", "",' Peticions ET'!C473)</f>
        <v/>
      </c>
      <c r="D474" s="186" t="str">
        <f>IF(' Peticions ET'!D473="", "",' Peticions ET'!D473)</f>
        <v/>
      </c>
      <c r="E474" s="186" t="str">
        <f>IF(' Peticions ET'!E473="", "",' Peticions ET'!E473)</f>
        <v/>
      </c>
      <c r="F474" s="186" t="str">
        <f>IF(' Peticions ET'!F473="", "",' Peticions ET'!F473)</f>
        <v/>
      </c>
      <c r="G474" s="186" t="str">
        <f>IF(' Peticions ET'!G473="", "",' Peticions ET'!G473)</f>
        <v/>
      </c>
      <c r="H474" s="185" t="str">
        <f>IF(' Peticions ET'!H473="", "",' Peticions ET'!H473)</f>
        <v/>
      </c>
      <c r="I474" s="185" t="str">
        <f>IF(' Peticions ET'!I473="", "",' Peticions ET'!I473)</f>
        <v/>
      </c>
      <c r="J474" s="33" t="str">
        <f>IF(' Peticions ET'!J473="", "",' Peticions ET'!J473)</f>
        <v/>
      </c>
      <c r="K474" s="33" t="str">
        <f>IF(' Peticions ET'!K473="", "",' Peticions ET'!K473)</f>
        <v/>
      </c>
      <c r="L474" s="33" t="str">
        <f>IF(' Peticions ET'!L473="", "",' Peticions ET'!L473)</f>
        <v/>
      </c>
      <c r="M474" s="33" t="str">
        <f>IF(' Peticions ET'!M473="", "",' Peticions ET'!M473)</f>
        <v/>
      </c>
      <c r="N474" s="33" t="str">
        <f>IF(' Peticions ET'!N473="", "",' Peticions ET'!N473)</f>
        <v/>
      </c>
      <c r="O474" s="33" t="str">
        <f>IF(' Peticions ET'!O473="", "",' Peticions ET'!O473)</f>
        <v/>
      </c>
      <c r="P474" s="33" t="str">
        <f>IF(' Peticions ET'!P473="", "",' Peticions ET'!P473)</f>
        <v/>
      </c>
      <c r="Q474" s="33" t="str">
        <f>IF(' Peticions ET'!R473="", "",' Peticions ET'!R473)</f>
        <v/>
      </c>
      <c r="R474" s="1" t="str">
        <f>IF(' Peticions ET'!Q473="", "",' Peticions ET'!Q473)</f>
        <v/>
      </c>
      <c r="S474" s="34" t="str">
        <f>IF(' Peticions ET'!U473="", "",' Peticions ET'!U473)</f>
        <v/>
      </c>
      <c r="T474" s="34" t="str">
        <f>IF(' Peticions ET'!V473="", "",' Peticions ET'!V473)</f>
        <v/>
      </c>
      <c r="U474" t="str">
        <f>IF(' Peticions ET'!S473="", "",' Peticions ET'!S473)</f>
        <v/>
      </c>
      <c r="V474" t="str">
        <f>IF(' Peticions ET'!T473="", "",' Peticions ET'!T473)</f>
        <v/>
      </c>
      <c r="W474" s="33" t="str">
        <f>IF(' Peticions ET'!W473="", "",' Peticions ET'!W473)</f>
        <v/>
      </c>
      <c r="X474" s="33" t="str">
        <f>IF(' Peticions ET'!X473="", "",' Peticions ET'!X473)</f>
        <v/>
      </c>
      <c r="Y474" s="33" t="str">
        <f>IF(' Peticions ET'!Y473="", "",' Peticions ET'!Y473)</f>
        <v/>
      </c>
      <c r="Z474" s="1"/>
      <c r="AA474" s="1"/>
      <c r="AB474" s="3"/>
      <c r="AC474" s="34"/>
      <c r="AD474" s="34"/>
      <c r="AE474" s="34"/>
      <c r="AF474" s="35"/>
      <c r="AG474" s="36"/>
      <c r="AH474" s="36"/>
      <c r="AI474" s="36"/>
      <c r="AJ474" s="36"/>
      <c r="AK474" s="37"/>
      <c r="AL474" s="37"/>
      <c r="AM474" s="37"/>
      <c r="AN474" s="37"/>
      <c r="AO474" s="38" t="str">
        <f>IF(' Peticions ET'!AO473="", "",' Peticions ET'!AO473)</f>
        <v/>
      </c>
      <c r="AP474" s="154"/>
      <c r="AQ474" s="39"/>
      <c r="AR474" s="40" t="str">
        <f t="shared" si="135"/>
        <v/>
      </c>
      <c r="AS474" s="41" t="str">
        <f t="shared" si="136"/>
        <v/>
      </c>
      <c r="AT474" s="42" t="str">
        <f t="shared" si="146"/>
        <v/>
      </c>
      <c r="AU474" s="43" t="str">
        <f t="shared" si="147"/>
        <v/>
      </c>
      <c r="AV474" s="252" t="str">
        <f t="shared" si="137"/>
        <v/>
      </c>
      <c r="AW474" s="242">
        <f>IF(B474="",0,IF(BR474="S",COUNTIF($AV$17:AV474,AV474),0))</f>
        <v>0</v>
      </c>
      <c r="AX474" s="44" t="str">
        <f t="shared" si="148"/>
        <v/>
      </c>
      <c r="AY474" s="45">
        <f xml:space="preserve"> IF(AX474&lt;&gt;"",VLOOKUP(AX474,Calculs!$B$2:$C$34,2,FALSE),0)</f>
        <v>0</v>
      </c>
      <c r="AZ474" s="45">
        <f>IF(K474&lt;&gt;"",IF(LEFT(K474,1)="S", Calculs!$C$55,0),0)</f>
        <v>0</v>
      </c>
      <c r="BA474" s="45">
        <f>IF(L474&lt;&gt;"",IF(LEFT(L474,1)="S", Calculs!$C$51,0),0)</f>
        <v>0</v>
      </c>
      <c r="BB474" s="45">
        <f>IF(M474&lt;&gt;"",IF(LEFT(M474,1)="S", Calculs!$C$52,0),0)</f>
        <v>0</v>
      </c>
      <c r="BC474" s="46" t="str">
        <f t="shared" si="149"/>
        <v/>
      </c>
      <c r="BD474" s="46" t="str">
        <f t="shared" si="151"/>
        <v/>
      </c>
      <c r="BE474" s="46">
        <f>SUMIF(Calculs!$B$2:$B$34,BC474,Calculs!$C$2:$C$34)</f>
        <v>0</v>
      </c>
      <c r="BF474" s="45">
        <f>IF(Q474&lt;&gt;"",IF(LEFT(Q474,1)="S", Calculs!$C$52,0),0)</f>
        <v>0</v>
      </c>
      <c r="BG474" s="45">
        <f>IF(R474&lt;&gt;"",IF(LEFT(R474,1)="S", Calculs!$C$51,0),0)</f>
        <v>0</v>
      </c>
      <c r="BH474" s="252" t="str">
        <f t="shared" si="138"/>
        <v/>
      </c>
      <c r="BI474" s="242">
        <f>IF(B474="",0, IF(BS474="S",COUNTIF($BH$17:BH474,BH474),0))</f>
        <v>0</v>
      </c>
      <c r="BJ474" s="45">
        <f xml:space="preserve"> IF(S474&lt;&gt;"",IF(S474&lt;&gt;"Sense monitor",VLOOKUP(LEFT(S474,2),Calculs!$B$41:$C$46,2,FALSE),0),0)</f>
        <v>0</v>
      </c>
      <c r="BK474" s="45">
        <f>IF(T474&lt;&gt;"",IF(LEFT(T474,1)="S", Calculs!$C$48,0),0)</f>
        <v>0</v>
      </c>
      <c r="BL474" s="45">
        <f>IF(W474&lt;&gt;"",IF(LEFT(W474,3)="ETT", Calculs!$C$37,0),0)</f>
        <v>0</v>
      </c>
      <c r="BM474" s="45">
        <f>IF(X474&lt;&gt;"",IF(LEFT(X474,1)="S", Calculs!$C$51,0),0)</f>
        <v>0</v>
      </c>
      <c r="BN474" s="45">
        <f>IF(Y474&lt;&gt;"",IF(LEFT(Y474,1)="S", Calculs!$C$52,0),0)</f>
        <v>0</v>
      </c>
      <c r="BO474" s="46" t="str">
        <f t="shared" si="150"/>
        <v/>
      </c>
      <c r="BP474" s="45">
        <f>SUMIF(Calculs!$B$32:$B$36,TRIM(BO474),Calculs!$C$32:$C$36)</f>
        <v>0</v>
      </c>
      <c r="BQ474" s="45">
        <f>IF(V474&lt;&gt;"",IF(LEFT(V474,1)="S", SUMIF(Calculs!$B$57:$B$61, TRIM(BO474), Calculs!$C$57:$C$61),0),0)</f>
        <v>0</v>
      </c>
      <c r="BR474" s="43" t="str">
        <f t="shared" si="139"/>
        <v>N</v>
      </c>
      <c r="BS474" s="241" t="str">
        <f t="shared" si="140"/>
        <v>N</v>
      </c>
      <c r="BT474" s="45">
        <f t="shared" si="141"/>
        <v>0</v>
      </c>
      <c r="BU474" s="45"/>
      <c r="BV474" s="45"/>
      <c r="BW474" s="45">
        <f>IF(C474="",0,IF(AND(BR474="S",AW474=1), VLOOKUP(C474,Calculs!$B$85:$D$90,3), 0) + IF(AND(BS474="S",BI474=1), VLOOKUP(C474,Calculs!$B$85:$F$90,5), 0))</f>
        <v>0</v>
      </c>
      <c r="BX474" s="43" t="str">
        <f t="shared" si="142"/>
        <v/>
      </c>
      <c r="BY474" s="241" t="str">
        <f t="shared" si="143"/>
        <v/>
      </c>
      <c r="BZ474" s="301" t="str">
        <f t="shared" si="144"/>
        <v/>
      </c>
      <c r="CA474" s="301" t="str">
        <f t="shared" si="145"/>
        <v/>
      </c>
    </row>
    <row r="475" spans="1:79" ht="12.75" customHeight="1">
      <c r="A475" s="273"/>
      <c r="B475" s="239" t="str">
        <f>IF(' Peticions ET'!B474="", "",' Peticions ET'!B474)</f>
        <v/>
      </c>
      <c r="C475" s="186" t="str">
        <f>IF(' Peticions ET'!C474="", "",' Peticions ET'!C474)</f>
        <v/>
      </c>
      <c r="D475" s="186" t="str">
        <f>IF(' Peticions ET'!D474="", "",' Peticions ET'!D474)</f>
        <v/>
      </c>
      <c r="E475" s="186" t="str">
        <f>IF(' Peticions ET'!E474="", "",' Peticions ET'!E474)</f>
        <v/>
      </c>
      <c r="F475" s="186" t="str">
        <f>IF(' Peticions ET'!F474="", "",' Peticions ET'!F474)</f>
        <v/>
      </c>
      <c r="G475" s="186" t="str">
        <f>IF(' Peticions ET'!G474="", "",' Peticions ET'!G474)</f>
        <v/>
      </c>
      <c r="H475" s="185" t="str">
        <f>IF(' Peticions ET'!H474="", "",' Peticions ET'!H474)</f>
        <v/>
      </c>
      <c r="I475" s="185" t="str">
        <f>IF(' Peticions ET'!I474="", "",' Peticions ET'!I474)</f>
        <v/>
      </c>
      <c r="J475" s="33" t="str">
        <f>IF(' Peticions ET'!J474="", "",' Peticions ET'!J474)</f>
        <v/>
      </c>
      <c r="K475" s="33" t="str">
        <f>IF(' Peticions ET'!K474="", "",' Peticions ET'!K474)</f>
        <v/>
      </c>
      <c r="L475" s="33" t="str">
        <f>IF(' Peticions ET'!L474="", "",' Peticions ET'!L474)</f>
        <v/>
      </c>
      <c r="M475" s="33" t="str">
        <f>IF(' Peticions ET'!M474="", "",' Peticions ET'!M474)</f>
        <v/>
      </c>
      <c r="N475" s="33" t="str">
        <f>IF(' Peticions ET'!N474="", "",' Peticions ET'!N474)</f>
        <v/>
      </c>
      <c r="O475" s="33" t="str">
        <f>IF(' Peticions ET'!O474="", "",' Peticions ET'!O474)</f>
        <v/>
      </c>
      <c r="P475" s="33" t="str">
        <f>IF(' Peticions ET'!P474="", "",' Peticions ET'!P474)</f>
        <v/>
      </c>
      <c r="Q475" s="33" t="str">
        <f>IF(' Peticions ET'!R474="", "",' Peticions ET'!R474)</f>
        <v/>
      </c>
      <c r="R475" s="1" t="str">
        <f>IF(' Peticions ET'!Q474="", "",' Peticions ET'!Q474)</f>
        <v/>
      </c>
      <c r="S475" s="34" t="str">
        <f>IF(' Peticions ET'!U474="", "",' Peticions ET'!U474)</f>
        <v/>
      </c>
      <c r="T475" s="34" t="str">
        <f>IF(' Peticions ET'!V474="", "",' Peticions ET'!V474)</f>
        <v/>
      </c>
      <c r="U475" t="str">
        <f>IF(' Peticions ET'!S474="", "",' Peticions ET'!S474)</f>
        <v/>
      </c>
      <c r="V475" t="str">
        <f>IF(' Peticions ET'!T474="", "",' Peticions ET'!T474)</f>
        <v/>
      </c>
      <c r="W475" s="33" t="str">
        <f>IF(' Peticions ET'!W474="", "",' Peticions ET'!W474)</f>
        <v/>
      </c>
      <c r="X475" s="33" t="str">
        <f>IF(' Peticions ET'!X474="", "",' Peticions ET'!X474)</f>
        <v/>
      </c>
      <c r="Y475" s="33" t="str">
        <f>IF(' Peticions ET'!Y474="", "",' Peticions ET'!Y474)</f>
        <v/>
      </c>
      <c r="Z475" s="1"/>
      <c r="AA475" s="1"/>
      <c r="AB475" s="3"/>
      <c r="AC475" s="34"/>
      <c r="AD475" s="34"/>
      <c r="AE475" s="34"/>
      <c r="AF475" s="35"/>
      <c r="AG475" s="36"/>
      <c r="AH475" s="36"/>
      <c r="AI475" s="36"/>
      <c r="AJ475" s="36"/>
      <c r="AK475" s="37"/>
      <c r="AL475" s="37"/>
      <c r="AM475" s="37"/>
      <c r="AN475" s="37"/>
      <c r="AO475" s="38" t="str">
        <f>IF(' Peticions ET'!AO474="", "",' Peticions ET'!AO474)</f>
        <v/>
      </c>
      <c r="AP475" s="154"/>
      <c r="AQ475" s="39"/>
      <c r="AR475" s="40" t="str">
        <f t="shared" si="135"/>
        <v/>
      </c>
      <c r="AS475" s="41" t="str">
        <f t="shared" si="136"/>
        <v/>
      </c>
      <c r="AT475" s="42" t="str">
        <f t="shared" si="146"/>
        <v/>
      </c>
      <c r="AU475" s="43" t="str">
        <f t="shared" si="147"/>
        <v/>
      </c>
      <c r="AV475" s="252" t="str">
        <f t="shared" si="137"/>
        <v/>
      </c>
      <c r="AW475" s="242">
        <f>IF(B475="",0,IF(BR475="S",COUNTIF($AV$17:AV475,AV475),0))</f>
        <v>0</v>
      </c>
      <c r="AX475" s="44" t="str">
        <f t="shared" si="148"/>
        <v/>
      </c>
      <c r="AY475" s="45">
        <f xml:space="preserve"> IF(AX475&lt;&gt;"",VLOOKUP(AX475,Calculs!$B$2:$C$34,2,FALSE),0)</f>
        <v>0</v>
      </c>
      <c r="AZ475" s="45">
        <f>IF(K475&lt;&gt;"",IF(LEFT(K475,1)="S", Calculs!$C$55,0),0)</f>
        <v>0</v>
      </c>
      <c r="BA475" s="45">
        <f>IF(L475&lt;&gt;"",IF(LEFT(L475,1)="S", Calculs!$C$51,0),0)</f>
        <v>0</v>
      </c>
      <c r="BB475" s="45">
        <f>IF(M475&lt;&gt;"",IF(LEFT(M475,1)="S", Calculs!$C$52,0),0)</f>
        <v>0</v>
      </c>
      <c r="BC475" s="46" t="str">
        <f t="shared" si="149"/>
        <v/>
      </c>
      <c r="BD475" s="46" t="str">
        <f t="shared" si="151"/>
        <v/>
      </c>
      <c r="BE475" s="46">
        <f>SUMIF(Calculs!$B$2:$B$34,BC475,Calculs!$C$2:$C$34)</f>
        <v>0</v>
      </c>
      <c r="BF475" s="45">
        <f>IF(Q475&lt;&gt;"",IF(LEFT(Q475,1)="S", Calculs!$C$52,0),0)</f>
        <v>0</v>
      </c>
      <c r="BG475" s="45">
        <f>IF(R475&lt;&gt;"",IF(LEFT(R475,1)="S", Calculs!$C$51,0),0)</f>
        <v>0</v>
      </c>
      <c r="BH475" s="252" t="str">
        <f t="shared" si="138"/>
        <v/>
      </c>
      <c r="BI475" s="242">
        <f>IF(B475="",0, IF(BS475="S",COUNTIF($BH$17:BH475,BH475),0))</f>
        <v>0</v>
      </c>
      <c r="BJ475" s="45">
        <f xml:space="preserve"> IF(S475&lt;&gt;"",IF(S475&lt;&gt;"Sense monitor",VLOOKUP(LEFT(S475,2),Calculs!$B$41:$C$46,2,FALSE),0),0)</f>
        <v>0</v>
      </c>
      <c r="BK475" s="45">
        <f>IF(T475&lt;&gt;"",IF(LEFT(T475,1)="S", Calculs!$C$48,0),0)</f>
        <v>0</v>
      </c>
      <c r="BL475" s="45">
        <f>IF(W475&lt;&gt;"",IF(LEFT(W475,3)="ETT", Calculs!$C$37,0),0)</f>
        <v>0</v>
      </c>
      <c r="BM475" s="45">
        <f>IF(X475&lt;&gt;"",IF(LEFT(X475,1)="S", Calculs!$C$51,0),0)</f>
        <v>0</v>
      </c>
      <c r="BN475" s="45">
        <f>IF(Y475&lt;&gt;"",IF(LEFT(Y475,1)="S", Calculs!$C$52,0),0)</f>
        <v>0</v>
      </c>
      <c r="BO475" s="46" t="str">
        <f t="shared" si="150"/>
        <v/>
      </c>
      <c r="BP475" s="45">
        <f>SUMIF(Calculs!$B$32:$B$36,TRIM(BO475),Calculs!$C$32:$C$36)</f>
        <v>0</v>
      </c>
      <c r="BQ475" s="45">
        <f>IF(V475&lt;&gt;"",IF(LEFT(V475,1)="S", SUMIF(Calculs!$B$57:$B$61, TRIM(BO475), Calculs!$C$57:$C$61),0),0)</f>
        <v>0</v>
      </c>
      <c r="BR475" s="43" t="str">
        <f t="shared" si="139"/>
        <v>N</v>
      </c>
      <c r="BS475" s="241" t="str">
        <f t="shared" si="140"/>
        <v>N</v>
      </c>
      <c r="BT475" s="45">
        <f t="shared" si="141"/>
        <v>0</v>
      </c>
      <c r="BU475" s="45"/>
      <c r="BV475" s="45"/>
      <c r="BW475" s="45">
        <f>IF(C475="",0,IF(AND(BR475="S",AW475=1), VLOOKUP(C475,Calculs!$B$85:$D$90,3), 0) + IF(AND(BS475="S",BI475=1), VLOOKUP(C475,Calculs!$B$85:$F$90,5), 0))</f>
        <v>0</v>
      </c>
      <c r="BX475" s="43" t="str">
        <f t="shared" si="142"/>
        <v/>
      </c>
      <c r="BY475" s="241" t="str">
        <f t="shared" si="143"/>
        <v/>
      </c>
      <c r="BZ475" s="301" t="str">
        <f t="shared" si="144"/>
        <v/>
      </c>
      <c r="CA475" s="301" t="str">
        <f t="shared" si="145"/>
        <v/>
      </c>
    </row>
    <row r="476" spans="1:79" ht="12.75" customHeight="1">
      <c r="A476" s="273"/>
      <c r="B476" s="239" t="str">
        <f>IF(' Peticions ET'!B475="", "",' Peticions ET'!B475)</f>
        <v/>
      </c>
      <c r="C476" s="186" t="str">
        <f>IF(' Peticions ET'!C475="", "",' Peticions ET'!C475)</f>
        <v/>
      </c>
      <c r="D476" s="186" t="str">
        <f>IF(' Peticions ET'!D475="", "",' Peticions ET'!D475)</f>
        <v/>
      </c>
      <c r="E476" s="186" t="str">
        <f>IF(' Peticions ET'!E475="", "",' Peticions ET'!E475)</f>
        <v/>
      </c>
      <c r="F476" s="186" t="str">
        <f>IF(' Peticions ET'!F475="", "",' Peticions ET'!F475)</f>
        <v/>
      </c>
      <c r="G476" s="186" t="str">
        <f>IF(' Peticions ET'!G475="", "",' Peticions ET'!G475)</f>
        <v/>
      </c>
      <c r="H476" s="185" t="str">
        <f>IF(' Peticions ET'!H475="", "",' Peticions ET'!H475)</f>
        <v/>
      </c>
      <c r="I476" s="185" t="str">
        <f>IF(' Peticions ET'!I475="", "",' Peticions ET'!I475)</f>
        <v/>
      </c>
      <c r="J476" s="33" t="str">
        <f>IF(' Peticions ET'!J475="", "",' Peticions ET'!J475)</f>
        <v/>
      </c>
      <c r="K476" s="33" t="str">
        <f>IF(' Peticions ET'!K475="", "",' Peticions ET'!K475)</f>
        <v/>
      </c>
      <c r="L476" s="33" t="str">
        <f>IF(' Peticions ET'!L475="", "",' Peticions ET'!L475)</f>
        <v/>
      </c>
      <c r="M476" s="33" t="str">
        <f>IF(' Peticions ET'!M475="", "",' Peticions ET'!M475)</f>
        <v/>
      </c>
      <c r="N476" s="33" t="str">
        <f>IF(' Peticions ET'!N475="", "",' Peticions ET'!N475)</f>
        <v/>
      </c>
      <c r="O476" s="33" t="str">
        <f>IF(' Peticions ET'!O475="", "",' Peticions ET'!O475)</f>
        <v/>
      </c>
      <c r="P476" s="33" t="str">
        <f>IF(' Peticions ET'!P475="", "",' Peticions ET'!P475)</f>
        <v/>
      </c>
      <c r="Q476" s="33" t="str">
        <f>IF(' Peticions ET'!R475="", "",' Peticions ET'!R475)</f>
        <v/>
      </c>
      <c r="R476" s="1" t="str">
        <f>IF(' Peticions ET'!Q475="", "",' Peticions ET'!Q475)</f>
        <v/>
      </c>
      <c r="S476" s="34" t="str">
        <f>IF(' Peticions ET'!U475="", "",' Peticions ET'!U475)</f>
        <v/>
      </c>
      <c r="T476" s="34" t="str">
        <f>IF(' Peticions ET'!V475="", "",' Peticions ET'!V475)</f>
        <v/>
      </c>
      <c r="U476" t="str">
        <f>IF(' Peticions ET'!S475="", "",' Peticions ET'!S475)</f>
        <v/>
      </c>
      <c r="V476" t="str">
        <f>IF(' Peticions ET'!T475="", "",' Peticions ET'!T475)</f>
        <v/>
      </c>
      <c r="W476" s="33" t="str">
        <f>IF(' Peticions ET'!W475="", "",' Peticions ET'!W475)</f>
        <v/>
      </c>
      <c r="X476" s="33" t="str">
        <f>IF(' Peticions ET'!X475="", "",' Peticions ET'!X475)</f>
        <v/>
      </c>
      <c r="Y476" s="33" t="str">
        <f>IF(' Peticions ET'!Y475="", "",' Peticions ET'!Y475)</f>
        <v/>
      </c>
      <c r="Z476" s="1"/>
      <c r="AA476" s="1"/>
      <c r="AB476" s="3"/>
      <c r="AC476" s="34"/>
      <c r="AD476" s="34"/>
      <c r="AE476" s="34"/>
      <c r="AF476" s="35"/>
      <c r="AG476" s="36"/>
      <c r="AH476" s="36"/>
      <c r="AI476" s="36"/>
      <c r="AJ476" s="36"/>
      <c r="AK476" s="37"/>
      <c r="AL476" s="37"/>
      <c r="AM476" s="37"/>
      <c r="AN476" s="37"/>
      <c r="AO476" s="38" t="str">
        <f>IF(' Peticions ET'!AO475="", "",' Peticions ET'!AO475)</f>
        <v/>
      </c>
      <c r="AP476" s="154"/>
      <c r="AQ476" s="39"/>
      <c r="AR476" s="40" t="str">
        <f t="shared" si="135"/>
        <v/>
      </c>
      <c r="AS476" s="41" t="str">
        <f t="shared" si="136"/>
        <v/>
      </c>
      <c r="AT476" s="42" t="str">
        <f t="shared" si="146"/>
        <v/>
      </c>
      <c r="AU476" s="43" t="str">
        <f t="shared" si="147"/>
        <v/>
      </c>
      <c r="AV476" s="252" t="str">
        <f t="shared" si="137"/>
        <v/>
      </c>
      <c r="AW476" s="242">
        <f>IF(B476="",0,IF(BR476="S",COUNTIF($AV$17:AV476,AV476),0))</f>
        <v>0</v>
      </c>
      <c r="AX476" s="44" t="str">
        <f t="shared" si="148"/>
        <v/>
      </c>
      <c r="AY476" s="45">
        <f xml:space="preserve"> IF(AX476&lt;&gt;"",VLOOKUP(AX476,Calculs!$B$2:$C$34,2,FALSE),0)</f>
        <v>0</v>
      </c>
      <c r="AZ476" s="45">
        <f>IF(K476&lt;&gt;"",IF(LEFT(K476,1)="S", Calculs!$C$55,0),0)</f>
        <v>0</v>
      </c>
      <c r="BA476" s="45">
        <f>IF(L476&lt;&gt;"",IF(LEFT(L476,1)="S", Calculs!$C$51,0),0)</f>
        <v>0</v>
      </c>
      <c r="BB476" s="45">
        <f>IF(M476&lt;&gt;"",IF(LEFT(M476,1)="S", Calculs!$C$52,0),0)</f>
        <v>0</v>
      </c>
      <c r="BC476" s="46" t="str">
        <f t="shared" si="149"/>
        <v/>
      </c>
      <c r="BD476" s="46" t="str">
        <f t="shared" si="151"/>
        <v/>
      </c>
      <c r="BE476" s="46">
        <f>SUMIF(Calculs!$B$2:$B$34,BC476,Calculs!$C$2:$C$34)</f>
        <v>0</v>
      </c>
      <c r="BF476" s="45">
        <f>IF(Q476&lt;&gt;"",IF(LEFT(Q476,1)="S", Calculs!$C$52,0),0)</f>
        <v>0</v>
      </c>
      <c r="BG476" s="45">
        <f>IF(R476&lt;&gt;"",IF(LEFT(R476,1)="S", Calculs!$C$51,0),0)</f>
        <v>0</v>
      </c>
      <c r="BH476" s="252" t="str">
        <f t="shared" si="138"/>
        <v/>
      </c>
      <c r="BI476" s="242">
        <f>IF(B476="",0, IF(BS476="S",COUNTIF($BH$17:BH476,BH476),0))</f>
        <v>0</v>
      </c>
      <c r="BJ476" s="45">
        <f xml:space="preserve"> IF(S476&lt;&gt;"",IF(S476&lt;&gt;"Sense monitor",VLOOKUP(LEFT(S476,2),Calculs!$B$41:$C$46,2,FALSE),0),0)</f>
        <v>0</v>
      </c>
      <c r="BK476" s="45">
        <f>IF(T476&lt;&gt;"",IF(LEFT(T476,1)="S", Calculs!$C$48,0),0)</f>
        <v>0</v>
      </c>
      <c r="BL476" s="45">
        <f>IF(W476&lt;&gt;"",IF(LEFT(W476,3)="ETT", Calculs!$C$37,0),0)</f>
        <v>0</v>
      </c>
      <c r="BM476" s="45">
        <f>IF(X476&lt;&gt;"",IF(LEFT(X476,1)="S", Calculs!$C$51,0),0)</f>
        <v>0</v>
      </c>
      <c r="BN476" s="45">
        <f>IF(Y476&lt;&gt;"",IF(LEFT(Y476,1)="S", Calculs!$C$52,0),0)</f>
        <v>0</v>
      </c>
      <c r="BO476" s="46" t="str">
        <f t="shared" si="150"/>
        <v/>
      </c>
      <c r="BP476" s="45">
        <f>SUMIF(Calculs!$B$32:$B$36,TRIM(BO476),Calculs!$C$32:$C$36)</f>
        <v>0</v>
      </c>
      <c r="BQ476" s="45">
        <f>IF(V476&lt;&gt;"",IF(LEFT(V476,1)="S", SUMIF(Calculs!$B$57:$B$61, TRIM(BO476), Calculs!$C$57:$C$61),0),0)</f>
        <v>0</v>
      </c>
      <c r="BR476" s="43" t="str">
        <f t="shared" si="139"/>
        <v>N</v>
      </c>
      <c r="BS476" s="241" t="str">
        <f t="shared" si="140"/>
        <v>N</v>
      </c>
      <c r="BT476" s="45">
        <f t="shared" si="141"/>
        <v>0</v>
      </c>
      <c r="BU476" s="45"/>
      <c r="BV476" s="45"/>
      <c r="BW476" s="45">
        <f>IF(C476="",0,IF(AND(BR476="S",AW476=1), VLOOKUP(C476,Calculs!$B$85:$D$90,3), 0) + IF(AND(BS476="S",BI476=1), VLOOKUP(C476,Calculs!$B$85:$F$90,5), 0))</f>
        <v>0</v>
      </c>
      <c r="BX476" s="43" t="str">
        <f t="shared" si="142"/>
        <v/>
      </c>
      <c r="BY476" s="241" t="str">
        <f t="shared" si="143"/>
        <v/>
      </c>
      <c r="BZ476" s="301" t="str">
        <f t="shared" si="144"/>
        <v/>
      </c>
      <c r="CA476" s="301" t="str">
        <f t="shared" si="145"/>
        <v/>
      </c>
    </row>
    <row r="477" spans="1:79" ht="12.75" customHeight="1">
      <c r="A477" s="273"/>
      <c r="B477" s="239" t="str">
        <f>IF(' Peticions ET'!B476="", "",' Peticions ET'!B476)</f>
        <v/>
      </c>
      <c r="C477" s="186" t="str">
        <f>IF(' Peticions ET'!C476="", "",' Peticions ET'!C476)</f>
        <v/>
      </c>
      <c r="D477" s="186" t="str">
        <f>IF(' Peticions ET'!D476="", "",' Peticions ET'!D476)</f>
        <v/>
      </c>
      <c r="E477" s="186" t="str">
        <f>IF(' Peticions ET'!E476="", "",' Peticions ET'!E476)</f>
        <v/>
      </c>
      <c r="F477" s="186" t="str">
        <f>IF(' Peticions ET'!F476="", "",' Peticions ET'!F476)</f>
        <v/>
      </c>
      <c r="G477" s="186" t="str">
        <f>IF(' Peticions ET'!G476="", "",' Peticions ET'!G476)</f>
        <v/>
      </c>
      <c r="H477" s="185" t="str">
        <f>IF(' Peticions ET'!H476="", "",' Peticions ET'!H476)</f>
        <v/>
      </c>
      <c r="I477" s="185" t="str">
        <f>IF(' Peticions ET'!I476="", "",' Peticions ET'!I476)</f>
        <v/>
      </c>
      <c r="J477" s="33" t="str">
        <f>IF(' Peticions ET'!J476="", "",' Peticions ET'!J476)</f>
        <v/>
      </c>
      <c r="K477" s="33" t="str">
        <f>IF(' Peticions ET'!K476="", "",' Peticions ET'!K476)</f>
        <v/>
      </c>
      <c r="L477" s="33" t="str">
        <f>IF(' Peticions ET'!L476="", "",' Peticions ET'!L476)</f>
        <v/>
      </c>
      <c r="M477" s="33" t="str">
        <f>IF(' Peticions ET'!M476="", "",' Peticions ET'!M476)</f>
        <v/>
      </c>
      <c r="N477" s="33" t="str">
        <f>IF(' Peticions ET'!N476="", "",' Peticions ET'!N476)</f>
        <v/>
      </c>
      <c r="O477" s="33" t="str">
        <f>IF(' Peticions ET'!O476="", "",' Peticions ET'!O476)</f>
        <v/>
      </c>
      <c r="P477" s="33" t="str">
        <f>IF(' Peticions ET'!P476="", "",' Peticions ET'!P476)</f>
        <v/>
      </c>
      <c r="Q477" s="33" t="str">
        <f>IF(' Peticions ET'!R476="", "",' Peticions ET'!R476)</f>
        <v/>
      </c>
      <c r="R477" s="1" t="str">
        <f>IF(' Peticions ET'!Q476="", "",' Peticions ET'!Q476)</f>
        <v/>
      </c>
      <c r="S477" s="34" t="str">
        <f>IF(' Peticions ET'!U476="", "",' Peticions ET'!U476)</f>
        <v/>
      </c>
      <c r="T477" s="34" t="str">
        <f>IF(' Peticions ET'!V476="", "",' Peticions ET'!V476)</f>
        <v/>
      </c>
      <c r="U477" t="str">
        <f>IF(' Peticions ET'!S476="", "",' Peticions ET'!S476)</f>
        <v/>
      </c>
      <c r="V477" t="str">
        <f>IF(' Peticions ET'!T476="", "",' Peticions ET'!T476)</f>
        <v/>
      </c>
      <c r="W477" s="33" t="str">
        <f>IF(' Peticions ET'!W476="", "",' Peticions ET'!W476)</f>
        <v/>
      </c>
      <c r="X477" s="33" t="str">
        <f>IF(' Peticions ET'!X476="", "",' Peticions ET'!X476)</f>
        <v/>
      </c>
      <c r="Y477" s="33" t="str">
        <f>IF(' Peticions ET'!Y476="", "",' Peticions ET'!Y476)</f>
        <v/>
      </c>
      <c r="Z477" s="1"/>
      <c r="AA477" s="1"/>
      <c r="AB477" s="3"/>
      <c r="AC477" s="34"/>
      <c r="AD477" s="34"/>
      <c r="AE477" s="34"/>
      <c r="AF477" s="35"/>
      <c r="AG477" s="36"/>
      <c r="AH477" s="36"/>
      <c r="AI477" s="36"/>
      <c r="AJ477" s="36"/>
      <c r="AK477" s="37"/>
      <c r="AL477" s="37"/>
      <c r="AM477" s="37"/>
      <c r="AN477" s="37"/>
      <c r="AO477" s="38" t="str">
        <f>IF(' Peticions ET'!AO476="", "",' Peticions ET'!AO476)</f>
        <v/>
      </c>
      <c r="AP477" s="154"/>
      <c r="AQ477" s="39"/>
      <c r="AR477" s="40" t="str">
        <f t="shared" si="135"/>
        <v/>
      </c>
      <c r="AS477" s="41" t="str">
        <f t="shared" si="136"/>
        <v/>
      </c>
      <c r="AT477" s="42" t="str">
        <f t="shared" si="146"/>
        <v/>
      </c>
      <c r="AU477" s="43" t="str">
        <f t="shared" si="147"/>
        <v/>
      </c>
      <c r="AV477" s="252" t="str">
        <f t="shared" si="137"/>
        <v/>
      </c>
      <c r="AW477" s="242">
        <f>IF(B477="",0,IF(BR477="S",COUNTIF($AV$17:AV477,AV477),0))</f>
        <v>0</v>
      </c>
      <c r="AX477" s="44" t="str">
        <f t="shared" si="148"/>
        <v/>
      </c>
      <c r="AY477" s="45">
        <f xml:space="preserve"> IF(AX477&lt;&gt;"",VLOOKUP(AX477,Calculs!$B$2:$C$34,2,FALSE),0)</f>
        <v>0</v>
      </c>
      <c r="AZ477" s="45">
        <f>IF(K477&lt;&gt;"",IF(LEFT(K477,1)="S", Calculs!$C$55,0),0)</f>
        <v>0</v>
      </c>
      <c r="BA477" s="45">
        <f>IF(L477&lt;&gt;"",IF(LEFT(L477,1)="S", Calculs!$C$51,0),0)</f>
        <v>0</v>
      </c>
      <c r="BB477" s="45">
        <f>IF(M477&lt;&gt;"",IF(LEFT(M477,1)="S", Calculs!$C$52,0),0)</f>
        <v>0</v>
      </c>
      <c r="BC477" s="46" t="str">
        <f t="shared" si="149"/>
        <v/>
      </c>
      <c r="BD477" s="46" t="str">
        <f t="shared" si="151"/>
        <v/>
      </c>
      <c r="BE477" s="46">
        <f>SUMIF(Calculs!$B$2:$B$34,BC477,Calculs!$C$2:$C$34)</f>
        <v>0</v>
      </c>
      <c r="BF477" s="45">
        <f>IF(Q477&lt;&gt;"",IF(LEFT(Q477,1)="S", Calculs!$C$52,0),0)</f>
        <v>0</v>
      </c>
      <c r="BG477" s="45">
        <f>IF(R477&lt;&gt;"",IF(LEFT(R477,1)="S", Calculs!$C$51,0),0)</f>
        <v>0</v>
      </c>
      <c r="BH477" s="252" t="str">
        <f t="shared" si="138"/>
        <v/>
      </c>
      <c r="BI477" s="242">
        <f>IF(B477="",0, IF(BS477="S",COUNTIF($BH$17:BH477,BH477),0))</f>
        <v>0</v>
      </c>
      <c r="BJ477" s="45">
        <f xml:space="preserve"> IF(S477&lt;&gt;"",IF(S477&lt;&gt;"Sense monitor",VLOOKUP(LEFT(S477,2),Calculs!$B$41:$C$46,2,FALSE),0),0)</f>
        <v>0</v>
      </c>
      <c r="BK477" s="45">
        <f>IF(T477&lt;&gt;"",IF(LEFT(T477,1)="S", Calculs!$C$48,0),0)</f>
        <v>0</v>
      </c>
      <c r="BL477" s="45">
        <f>IF(W477&lt;&gt;"",IF(LEFT(W477,3)="ETT", Calculs!$C$37,0),0)</f>
        <v>0</v>
      </c>
      <c r="BM477" s="45">
        <f>IF(X477&lt;&gt;"",IF(LEFT(X477,1)="S", Calculs!$C$51,0),0)</f>
        <v>0</v>
      </c>
      <c r="BN477" s="45">
        <f>IF(Y477&lt;&gt;"",IF(LEFT(Y477,1)="S", Calculs!$C$52,0),0)</f>
        <v>0</v>
      </c>
      <c r="BO477" s="46" t="str">
        <f t="shared" si="150"/>
        <v/>
      </c>
      <c r="BP477" s="45">
        <f>SUMIF(Calculs!$B$32:$B$36,TRIM(BO477),Calculs!$C$32:$C$36)</f>
        <v>0</v>
      </c>
      <c r="BQ477" s="45">
        <f>IF(V477&lt;&gt;"",IF(LEFT(V477,1)="S", SUMIF(Calculs!$B$57:$B$61, TRIM(BO477), Calculs!$C$57:$C$61),0),0)</f>
        <v>0</v>
      </c>
      <c r="BR477" s="43" t="str">
        <f t="shared" si="139"/>
        <v>N</v>
      </c>
      <c r="BS477" s="241" t="str">
        <f t="shared" si="140"/>
        <v>N</v>
      </c>
      <c r="BT477" s="45">
        <f t="shared" si="141"/>
        <v>0</v>
      </c>
      <c r="BU477" s="45"/>
      <c r="BV477" s="45"/>
      <c r="BW477" s="45">
        <f>IF(C477="",0,IF(AND(BR477="S",AW477=1), VLOOKUP(C477,Calculs!$B$85:$D$90,3), 0) + IF(AND(BS477="S",BI477=1), VLOOKUP(C477,Calculs!$B$85:$F$90,5), 0))</f>
        <v>0</v>
      </c>
      <c r="BX477" s="43" t="str">
        <f t="shared" si="142"/>
        <v/>
      </c>
      <c r="BY477" s="241" t="str">
        <f t="shared" si="143"/>
        <v/>
      </c>
      <c r="BZ477" s="301" t="str">
        <f t="shared" si="144"/>
        <v/>
      </c>
      <c r="CA477" s="301" t="str">
        <f t="shared" si="145"/>
        <v/>
      </c>
    </row>
    <row r="478" spans="1:79" ht="12.75" customHeight="1">
      <c r="A478" s="273"/>
      <c r="B478" s="239" t="str">
        <f>IF(' Peticions ET'!B477="", "",' Peticions ET'!B477)</f>
        <v/>
      </c>
      <c r="C478" s="186" t="str">
        <f>IF(' Peticions ET'!C477="", "",' Peticions ET'!C477)</f>
        <v/>
      </c>
      <c r="D478" s="186" t="str">
        <f>IF(' Peticions ET'!D477="", "",' Peticions ET'!D477)</f>
        <v/>
      </c>
      <c r="E478" s="186" t="str">
        <f>IF(' Peticions ET'!E477="", "",' Peticions ET'!E477)</f>
        <v/>
      </c>
      <c r="F478" s="186" t="str">
        <f>IF(' Peticions ET'!F477="", "",' Peticions ET'!F477)</f>
        <v/>
      </c>
      <c r="G478" s="186" t="str">
        <f>IF(' Peticions ET'!G477="", "",' Peticions ET'!G477)</f>
        <v/>
      </c>
      <c r="H478" s="185" t="str">
        <f>IF(' Peticions ET'!H477="", "",' Peticions ET'!H477)</f>
        <v/>
      </c>
      <c r="I478" s="185" t="str">
        <f>IF(' Peticions ET'!I477="", "",' Peticions ET'!I477)</f>
        <v/>
      </c>
      <c r="J478" s="33" t="str">
        <f>IF(' Peticions ET'!J477="", "",' Peticions ET'!J477)</f>
        <v/>
      </c>
      <c r="K478" s="33" t="str">
        <f>IF(' Peticions ET'!K477="", "",' Peticions ET'!K477)</f>
        <v/>
      </c>
      <c r="L478" s="33" t="str">
        <f>IF(' Peticions ET'!L477="", "",' Peticions ET'!L477)</f>
        <v/>
      </c>
      <c r="M478" s="33" t="str">
        <f>IF(' Peticions ET'!M477="", "",' Peticions ET'!M477)</f>
        <v/>
      </c>
      <c r="N478" s="33" t="str">
        <f>IF(' Peticions ET'!N477="", "",' Peticions ET'!N477)</f>
        <v/>
      </c>
      <c r="O478" s="33" t="str">
        <f>IF(' Peticions ET'!O477="", "",' Peticions ET'!O477)</f>
        <v/>
      </c>
      <c r="P478" s="33" t="str">
        <f>IF(' Peticions ET'!P477="", "",' Peticions ET'!P477)</f>
        <v/>
      </c>
      <c r="Q478" s="33" t="str">
        <f>IF(' Peticions ET'!R477="", "",' Peticions ET'!R477)</f>
        <v/>
      </c>
      <c r="R478" s="1" t="str">
        <f>IF(' Peticions ET'!Q477="", "",' Peticions ET'!Q477)</f>
        <v/>
      </c>
      <c r="S478" s="34" t="str">
        <f>IF(' Peticions ET'!U477="", "",' Peticions ET'!U477)</f>
        <v/>
      </c>
      <c r="T478" s="34" t="str">
        <f>IF(' Peticions ET'!V477="", "",' Peticions ET'!V477)</f>
        <v/>
      </c>
      <c r="U478" t="str">
        <f>IF(' Peticions ET'!S477="", "",' Peticions ET'!S477)</f>
        <v/>
      </c>
      <c r="V478" t="str">
        <f>IF(' Peticions ET'!T477="", "",' Peticions ET'!T477)</f>
        <v/>
      </c>
      <c r="W478" s="33" t="str">
        <f>IF(' Peticions ET'!W477="", "",' Peticions ET'!W477)</f>
        <v/>
      </c>
      <c r="X478" s="33" t="str">
        <f>IF(' Peticions ET'!X477="", "",' Peticions ET'!X477)</f>
        <v/>
      </c>
      <c r="Y478" s="33" t="str">
        <f>IF(' Peticions ET'!Y477="", "",' Peticions ET'!Y477)</f>
        <v/>
      </c>
      <c r="Z478" s="1"/>
      <c r="AA478" s="1"/>
      <c r="AB478" s="3"/>
      <c r="AC478" s="34"/>
      <c r="AD478" s="34"/>
      <c r="AE478" s="34"/>
      <c r="AF478" s="35"/>
      <c r="AG478" s="36"/>
      <c r="AH478" s="36"/>
      <c r="AI478" s="36"/>
      <c r="AJ478" s="36"/>
      <c r="AK478" s="37"/>
      <c r="AL478" s="37"/>
      <c r="AM478" s="37"/>
      <c r="AN478" s="37"/>
      <c r="AO478" s="38" t="str">
        <f>IF(' Peticions ET'!AO477="", "",' Peticions ET'!AO477)</f>
        <v/>
      </c>
      <c r="AP478" s="154"/>
      <c r="AQ478" s="39"/>
      <c r="AR478" s="40" t="str">
        <f t="shared" si="135"/>
        <v/>
      </c>
      <c r="AS478" s="41" t="str">
        <f t="shared" si="136"/>
        <v/>
      </c>
      <c r="AT478" s="42" t="str">
        <f t="shared" si="146"/>
        <v/>
      </c>
      <c r="AU478" s="43" t="str">
        <f t="shared" si="147"/>
        <v/>
      </c>
      <c r="AV478" s="252" t="str">
        <f t="shared" si="137"/>
        <v/>
      </c>
      <c r="AW478" s="242">
        <f>IF(B478="",0,IF(BR478="S",COUNTIF($AV$17:AV478,AV478),0))</f>
        <v>0</v>
      </c>
      <c r="AX478" s="44" t="str">
        <f t="shared" si="148"/>
        <v/>
      </c>
      <c r="AY478" s="45">
        <f xml:space="preserve"> IF(AX478&lt;&gt;"",VLOOKUP(AX478,Calculs!$B$2:$C$34,2,FALSE),0)</f>
        <v>0</v>
      </c>
      <c r="AZ478" s="45">
        <f>IF(K478&lt;&gt;"",IF(LEFT(K478,1)="S", Calculs!$C$55,0),0)</f>
        <v>0</v>
      </c>
      <c r="BA478" s="45">
        <f>IF(L478&lt;&gt;"",IF(LEFT(L478,1)="S", Calculs!$C$51,0),0)</f>
        <v>0</v>
      </c>
      <c r="BB478" s="45">
        <f>IF(M478&lt;&gt;"",IF(LEFT(M478,1)="S", Calculs!$C$52,0),0)</f>
        <v>0</v>
      </c>
      <c r="BC478" s="46" t="str">
        <f t="shared" si="149"/>
        <v/>
      </c>
      <c r="BD478" s="46" t="str">
        <f t="shared" si="151"/>
        <v/>
      </c>
      <c r="BE478" s="46">
        <f>SUMIF(Calculs!$B$2:$B$34,BC478,Calculs!$C$2:$C$34)</f>
        <v>0</v>
      </c>
      <c r="BF478" s="45">
        <f>IF(Q478&lt;&gt;"",IF(LEFT(Q478,1)="S", Calculs!$C$52,0),0)</f>
        <v>0</v>
      </c>
      <c r="BG478" s="45">
        <f>IF(R478&lt;&gt;"",IF(LEFT(R478,1)="S", Calculs!$C$51,0),0)</f>
        <v>0</v>
      </c>
      <c r="BH478" s="252" t="str">
        <f t="shared" si="138"/>
        <v/>
      </c>
      <c r="BI478" s="242">
        <f>IF(B478="",0, IF(BS478="S",COUNTIF($BH$17:BH478,BH478),0))</f>
        <v>0</v>
      </c>
      <c r="BJ478" s="45">
        <f xml:space="preserve"> IF(S478&lt;&gt;"",IF(S478&lt;&gt;"Sense monitor",VLOOKUP(LEFT(S478,2),Calculs!$B$41:$C$46,2,FALSE),0),0)</f>
        <v>0</v>
      </c>
      <c r="BK478" s="45">
        <f>IF(T478&lt;&gt;"",IF(LEFT(T478,1)="S", Calculs!$C$48,0),0)</f>
        <v>0</v>
      </c>
      <c r="BL478" s="45">
        <f>IF(W478&lt;&gt;"",IF(LEFT(W478,3)="ETT", Calculs!$C$37,0),0)</f>
        <v>0</v>
      </c>
      <c r="BM478" s="45">
        <f>IF(X478&lt;&gt;"",IF(LEFT(X478,1)="S", Calculs!$C$51,0),0)</f>
        <v>0</v>
      </c>
      <c r="BN478" s="45">
        <f>IF(Y478&lt;&gt;"",IF(LEFT(Y478,1)="S", Calculs!$C$52,0),0)</f>
        <v>0</v>
      </c>
      <c r="BO478" s="46" t="str">
        <f t="shared" si="150"/>
        <v/>
      </c>
      <c r="BP478" s="45">
        <f>SUMIF(Calculs!$B$32:$B$36,TRIM(BO478),Calculs!$C$32:$C$36)</f>
        <v>0</v>
      </c>
      <c r="BQ478" s="45">
        <f>IF(V478&lt;&gt;"",IF(LEFT(V478,1)="S", SUMIF(Calculs!$B$57:$B$61, TRIM(BO478), Calculs!$C$57:$C$61),0),0)</f>
        <v>0</v>
      </c>
      <c r="BR478" s="43" t="str">
        <f t="shared" si="139"/>
        <v>N</v>
      </c>
      <c r="BS478" s="241" t="str">
        <f t="shared" si="140"/>
        <v>N</v>
      </c>
      <c r="BT478" s="45">
        <f t="shared" si="141"/>
        <v>0</v>
      </c>
      <c r="BU478" s="45"/>
      <c r="BV478" s="45"/>
      <c r="BW478" s="45">
        <f>IF(C478="",0,IF(AND(BR478="S",AW478=1), VLOOKUP(C478,Calculs!$B$85:$D$90,3), 0) + IF(AND(BS478="S",BI478=1), VLOOKUP(C478,Calculs!$B$85:$F$90,5), 0))</f>
        <v>0</v>
      </c>
      <c r="BX478" s="43" t="str">
        <f t="shared" si="142"/>
        <v/>
      </c>
      <c r="BY478" s="241" t="str">
        <f t="shared" si="143"/>
        <v/>
      </c>
      <c r="BZ478" s="301" t="str">
        <f t="shared" si="144"/>
        <v/>
      </c>
      <c r="CA478" s="301" t="str">
        <f t="shared" si="145"/>
        <v/>
      </c>
    </row>
    <row r="479" spans="1:79" ht="12.75" customHeight="1">
      <c r="A479" s="273"/>
      <c r="B479" s="239" t="str">
        <f>IF(' Peticions ET'!B478="", "",' Peticions ET'!B478)</f>
        <v/>
      </c>
      <c r="C479" s="186" t="str">
        <f>IF(' Peticions ET'!C478="", "",' Peticions ET'!C478)</f>
        <v/>
      </c>
      <c r="D479" s="186" t="str">
        <f>IF(' Peticions ET'!D478="", "",' Peticions ET'!D478)</f>
        <v/>
      </c>
      <c r="E479" s="186" t="str">
        <f>IF(' Peticions ET'!E478="", "",' Peticions ET'!E478)</f>
        <v/>
      </c>
      <c r="F479" s="186" t="str">
        <f>IF(' Peticions ET'!F478="", "",' Peticions ET'!F478)</f>
        <v/>
      </c>
      <c r="G479" s="186" t="str">
        <f>IF(' Peticions ET'!G478="", "",' Peticions ET'!G478)</f>
        <v/>
      </c>
      <c r="H479" s="185" t="str">
        <f>IF(' Peticions ET'!H478="", "",' Peticions ET'!H478)</f>
        <v/>
      </c>
      <c r="I479" s="185" t="str">
        <f>IF(' Peticions ET'!I478="", "",' Peticions ET'!I478)</f>
        <v/>
      </c>
      <c r="J479" s="33" t="str">
        <f>IF(' Peticions ET'!J478="", "",' Peticions ET'!J478)</f>
        <v/>
      </c>
      <c r="K479" s="33" t="str">
        <f>IF(' Peticions ET'!K478="", "",' Peticions ET'!K478)</f>
        <v/>
      </c>
      <c r="L479" s="33" t="str">
        <f>IF(' Peticions ET'!L478="", "",' Peticions ET'!L478)</f>
        <v/>
      </c>
      <c r="M479" s="33" t="str">
        <f>IF(' Peticions ET'!M478="", "",' Peticions ET'!M478)</f>
        <v/>
      </c>
      <c r="N479" s="33" t="str">
        <f>IF(' Peticions ET'!N478="", "",' Peticions ET'!N478)</f>
        <v/>
      </c>
      <c r="O479" s="33" t="str">
        <f>IF(' Peticions ET'!O478="", "",' Peticions ET'!O478)</f>
        <v/>
      </c>
      <c r="P479" s="33" t="str">
        <f>IF(' Peticions ET'!P478="", "",' Peticions ET'!P478)</f>
        <v/>
      </c>
      <c r="Q479" s="33" t="str">
        <f>IF(' Peticions ET'!R478="", "",' Peticions ET'!R478)</f>
        <v/>
      </c>
      <c r="R479" s="1" t="str">
        <f>IF(' Peticions ET'!Q478="", "",' Peticions ET'!Q478)</f>
        <v/>
      </c>
      <c r="S479" s="34" t="str">
        <f>IF(' Peticions ET'!U478="", "",' Peticions ET'!U478)</f>
        <v/>
      </c>
      <c r="T479" s="34" t="str">
        <f>IF(' Peticions ET'!V478="", "",' Peticions ET'!V478)</f>
        <v/>
      </c>
      <c r="U479" t="str">
        <f>IF(' Peticions ET'!S478="", "",' Peticions ET'!S478)</f>
        <v/>
      </c>
      <c r="V479" t="str">
        <f>IF(' Peticions ET'!T478="", "",' Peticions ET'!T478)</f>
        <v/>
      </c>
      <c r="W479" s="33" t="str">
        <f>IF(' Peticions ET'!W478="", "",' Peticions ET'!W478)</f>
        <v/>
      </c>
      <c r="X479" s="33" t="str">
        <f>IF(' Peticions ET'!X478="", "",' Peticions ET'!X478)</f>
        <v/>
      </c>
      <c r="Y479" s="33" t="str">
        <f>IF(' Peticions ET'!Y478="", "",' Peticions ET'!Y478)</f>
        <v/>
      </c>
      <c r="Z479" s="1"/>
      <c r="AA479" s="1"/>
      <c r="AB479" s="3"/>
      <c r="AC479" s="34"/>
      <c r="AD479" s="34"/>
      <c r="AE479" s="34"/>
      <c r="AF479" s="35"/>
      <c r="AG479" s="36"/>
      <c r="AH479" s="36"/>
      <c r="AI479" s="36"/>
      <c r="AJ479" s="36"/>
      <c r="AK479" s="37"/>
      <c r="AL479" s="37"/>
      <c r="AM479" s="37"/>
      <c r="AN479" s="37"/>
      <c r="AO479" s="38" t="str">
        <f>IF(' Peticions ET'!AO478="", "",' Peticions ET'!AO478)</f>
        <v/>
      </c>
      <c r="AP479" s="154"/>
      <c r="AQ479" s="39"/>
      <c r="AR479" s="40" t="str">
        <f t="shared" si="135"/>
        <v/>
      </c>
      <c r="AS479" s="41" t="str">
        <f t="shared" si="136"/>
        <v/>
      </c>
      <c r="AT479" s="42" t="str">
        <f t="shared" si="146"/>
        <v/>
      </c>
      <c r="AU479" s="43" t="str">
        <f t="shared" si="147"/>
        <v/>
      </c>
      <c r="AV479" s="252" t="str">
        <f t="shared" si="137"/>
        <v/>
      </c>
      <c r="AW479" s="242">
        <f>IF(B479="",0,IF(BR479="S",COUNTIF($AV$17:AV479,AV479),0))</f>
        <v>0</v>
      </c>
      <c r="AX479" s="44" t="str">
        <f t="shared" si="148"/>
        <v/>
      </c>
      <c r="AY479" s="45">
        <f xml:space="preserve"> IF(AX479&lt;&gt;"",VLOOKUP(AX479,Calculs!$B$2:$C$34,2,FALSE),0)</f>
        <v>0</v>
      </c>
      <c r="AZ479" s="45">
        <f>IF(K479&lt;&gt;"",IF(LEFT(K479,1)="S", Calculs!$C$55,0),0)</f>
        <v>0</v>
      </c>
      <c r="BA479" s="45">
        <f>IF(L479&lt;&gt;"",IF(LEFT(L479,1)="S", Calculs!$C$51,0),0)</f>
        <v>0</v>
      </c>
      <c r="BB479" s="45">
        <f>IF(M479&lt;&gt;"",IF(LEFT(M479,1)="S", Calculs!$C$52,0),0)</f>
        <v>0</v>
      </c>
      <c r="BC479" s="46" t="str">
        <f t="shared" si="149"/>
        <v/>
      </c>
      <c r="BD479" s="46" t="str">
        <f t="shared" si="151"/>
        <v/>
      </c>
      <c r="BE479" s="46">
        <f>SUMIF(Calculs!$B$2:$B$34,BC479,Calculs!$C$2:$C$34)</f>
        <v>0</v>
      </c>
      <c r="BF479" s="45">
        <f>IF(Q479&lt;&gt;"",IF(LEFT(Q479,1)="S", Calculs!$C$52,0),0)</f>
        <v>0</v>
      </c>
      <c r="BG479" s="45">
        <f>IF(R479&lt;&gt;"",IF(LEFT(R479,1)="S", Calculs!$C$51,0),0)</f>
        <v>0</v>
      </c>
      <c r="BH479" s="252" t="str">
        <f t="shared" si="138"/>
        <v/>
      </c>
      <c r="BI479" s="242">
        <f>IF(B479="",0, IF(BS479="S",COUNTIF($BH$17:BH479,BH479),0))</f>
        <v>0</v>
      </c>
      <c r="BJ479" s="45">
        <f xml:space="preserve"> IF(S479&lt;&gt;"",IF(S479&lt;&gt;"Sense monitor",VLOOKUP(LEFT(S479,2),Calculs!$B$41:$C$46,2,FALSE),0),0)</f>
        <v>0</v>
      </c>
      <c r="BK479" s="45">
        <f>IF(T479&lt;&gt;"",IF(LEFT(T479,1)="S", Calculs!$C$48,0),0)</f>
        <v>0</v>
      </c>
      <c r="BL479" s="45">
        <f>IF(W479&lt;&gt;"",IF(LEFT(W479,3)="ETT", Calculs!$C$37,0),0)</f>
        <v>0</v>
      </c>
      <c r="BM479" s="45">
        <f>IF(X479&lt;&gt;"",IF(LEFT(X479,1)="S", Calculs!$C$51,0),0)</f>
        <v>0</v>
      </c>
      <c r="BN479" s="45">
        <f>IF(Y479&lt;&gt;"",IF(LEFT(Y479,1)="S", Calculs!$C$52,0),0)</f>
        <v>0</v>
      </c>
      <c r="BO479" s="46" t="str">
        <f t="shared" si="150"/>
        <v/>
      </c>
      <c r="BP479" s="45">
        <f>SUMIF(Calculs!$B$32:$B$36,TRIM(BO479),Calculs!$C$32:$C$36)</f>
        <v>0</v>
      </c>
      <c r="BQ479" s="45">
        <f>IF(V479&lt;&gt;"",IF(LEFT(V479,1)="S", SUMIF(Calculs!$B$57:$B$61, TRIM(BO479), Calculs!$C$57:$C$61),0),0)</f>
        <v>0</v>
      </c>
      <c r="BR479" s="43" t="str">
        <f t="shared" si="139"/>
        <v>N</v>
      </c>
      <c r="BS479" s="241" t="str">
        <f t="shared" si="140"/>
        <v>N</v>
      </c>
      <c r="BT479" s="45">
        <f t="shared" si="141"/>
        <v>0</v>
      </c>
      <c r="BU479" s="45"/>
      <c r="BV479" s="45"/>
      <c r="BW479" s="45">
        <f>IF(C479="",0,IF(AND(BR479="S",AW479=1), VLOOKUP(C479,Calculs!$B$85:$D$90,3), 0) + IF(AND(BS479="S",BI479=1), VLOOKUP(C479,Calculs!$B$85:$F$90,5), 0))</f>
        <v>0</v>
      </c>
      <c r="BX479" s="43" t="str">
        <f t="shared" si="142"/>
        <v/>
      </c>
      <c r="BY479" s="241" t="str">
        <f t="shared" si="143"/>
        <v/>
      </c>
      <c r="BZ479" s="301" t="str">
        <f t="shared" si="144"/>
        <v/>
      </c>
      <c r="CA479" s="301" t="str">
        <f t="shared" si="145"/>
        <v/>
      </c>
    </row>
    <row r="480" spans="1:79" ht="12.75" customHeight="1">
      <c r="A480" s="273"/>
      <c r="B480" s="239" t="str">
        <f>IF(' Peticions ET'!B479="", "",' Peticions ET'!B479)</f>
        <v/>
      </c>
      <c r="C480" s="186" t="str">
        <f>IF(' Peticions ET'!C479="", "",' Peticions ET'!C479)</f>
        <v/>
      </c>
      <c r="D480" s="186" t="str">
        <f>IF(' Peticions ET'!D479="", "",' Peticions ET'!D479)</f>
        <v/>
      </c>
      <c r="E480" s="186" t="str">
        <f>IF(' Peticions ET'!E479="", "",' Peticions ET'!E479)</f>
        <v/>
      </c>
      <c r="F480" s="186" t="str">
        <f>IF(' Peticions ET'!F479="", "",' Peticions ET'!F479)</f>
        <v/>
      </c>
      <c r="G480" s="186" t="str">
        <f>IF(' Peticions ET'!G479="", "",' Peticions ET'!G479)</f>
        <v/>
      </c>
      <c r="H480" s="185" t="str">
        <f>IF(' Peticions ET'!H479="", "",' Peticions ET'!H479)</f>
        <v/>
      </c>
      <c r="I480" s="185" t="str">
        <f>IF(' Peticions ET'!I479="", "",' Peticions ET'!I479)</f>
        <v/>
      </c>
      <c r="J480" s="33" t="str">
        <f>IF(' Peticions ET'!J479="", "",' Peticions ET'!J479)</f>
        <v/>
      </c>
      <c r="K480" s="33" t="str">
        <f>IF(' Peticions ET'!K479="", "",' Peticions ET'!K479)</f>
        <v/>
      </c>
      <c r="L480" s="33" t="str">
        <f>IF(' Peticions ET'!L479="", "",' Peticions ET'!L479)</f>
        <v/>
      </c>
      <c r="M480" s="33" t="str">
        <f>IF(' Peticions ET'!M479="", "",' Peticions ET'!M479)</f>
        <v/>
      </c>
      <c r="N480" s="33" t="str">
        <f>IF(' Peticions ET'!N479="", "",' Peticions ET'!N479)</f>
        <v/>
      </c>
      <c r="O480" s="33" t="str">
        <f>IF(' Peticions ET'!O479="", "",' Peticions ET'!O479)</f>
        <v/>
      </c>
      <c r="P480" s="33" t="str">
        <f>IF(' Peticions ET'!P479="", "",' Peticions ET'!P479)</f>
        <v/>
      </c>
      <c r="Q480" s="33" t="str">
        <f>IF(' Peticions ET'!R479="", "",' Peticions ET'!R479)</f>
        <v/>
      </c>
      <c r="R480" s="1" t="str">
        <f>IF(' Peticions ET'!Q479="", "",' Peticions ET'!Q479)</f>
        <v/>
      </c>
      <c r="S480" s="34" t="str">
        <f>IF(' Peticions ET'!U479="", "",' Peticions ET'!U479)</f>
        <v/>
      </c>
      <c r="T480" s="34" t="str">
        <f>IF(' Peticions ET'!V479="", "",' Peticions ET'!V479)</f>
        <v/>
      </c>
      <c r="U480" t="str">
        <f>IF(' Peticions ET'!S479="", "",' Peticions ET'!S479)</f>
        <v/>
      </c>
      <c r="V480" t="str">
        <f>IF(' Peticions ET'!T479="", "",' Peticions ET'!T479)</f>
        <v/>
      </c>
      <c r="W480" s="33" t="str">
        <f>IF(' Peticions ET'!W479="", "",' Peticions ET'!W479)</f>
        <v/>
      </c>
      <c r="X480" s="33" t="str">
        <f>IF(' Peticions ET'!X479="", "",' Peticions ET'!X479)</f>
        <v/>
      </c>
      <c r="Y480" s="33" t="str">
        <f>IF(' Peticions ET'!Y479="", "",' Peticions ET'!Y479)</f>
        <v/>
      </c>
      <c r="Z480" s="1"/>
      <c r="AA480" s="1"/>
      <c r="AB480" s="3"/>
      <c r="AC480" s="34"/>
      <c r="AD480" s="34"/>
      <c r="AE480" s="34"/>
      <c r="AF480" s="35"/>
      <c r="AG480" s="36"/>
      <c r="AH480" s="36"/>
      <c r="AI480" s="36"/>
      <c r="AJ480" s="36"/>
      <c r="AK480" s="37"/>
      <c r="AL480" s="37"/>
      <c r="AM480" s="37"/>
      <c r="AN480" s="37"/>
      <c r="AO480" s="38" t="str">
        <f>IF(' Peticions ET'!AO479="", "",' Peticions ET'!AO479)</f>
        <v/>
      </c>
      <c r="AP480" s="154"/>
      <c r="AQ480" s="39"/>
      <c r="AR480" s="40" t="str">
        <f t="shared" si="135"/>
        <v/>
      </c>
      <c r="AS480" s="41" t="str">
        <f t="shared" si="136"/>
        <v/>
      </c>
      <c r="AT480" s="42" t="str">
        <f t="shared" si="146"/>
        <v/>
      </c>
      <c r="AU480" s="43" t="str">
        <f t="shared" si="147"/>
        <v/>
      </c>
      <c r="AV480" s="252" t="str">
        <f t="shared" si="137"/>
        <v/>
      </c>
      <c r="AW480" s="242">
        <f>IF(B480="",0,IF(BR480="S",COUNTIF($AV$17:AV480,AV480),0))</f>
        <v>0</v>
      </c>
      <c r="AX480" s="44" t="str">
        <f t="shared" si="148"/>
        <v/>
      </c>
      <c r="AY480" s="45">
        <f xml:space="preserve"> IF(AX480&lt;&gt;"",VLOOKUP(AX480,Calculs!$B$2:$C$34,2,FALSE),0)</f>
        <v>0</v>
      </c>
      <c r="AZ480" s="45">
        <f>IF(K480&lt;&gt;"",IF(LEFT(K480,1)="S", Calculs!$C$55,0),0)</f>
        <v>0</v>
      </c>
      <c r="BA480" s="45">
        <f>IF(L480&lt;&gt;"",IF(LEFT(L480,1)="S", Calculs!$C$51,0),0)</f>
        <v>0</v>
      </c>
      <c r="BB480" s="45">
        <f>IF(M480&lt;&gt;"",IF(LEFT(M480,1)="S", Calculs!$C$52,0),0)</f>
        <v>0</v>
      </c>
      <c r="BC480" s="46" t="str">
        <f t="shared" si="149"/>
        <v/>
      </c>
      <c r="BD480" s="46" t="str">
        <f t="shared" si="151"/>
        <v/>
      </c>
      <c r="BE480" s="46">
        <f>SUMIF(Calculs!$B$2:$B$34,BC480,Calculs!$C$2:$C$34)</f>
        <v>0</v>
      </c>
      <c r="BF480" s="45">
        <f>IF(Q480&lt;&gt;"",IF(LEFT(Q480,1)="S", Calculs!$C$52,0),0)</f>
        <v>0</v>
      </c>
      <c r="BG480" s="45">
        <f>IF(R480&lt;&gt;"",IF(LEFT(R480,1)="S", Calculs!$C$51,0),0)</f>
        <v>0</v>
      </c>
      <c r="BH480" s="252" t="str">
        <f t="shared" si="138"/>
        <v/>
      </c>
      <c r="BI480" s="242">
        <f>IF(B480="",0, IF(BS480="S",COUNTIF($BH$17:BH480,BH480),0))</f>
        <v>0</v>
      </c>
      <c r="BJ480" s="45">
        <f xml:space="preserve"> IF(S480&lt;&gt;"",IF(S480&lt;&gt;"Sense monitor",VLOOKUP(LEFT(S480,2),Calculs!$B$41:$C$46,2,FALSE),0),0)</f>
        <v>0</v>
      </c>
      <c r="BK480" s="45">
        <f>IF(T480&lt;&gt;"",IF(LEFT(T480,1)="S", Calculs!$C$48,0),0)</f>
        <v>0</v>
      </c>
      <c r="BL480" s="45">
        <f>IF(W480&lt;&gt;"",IF(LEFT(W480,3)="ETT", Calculs!$C$37,0),0)</f>
        <v>0</v>
      </c>
      <c r="BM480" s="45">
        <f>IF(X480&lt;&gt;"",IF(LEFT(X480,1)="S", Calculs!$C$51,0),0)</f>
        <v>0</v>
      </c>
      <c r="BN480" s="45">
        <f>IF(Y480&lt;&gt;"",IF(LEFT(Y480,1)="S", Calculs!$C$52,0),0)</f>
        <v>0</v>
      </c>
      <c r="BO480" s="46" t="str">
        <f t="shared" si="150"/>
        <v/>
      </c>
      <c r="BP480" s="45">
        <f>SUMIF(Calculs!$B$32:$B$36,TRIM(BO480),Calculs!$C$32:$C$36)</f>
        <v>0</v>
      </c>
      <c r="BQ480" s="45">
        <f>IF(V480&lt;&gt;"",IF(LEFT(V480,1)="S", SUMIF(Calculs!$B$57:$B$61, TRIM(BO480), Calculs!$C$57:$C$61),0),0)</f>
        <v>0</v>
      </c>
      <c r="BR480" s="43" t="str">
        <f t="shared" si="139"/>
        <v>N</v>
      </c>
      <c r="BS480" s="241" t="str">
        <f t="shared" si="140"/>
        <v>N</v>
      </c>
      <c r="BT480" s="45">
        <f t="shared" si="141"/>
        <v>0</v>
      </c>
      <c r="BU480" s="45"/>
      <c r="BV480" s="45"/>
      <c r="BW480" s="45">
        <f>IF(C480="",0,IF(AND(BR480="S",AW480=1), VLOOKUP(C480,Calculs!$B$85:$D$90,3), 0) + IF(AND(BS480="S",BI480=1), VLOOKUP(C480,Calculs!$B$85:$F$90,5), 0))</f>
        <v>0</v>
      </c>
      <c r="BX480" s="43" t="str">
        <f t="shared" si="142"/>
        <v/>
      </c>
      <c r="BY480" s="241" t="str">
        <f t="shared" si="143"/>
        <v/>
      </c>
      <c r="BZ480" s="301" t="str">
        <f t="shared" si="144"/>
        <v/>
      </c>
      <c r="CA480" s="301" t="str">
        <f t="shared" si="145"/>
        <v/>
      </c>
    </row>
    <row r="481" spans="1:79" ht="12.75" customHeight="1">
      <c r="A481" s="273"/>
      <c r="B481" s="239" t="str">
        <f>IF(' Peticions ET'!B480="", "",' Peticions ET'!B480)</f>
        <v/>
      </c>
      <c r="C481" s="186" t="str">
        <f>IF(' Peticions ET'!C480="", "",' Peticions ET'!C480)</f>
        <v/>
      </c>
      <c r="D481" s="186" t="str">
        <f>IF(' Peticions ET'!D480="", "",' Peticions ET'!D480)</f>
        <v/>
      </c>
      <c r="E481" s="186" t="str">
        <f>IF(' Peticions ET'!E480="", "",' Peticions ET'!E480)</f>
        <v/>
      </c>
      <c r="F481" s="186" t="str">
        <f>IF(' Peticions ET'!F480="", "",' Peticions ET'!F480)</f>
        <v/>
      </c>
      <c r="G481" s="186" t="str">
        <f>IF(' Peticions ET'!G480="", "",' Peticions ET'!G480)</f>
        <v/>
      </c>
      <c r="H481" s="185" t="str">
        <f>IF(' Peticions ET'!H480="", "",' Peticions ET'!H480)</f>
        <v/>
      </c>
      <c r="I481" s="185" t="str">
        <f>IF(' Peticions ET'!I480="", "",' Peticions ET'!I480)</f>
        <v/>
      </c>
      <c r="J481" s="33" t="str">
        <f>IF(' Peticions ET'!J480="", "",' Peticions ET'!J480)</f>
        <v/>
      </c>
      <c r="K481" s="33" t="str">
        <f>IF(' Peticions ET'!K480="", "",' Peticions ET'!K480)</f>
        <v/>
      </c>
      <c r="L481" s="33" t="str">
        <f>IF(' Peticions ET'!L480="", "",' Peticions ET'!L480)</f>
        <v/>
      </c>
      <c r="M481" s="33" t="str">
        <f>IF(' Peticions ET'!M480="", "",' Peticions ET'!M480)</f>
        <v/>
      </c>
      <c r="N481" s="33" t="str">
        <f>IF(' Peticions ET'!N480="", "",' Peticions ET'!N480)</f>
        <v/>
      </c>
      <c r="O481" s="33" t="str">
        <f>IF(' Peticions ET'!O480="", "",' Peticions ET'!O480)</f>
        <v/>
      </c>
      <c r="P481" s="33" t="str">
        <f>IF(' Peticions ET'!P480="", "",' Peticions ET'!P480)</f>
        <v/>
      </c>
      <c r="Q481" s="33" t="str">
        <f>IF(' Peticions ET'!R480="", "",' Peticions ET'!R480)</f>
        <v/>
      </c>
      <c r="R481" s="1" t="str">
        <f>IF(' Peticions ET'!Q480="", "",' Peticions ET'!Q480)</f>
        <v/>
      </c>
      <c r="S481" s="34" t="str">
        <f>IF(' Peticions ET'!U480="", "",' Peticions ET'!U480)</f>
        <v/>
      </c>
      <c r="T481" s="34" t="str">
        <f>IF(' Peticions ET'!V480="", "",' Peticions ET'!V480)</f>
        <v/>
      </c>
      <c r="U481" t="str">
        <f>IF(' Peticions ET'!S480="", "",' Peticions ET'!S480)</f>
        <v/>
      </c>
      <c r="V481" t="str">
        <f>IF(' Peticions ET'!T480="", "",' Peticions ET'!T480)</f>
        <v/>
      </c>
      <c r="W481" s="33" t="str">
        <f>IF(' Peticions ET'!W480="", "",' Peticions ET'!W480)</f>
        <v/>
      </c>
      <c r="X481" s="33" t="str">
        <f>IF(' Peticions ET'!X480="", "",' Peticions ET'!X480)</f>
        <v/>
      </c>
      <c r="Y481" s="33" t="str">
        <f>IF(' Peticions ET'!Y480="", "",' Peticions ET'!Y480)</f>
        <v/>
      </c>
      <c r="Z481" s="1"/>
      <c r="AA481" s="1"/>
      <c r="AB481" s="3"/>
      <c r="AC481" s="34"/>
      <c r="AD481" s="34"/>
      <c r="AE481" s="34"/>
      <c r="AF481" s="35"/>
      <c r="AG481" s="36"/>
      <c r="AH481" s="36"/>
      <c r="AI481" s="36"/>
      <c r="AJ481" s="36"/>
      <c r="AK481" s="37"/>
      <c r="AL481" s="37"/>
      <c r="AM481" s="37"/>
      <c r="AN481" s="37"/>
      <c r="AO481" s="38" t="str">
        <f>IF(' Peticions ET'!AO480="", "",' Peticions ET'!AO480)</f>
        <v/>
      </c>
      <c r="AP481" s="154"/>
      <c r="AQ481" s="39"/>
      <c r="AR481" s="40" t="str">
        <f t="shared" si="135"/>
        <v/>
      </c>
      <c r="AS481" s="41" t="str">
        <f t="shared" si="136"/>
        <v/>
      </c>
      <c r="AT481" s="42" t="str">
        <f t="shared" si="146"/>
        <v/>
      </c>
      <c r="AU481" s="43" t="str">
        <f t="shared" si="147"/>
        <v/>
      </c>
      <c r="AV481" s="252" t="str">
        <f t="shared" si="137"/>
        <v/>
      </c>
      <c r="AW481" s="242">
        <f>IF(B481="",0,IF(BR481="S",COUNTIF($AV$17:AV481,AV481),0))</f>
        <v>0</v>
      </c>
      <c r="AX481" s="44" t="str">
        <f t="shared" si="148"/>
        <v/>
      </c>
      <c r="AY481" s="45">
        <f xml:space="preserve"> IF(AX481&lt;&gt;"",VLOOKUP(AX481,Calculs!$B$2:$C$34,2,FALSE),0)</f>
        <v>0</v>
      </c>
      <c r="AZ481" s="45">
        <f>IF(K481&lt;&gt;"",IF(LEFT(K481,1)="S", Calculs!$C$55,0),0)</f>
        <v>0</v>
      </c>
      <c r="BA481" s="45">
        <f>IF(L481&lt;&gt;"",IF(LEFT(L481,1)="S", Calculs!$C$51,0),0)</f>
        <v>0</v>
      </c>
      <c r="BB481" s="45">
        <f>IF(M481&lt;&gt;"",IF(LEFT(M481,1)="S", Calculs!$C$52,0),0)</f>
        <v>0</v>
      </c>
      <c r="BC481" s="46" t="str">
        <f t="shared" si="149"/>
        <v/>
      </c>
      <c r="BD481" s="46" t="str">
        <f t="shared" si="151"/>
        <v/>
      </c>
      <c r="BE481" s="46">
        <f>SUMIF(Calculs!$B$2:$B$34,BC481,Calculs!$C$2:$C$34)</f>
        <v>0</v>
      </c>
      <c r="BF481" s="45">
        <f>IF(Q481&lt;&gt;"",IF(LEFT(Q481,1)="S", Calculs!$C$52,0),0)</f>
        <v>0</v>
      </c>
      <c r="BG481" s="45">
        <f>IF(R481&lt;&gt;"",IF(LEFT(R481,1)="S", Calculs!$C$51,0),0)</f>
        <v>0</v>
      </c>
      <c r="BH481" s="252" t="str">
        <f t="shared" si="138"/>
        <v/>
      </c>
      <c r="BI481" s="242">
        <f>IF(B481="",0, IF(BS481="S",COUNTIF($BH$17:BH481,BH481),0))</f>
        <v>0</v>
      </c>
      <c r="BJ481" s="45">
        <f xml:space="preserve"> IF(S481&lt;&gt;"",IF(S481&lt;&gt;"Sense monitor",VLOOKUP(LEFT(S481,2),Calculs!$B$41:$C$46,2,FALSE),0),0)</f>
        <v>0</v>
      </c>
      <c r="BK481" s="45">
        <f>IF(T481&lt;&gt;"",IF(LEFT(T481,1)="S", Calculs!$C$48,0),0)</f>
        <v>0</v>
      </c>
      <c r="BL481" s="45">
        <f>IF(W481&lt;&gt;"",IF(LEFT(W481,3)="ETT", Calculs!$C$37,0),0)</f>
        <v>0</v>
      </c>
      <c r="BM481" s="45">
        <f>IF(X481&lt;&gt;"",IF(LEFT(X481,1)="S", Calculs!$C$51,0),0)</f>
        <v>0</v>
      </c>
      <c r="BN481" s="45">
        <f>IF(Y481&lt;&gt;"",IF(LEFT(Y481,1)="S", Calculs!$C$52,0),0)</f>
        <v>0</v>
      </c>
      <c r="BO481" s="46" t="str">
        <f t="shared" si="150"/>
        <v/>
      </c>
      <c r="BP481" s="45">
        <f>SUMIF(Calculs!$B$32:$B$36,TRIM(BO481),Calculs!$C$32:$C$36)</f>
        <v>0</v>
      </c>
      <c r="BQ481" s="45">
        <f>IF(V481&lt;&gt;"",IF(LEFT(V481,1)="S", SUMIF(Calculs!$B$57:$B$61, TRIM(BO481), Calculs!$C$57:$C$61),0),0)</f>
        <v>0</v>
      </c>
      <c r="BR481" s="43" t="str">
        <f t="shared" si="139"/>
        <v>N</v>
      </c>
      <c r="BS481" s="241" t="str">
        <f t="shared" si="140"/>
        <v>N</v>
      </c>
      <c r="BT481" s="45">
        <f t="shared" si="141"/>
        <v>0</v>
      </c>
      <c r="BU481" s="45"/>
      <c r="BV481" s="45"/>
      <c r="BW481" s="45">
        <f>IF(C481="",0,IF(AND(BR481="S",AW481=1), VLOOKUP(C481,Calculs!$B$85:$D$90,3), 0) + IF(AND(BS481="S",BI481=1), VLOOKUP(C481,Calculs!$B$85:$F$90,5), 0))</f>
        <v>0</v>
      </c>
      <c r="BX481" s="43" t="str">
        <f t="shared" si="142"/>
        <v/>
      </c>
      <c r="BY481" s="241" t="str">
        <f t="shared" si="143"/>
        <v/>
      </c>
      <c r="BZ481" s="301" t="str">
        <f t="shared" si="144"/>
        <v/>
      </c>
      <c r="CA481" s="301" t="str">
        <f t="shared" si="145"/>
        <v/>
      </c>
    </row>
    <row r="482" spans="1:79" ht="12.75" customHeight="1">
      <c r="A482" s="273"/>
      <c r="B482" s="239" t="str">
        <f>IF(' Peticions ET'!B481="", "",' Peticions ET'!B481)</f>
        <v/>
      </c>
      <c r="C482" s="186" t="str">
        <f>IF(' Peticions ET'!C481="", "",' Peticions ET'!C481)</f>
        <v/>
      </c>
      <c r="D482" s="186" t="str">
        <f>IF(' Peticions ET'!D481="", "",' Peticions ET'!D481)</f>
        <v/>
      </c>
      <c r="E482" s="186" t="str">
        <f>IF(' Peticions ET'!E481="", "",' Peticions ET'!E481)</f>
        <v/>
      </c>
      <c r="F482" s="186" t="str">
        <f>IF(' Peticions ET'!F481="", "",' Peticions ET'!F481)</f>
        <v/>
      </c>
      <c r="G482" s="186" t="str">
        <f>IF(' Peticions ET'!G481="", "",' Peticions ET'!G481)</f>
        <v/>
      </c>
      <c r="H482" s="185" t="str">
        <f>IF(' Peticions ET'!H481="", "",' Peticions ET'!H481)</f>
        <v/>
      </c>
      <c r="I482" s="185" t="str">
        <f>IF(' Peticions ET'!I481="", "",' Peticions ET'!I481)</f>
        <v/>
      </c>
      <c r="J482" s="33" t="str">
        <f>IF(' Peticions ET'!J481="", "",' Peticions ET'!J481)</f>
        <v/>
      </c>
      <c r="K482" s="33" t="str">
        <f>IF(' Peticions ET'!K481="", "",' Peticions ET'!K481)</f>
        <v/>
      </c>
      <c r="L482" s="33" t="str">
        <f>IF(' Peticions ET'!L481="", "",' Peticions ET'!L481)</f>
        <v/>
      </c>
      <c r="M482" s="33" t="str">
        <f>IF(' Peticions ET'!M481="", "",' Peticions ET'!M481)</f>
        <v/>
      </c>
      <c r="N482" s="33" t="str">
        <f>IF(' Peticions ET'!N481="", "",' Peticions ET'!N481)</f>
        <v/>
      </c>
      <c r="O482" s="33" t="str">
        <f>IF(' Peticions ET'!O481="", "",' Peticions ET'!O481)</f>
        <v/>
      </c>
      <c r="P482" s="33" t="str">
        <f>IF(' Peticions ET'!P481="", "",' Peticions ET'!P481)</f>
        <v/>
      </c>
      <c r="Q482" s="33" t="str">
        <f>IF(' Peticions ET'!R481="", "",' Peticions ET'!R481)</f>
        <v/>
      </c>
      <c r="R482" s="1" t="str">
        <f>IF(' Peticions ET'!Q481="", "",' Peticions ET'!Q481)</f>
        <v/>
      </c>
      <c r="S482" s="34" t="str">
        <f>IF(' Peticions ET'!U481="", "",' Peticions ET'!U481)</f>
        <v/>
      </c>
      <c r="T482" s="34" t="str">
        <f>IF(' Peticions ET'!V481="", "",' Peticions ET'!V481)</f>
        <v/>
      </c>
      <c r="U482" t="str">
        <f>IF(' Peticions ET'!S481="", "",' Peticions ET'!S481)</f>
        <v/>
      </c>
      <c r="V482" t="str">
        <f>IF(' Peticions ET'!T481="", "",' Peticions ET'!T481)</f>
        <v/>
      </c>
      <c r="W482" s="33" t="str">
        <f>IF(' Peticions ET'!W481="", "",' Peticions ET'!W481)</f>
        <v/>
      </c>
      <c r="X482" s="33" t="str">
        <f>IF(' Peticions ET'!X481="", "",' Peticions ET'!X481)</f>
        <v/>
      </c>
      <c r="Y482" s="33" t="str">
        <f>IF(' Peticions ET'!Y481="", "",' Peticions ET'!Y481)</f>
        <v/>
      </c>
      <c r="Z482" s="1"/>
      <c r="AA482" s="1"/>
      <c r="AB482" s="3"/>
      <c r="AC482" s="34"/>
      <c r="AD482" s="34"/>
      <c r="AE482" s="34"/>
      <c r="AF482" s="35"/>
      <c r="AG482" s="36"/>
      <c r="AH482" s="36"/>
      <c r="AI482" s="36"/>
      <c r="AJ482" s="36"/>
      <c r="AK482" s="37"/>
      <c r="AL482" s="37"/>
      <c r="AM482" s="37"/>
      <c r="AN482" s="37"/>
      <c r="AO482" s="38" t="str">
        <f>IF(' Peticions ET'!AO481="", "",' Peticions ET'!AO481)</f>
        <v/>
      </c>
      <c r="AP482" s="154"/>
      <c r="AQ482" s="39"/>
      <c r="AR482" s="40" t="str">
        <f t="shared" si="135"/>
        <v/>
      </c>
      <c r="AS482" s="41" t="str">
        <f t="shared" si="136"/>
        <v/>
      </c>
      <c r="AT482" s="42" t="str">
        <f t="shared" si="146"/>
        <v/>
      </c>
      <c r="AU482" s="43" t="str">
        <f t="shared" si="147"/>
        <v/>
      </c>
      <c r="AV482" s="252" t="str">
        <f t="shared" si="137"/>
        <v/>
      </c>
      <c r="AW482" s="242">
        <f>IF(B482="",0,IF(BR482="S",COUNTIF($AV$17:AV482,AV482),0))</f>
        <v>0</v>
      </c>
      <c r="AX482" s="44" t="str">
        <f t="shared" si="148"/>
        <v/>
      </c>
      <c r="AY482" s="45">
        <f xml:space="preserve"> IF(AX482&lt;&gt;"",VLOOKUP(AX482,Calculs!$B$2:$C$34,2,FALSE),0)</f>
        <v>0</v>
      </c>
      <c r="AZ482" s="45">
        <f>IF(K482&lt;&gt;"",IF(LEFT(K482,1)="S", Calculs!$C$55,0),0)</f>
        <v>0</v>
      </c>
      <c r="BA482" s="45">
        <f>IF(L482&lt;&gt;"",IF(LEFT(L482,1)="S", Calculs!$C$51,0),0)</f>
        <v>0</v>
      </c>
      <c r="BB482" s="45">
        <f>IF(M482&lt;&gt;"",IF(LEFT(M482,1)="S", Calculs!$C$52,0),0)</f>
        <v>0</v>
      </c>
      <c r="BC482" s="46" t="str">
        <f t="shared" si="149"/>
        <v/>
      </c>
      <c r="BD482" s="46" t="str">
        <f t="shared" si="151"/>
        <v/>
      </c>
      <c r="BE482" s="46">
        <f>SUMIF(Calculs!$B$2:$B$34,BC482,Calculs!$C$2:$C$34)</f>
        <v>0</v>
      </c>
      <c r="BF482" s="45">
        <f>IF(Q482&lt;&gt;"",IF(LEFT(Q482,1)="S", Calculs!$C$52,0),0)</f>
        <v>0</v>
      </c>
      <c r="BG482" s="45">
        <f>IF(R482&lt;&gt;"",IF(LEFT(R482,1)="S", Calculs!$C$51,0),0)</f>
        <v>0</v>
      </c>
      <c r="BH482" s="252" t="str">
        <f t="shared" si="138"/>
        <v/>
      </c>
      <c r="BI482" s="242">
        <f>IF(B482="",0, IF(BS482="S",COUNTIF($BH$17:BH482,BH482),0))</f>
        <v>0</v>
      </c>
      <c r="BJ482" s="45">
        <f xml:space="preserve"> IF(S482&lt;&gt;"",IF(S482&lt;&gt;"Sense monitor",VLOOKUP(LEFT(S482,2),Calculs!$B$41:$C$46,2,FALSE),0),0)</f>
        <v>0</v>
      </c>
      <c r="BK482" s="45">
        <f>IF(T482&lt;&gt;"",IF(LEFT(T482,1)="S", Calculs!$C$48,0),0)</f>
        <v>0</v>
      </c>
      <c r="BL482" s="45">
        <f>IF(W482&lt;&gt;"",IF(LEFT(W482,3)="ETT", Calculs!$C$37,0),0)</f>
        <v>0</v>
      </c>
      <c r="BM482" s="45">
        <f>IF(X482&lt;&gt;"",IF(LEFT(X482,1)="S", Calculs!$C$51,0),0)</f>
        <v>0</v>
      </c>
      <c r="BN482" s="45">
        <f>IF(Y482&lt;&gt;"",IF(LEFT(Y482,1)="S", Calculs!$C$52,0),0)</f>
        <v>0</v>
      </c>
      <c r="BO482" s="46" t="str">
        <f t="shared" si="150"/>
        <v/>
      </c>
      <c r="BP482" s="45">
        <f>SUMIF(Calculs!$B$32:$B$36,TRIM(BO482),Calculs!$C$32:$C$36)</f>
        <v>0</v>
      </c>
      <c r="BQ482" s="45">
        <f>IF(V482&lt;&gt;"",IF(LEFT(V482,1)="S", SUMIF(Calculs!$B$57:$B$61, TRIM(BO482), Calculs!$C$57:$C$61),0),0)</f>
        <v>0</v>
      </c>
      <c r="BR482" s="43" t="str">
        <f t="shared" si="139"/>
        <v>N</v>
      </c>
      <c r="BS482" s="241" t="str">
        <f t="shared" si="140"/>
        <v>N</v>
      </c>
      <c r="BT482" s="45">
        <f t="shared" si="141"/>
        <v>0</v>
      </c>
      <c r="BU482" s="45"/>
      <c r="BV482" s="45"/>
      <c r="BW482" s="45">
        <f>IF(C482="",0,IF(AND(BR482="S",AW482=1), VLOOKUP(C482,Calculs!$B$85:$D$90,3), 0) + IF(AND(BS482="S",BI482=1), VLOOKUP(C482,Calculs!$B$85:$F$90,5), 0))</f>
        <v>0</v>
      </c>
      <c r="BX482" s="43" t="str">
        <f t="shared" si="142"/>
        <v/>
      </c>
      <c r="BY482" s="241" t="str">
        <f t="shared" si="143"/>
        <v/>
      </c>
      <c r="BZ482" s="301" t="str">
        <f t="shared" si="144"/>
        <v/>
      </c>
      <c r="CA482" s="301" t="str">
        <f t="shared" si="145"/>
        <v/>
      </c>
    </row>
    <row r="483" spans="1:79" ht="12.75" customHeight="1">
      <c r="A483" s="273"/>
      <c r="B483" s="239" t="str">
        <f>IF(' Peticions ET'!B482="", "",' Peticions ET'!B482)</f>
        <v/>
      </c>
      <c r="C483" s="186" t="str">
        <f>IF(' Peticions ET'!C482="", "",' Peticions ET'!C482)</f>
        <v/>
      </c>
      <c r="D483" s="186" t="str">
        <f>IF(' Peticions ET'!D482="", "",' Peticions ET'!D482)</f>
        <v/>
      </c>
      <c r="E483" s="186" t="str">
        <f>IF(' Peticions ET'!E482="", "",' Peticions ET'!E482)</f>
        <v/>
      </c>
      <c r="F483" s="186" t="str">
        <f>IF(' Peticions ET'!F482="", "",' Peticions ET'!F482)</f>
        <v/>
      </c>
      <c r="G483" s="186" t="str">
        <f>IF(' Peticions ET'!G482="", "",' Peticions ET'!G482)</f>
        <v/>
      </c>
      <c r="H483" s="185" t="str">
        <f>IF(' Peticions ET'!H482="", "",' Peticions ET'!H482)</f>
        <v/>
      </c>
      <c r="I483" s="185" t="str">
        <f>IF(' Peticions ET'!I482="", "",' Peticions ET'!I482)</f>
        <v/>
      </c>
      <c r="J483" s="33" t="str">
        <f>IF(' Peticions ET'!J482="", "",' Peticions ET'!J482)</f>
        <v/>
      </c>
      <c r="K483" s="33" t="str">
        <f>IF(' Peticions ET'!K482="", "",' Peticions ET'!K482)</f>
        <v/>
      </c>
      <c r="L483" s="33" t="str">
        <f>IF(' Peticions ET'!L482="", "",' Peticions ET'!L482)</f>
        <v/>
      </c>
      <c r="M483" s="33" t="str">
        <f>IF(' Peticions ET'!M482="", "",' Peticions ET'!M482)</f>
        <v/>
      </c>
      <c r="N483" s="33" t="str">
        <f>IF(' Peticions ET'!N482="", "",' Peticions ET'!N482)</f>
        <v/>
      </c>
      <c r="O483" s="33" t="str">
        <f>IF(' Peticions ET'!O482="", "",' Peticions ET'!O482)</f>
        <v/>
      </c>
      <c r="P483" s="33" t="str">
        <f>IF(' Peticions ET'!P482="", "",' Peticions ET'!P482)</f>
        <v/>
      </c>
      <c r="Q483" s="33" t="str">
        <f>IF(' Peticions ET'!R482="", "",' Peticions ET'!R482)</f>
        <v/>
      </c>
      <c r="R483" s="1" t="str">
        <f>IF(' Peticions ET'!Q482="", "",' Peticions ET'!Q482)</f>
        <v/>
      </c>
      <c r="S483" s="34" t="str">
        <f>IF(' Peticions ET'!U482="", "",' Peticions ET'!U482)</f>
        <v/>
      </c>
      <c r="T483" s="34" t="str">
        <f>IF(' Peticions ET'!V482="", "",' Peticions ET'!V482)</f>
        <v/>
      </c>
      <c r="U483" t="str">
        <f>IF(' Peticions ET'!S482="", "",' Peticions ET'!S482)</f>
        <v/>
      </c>
      <c r="V483" t="str">
        <f>IF(' Peticions ET'!T482="", "",' Peticions ET'!T482)</f>
        <v/>
      </c>
      <c r="W483" s="33" t="str">
        <f>IF(' Peticions ET'!W482="", "",' Peticions ET'!W482)</f>
        <v/>
      </c>
      <c r="X483" s="33" t="str">
        <f>IF(' Peticions ET'!X482="", "",' Peticions ET'!X482)</f>
        <v/>
      </c>
      <c r="Y483" s="33" t="str">
        <f>IF(' Peticions ET'!Y482="", "",' Peticions ET'!Y482)</f>
        <v/>
      </c>
      <c r="Z483" s="1"/>
      <c r="AA483" s="1"/>
      <c r="AB483" s="3"/>
      <c r="AC483" s="34"/>
      <c r="AD483" s="34"/>
      <c r="AE483" s="34"/>
      <c r="AF483" s="35"/>
      <c r="AG483" s="36"/>
      <c r="AH483" s="36"/>
      <c r="AI483" s="36"/>
      <c r="AJ483" s="36"/>
      <c r="AK483" s="37"/>
      <c r="AL483" s="37"/>
      <c r="AM483" s="37"/>
      <c r="AN483" s="37"/>
      <c r="AO483" s="38" t="str">
        <f>IF(' Peticions ET'!AO482="", "",' Peticions ET'!AO482)</f>
        <v/>
      </c>
      <c r="AP483" s="154"/>
      <c r="AQ483" s="39"/>
      <c r="AR483" s="40" t="str">
        <f t="shared" si="135"/>
        <v/>
      </c>
      <c r="AS483" s="41" t="str">
        <f t="shared" si="136"/>
        <v/>
      </c>
      <c r="AT483" s="42" t="str">
        <f t="shared" si="146"/>
        <v/>
      </c>
      <c r="AU483" s="43" t="str">
        <f t="shared" si="147"/>
        <v/>
      </c>
      <c r="AV483" s="252" t="str">
        <f t="shared" si="137"/>
        <v/>
      </c>
      <c r="AW483" s="242">
        <f>IF(B483="",0,IF(BR483="S",COUNTIF($AV$17:AV483,AV483),0))</f>
        <v>0</v>
      </c>
      <c r="AX483" s="44" t="str">
        <f t="shared" si="148"/>
        <v/>
      </c>
      <c r="AY483" s="45">
        <f xml:space="preserve"> IF(AX483&lt;&gt;"",VLOOKUP(AX483,Calculs!$B$2:$C$34,2,FALSE),0)</f>
        <v>0</v>
      </c>
      <c r="AZ483" s="45">
        <f>IF(K483&lt;&gt;"",IF(LEFT(K483,1)="S", Calculs!$C$55,0),0)</f>
        <v>0</v>
      </c>
      <c r="BA483" s="45">
        <f>IF(L483&lt;&gt;"",IF(LEFT(L483,1)="S", Calculs!$C$51,0),0)</f>
        <v>0</v>
      </c>
      <c r="BB483" s="45">
        <f>IF(M483&lt;&gt;"",IF(LEFT(M483,1)="S", Calculs!$C$52,0),0)</f>
        <v>0</v>
      </c>
      <c r="BC483" s="46" t="str">
        <f t="shared" si="149"/>
        <v/>
      </c>
      <c r="BD483" s="46" t="str">
        <f t="shared" si="151"/>
        <v/>
      </c>
      <c r="BE483" s="46">
        <f>SUMIF(Calculs!$B$2:$B$34,BC483,Calculs!$C$2:$C$34)</f>
        <v>0</v>
      </c>
      <c r="BF483" s="45">
        <f>IF(Q483&lt;&gt;"",IF(LEFT(Q483,1)="S", Calculs!$C$52,0),0)</f>
        <v>0</v>
      </c>
      <c r="BG483" s="45">
        <f>IF(R483&lt;&gt;"",IF(LEFT(R483,1)="S", Calculs!$C$51,0),0)</f>
        <v>0</v>
      </c>
      <c r="BH483" s="252" t="str">
        <f t="shared" si="138"/>
        <v/>
      </c>
      <c r="BI483" s="242">
        <f>IF(B483="",0, IF(BS483="S",COUNTIF($BH$17:BH483,BH483),0))</f>
        <v>0</v>
      </c>
      <c r="BJ483" s="45">
        <f xml:space="preserve"> IF(S483&lt;&gt;"",IF(S483&lt;&gt;"Sense monitor",VLOOKUP(LEFT(S483,2),Calculs!$B$41:$C$46,2,FALSE),0),0)</f>
        <v>0</v>
      </c>
      <c r="BK483" s="45">
        <f>IF(T483&lt;&gt;"",IF(LEFT(T483,1)="S", Calculs!$C$48,0),0)</f>
        <v>0</v>
      </c>
      <c r="BL483" s="45">
        <f>IF(W483&lt;&gt;"",IF(LEFT(W483,3)="ETT", Calculs!$C$37,0),0)</f>
        <v>0</v>
      </c>
      <c r="BM483" s="45">
        <f>IF(X483&lt;&gt;"",IF(LEFT(X483,1)="S", Calculs!$C$51,0),0)</f>
        <v>0</v>
      </c>
      <c r="BN483" s="45">
        <f>IF(Y483&lt;&gt;"",IF(LEFT(Y483,1)="S", Calculs!$C$52,0),0)</f>
        <v>0</v>
      </c>
      <c r="BO483" s="46" t="str">
        <f t="shared" si="150"/>
        <v/>
      </c>
      <c r="BP483" s="45">
        <f>SUMIF(Calculs!$B$32:$B$36,TRIM(BO483),Calculs!$C$32:$C$36)</f>
        <v>0</v>
      </c>
      <c r="BQ483" s="45">
        <f>IF(V483&lt;&gt;"",IF(LEFT(V483,1)="S", SUMIF(Calculs!$B$57:$B$61, TRIM(BO483), Calculs!$C$57:$C$61),0),0)</f>
        <v>0</v>
      </c>
      <c r="BR483" s="43" t="str">
        <f t="shared" si="139"/>
        <v>N</v>
      </c>
      <c r="BS483" s="241" t="str">
        <f t="shared" si="140"/>
        <v>N</v>
      </c>
      <c r="BT483" s="45">
        <f t="shared" si="141"/>
        <v>0</v>
      </c>
      <c r="BU483" s="45"/>
      <c r="BV483" s="45"/>
      <c r="BW483" s="45">
        <f>IF(C483="",0,IF(AND(BR483="S",AW483=1), VLOOKUP(C483,Calculs!$B$85:$D$90,3), 0) + IF(AND(BS483="S",BI483=1), VLOOKUP(C483,Calculs!$B$85:$F$90,5), 0))</f>
        <v>0</v>
      </c>
      <c r="BX483" s="43" t="str">
        <f t="shared" si="142"/>
        <v/>
      </c>
      <c r="BY483" s="241" t="str">
        <f t="shared" si="143"/>
        <v/>
      </c>
      <c r="BZ483" s="301" t="str">
        <f t="shared" si="144"/>
        <v/>
      </c>
      <c r="CA483" s="301" t="str">
        <f t="shared" si="145"/>
        <v/>
      </c>
    </row>
    <row r="484" spans="1:79" ht="12.75" customHeight="1">
      <c r="A484" s="273"/>
      <c r="B484" s="239" t="str">
        <f>IF(' Peticions ET'!B483="", "",' Peticions ET'!B483)</f>
        <v/>
      </c>
      <c r="C484" s="186" t="str">
        <f>IF(' Peticions ET'!C483="", "",' Peticions ET'!C483)</f>
        <v/>
      </c>
      <c r="D484" s="186" t="str">
        <f>IF(' Peticions ET'!D483="", "",' Peticions ET'!D483)</f>
        <v/>
      </c>
      <c r="E484" s="186" t="str">
        <f>IF(' Peticions ET'!E483="", "",' Peticions ET'!E483)</f>
        <v/>
      </c>
      <c r="F484" s="186" t="str">
        <f>IF(' Peticions ET'!F483="", "",' Peticions ET'!F483)</f>
        <v/>
      </c>
      <c r="G484" s="186" t="str">
        <f>IF(' Peticions ET'!G483="", "",' Peticions ET'!G483)</f>
        <v/>
      </c>
      <c r="H484" s="185" t="str">
        <f>IF(' Peticions ET'!H483="", "",' Peticions ET'!H483)</f>
        <v/>
      </c>
      <c r="I484" s="185" t="str">
        <f>IF(' Peticions ET'!I483="", "",' Peticions ET'!I483)</f>
        <v/>
      </c>
      <c r="J484" s="33" t="str">
        <f>IF(' Peticions ET'!J483="", "",' Peticions ET'!J483)</f>
        <v/>
      </c>
      <c r="K484" s="33" t="str">
        <f>IF(' Peticions ET'!K483="", "",' Peticions ET'!K483)</f>
        <v/>
      </c>
      <c r="L484" s="33" t="str">
        <f>IF(' Peticions ET'!L483="", "",' Peticions ET'!L483)</f>
        <v/>
      </c>
      <c r="M484" s="33" t="str">
        <f>IF(' Peticions ET'!M483="", "",' Peticions ET'!M483)</f>
        <v/>
      </c>
      <c r="N484" s="33" t="str">
        <f>IF(' Peticions ET'!N483="", "",' Peticions ET'!N483)</f>
        <v/>
      </c>
      <c r="O484" s="33" t="str">
        <f>IF(' Peticions ET'!O483="", "",' Peticions ET'!O483)</f>
        <v/>
      </c>
      <c r="P484" s="33" t="str">
        <f>IF(' Peticions ET'!P483="", "",' Peticions ET'!P483)</f>
        <v/>
      </c>
      <c r="Q484" s="33" t="str">
        <f>IF(' Peticions ET'!R483="", "",' Peticions ET'!R483)</f>
        <v/>
      </c>
      <c r="R484" s="1" t="str">
        <f>IF(' Peticions ET'!Q483="", "",' Peticions ET'!Q483)</f>
        <v/>
      </c>
      <c r="S484" s="34" t="str">
        <f>IF(' Peticions ET'!U483="", "",' Peticions ET'!U483)</f>
        <v/>
      </c>
      <c r="T484" s="34" t="str">
        <f>IF(' Peticions ET'!V483="", "",' Peticions ET'!V483)</f>
        <v/>
      </c>
      <c r="U484" t="str">
        <f>IF(' Peticions ET'!S483="", "",' Peticions ET'!S483)</f>
        <v/>
      </c>
      <c r="V484" t="str">
        <f>IF(' Peticions ET'!T483="", "",' Peticions ET'!T483)</f>
        <v/>
      </c>
      <c r="W484" s="33" t="str">
        <f>IF(' Peticions ET'!W483="", "",' Peticions ET'!W483)</f>
        <v/>
      </c>
      <c r="X484" s="33" t="str">
        <f>IF(' Peticions ET'!X483="", "",' Peticions ET'!X483)</f>
        <v/>
      </c>
      <c r="Y484" s="33" t="str">
        <f>IF(' Peticions ET'!Y483="", "",' Peticions ET'!Y483)</f>
        <v/>
      </c>
      <c r="Z484" s="1"/>
      <c r="AA484" s="1"/>
      <c r="AB484" s="3"/>
      <c r="AC484" s="34"/>
      <c r="AD484" s="34"/>
      <c r="AE484" s="34"/>
      <c r="AF484" s="35"/>
      <c r="AG484" s="36"/>
      <c r="AH484" s="36"/>
      <c r="AI484" s="36"/>
      <c r="AJ484" s="36"/>
      <c r="AK484" s="37"/>
      <c r="AL484" s="37"/>
      <c r="AM484" s="37"/>
      <c r="AN484" s="37"/>
      <c r="AO484" s="38" t="str">
        <f>IF(' Peticions ET'!AO483="", "",' Peticions ET'!AO483)</f>
        <v/>
      </c>
      <c r="AP484" s="154"/>
      <c r="AQ484" s="39"/>
      <c r="AR484" s="40" t="str">
        <f t="shared" si="135"/>
        <v/>
      </c>
      <c r="AS484" s="41" t="str">
        <f t="shared" si="136"/>
        <v/>
      </c>
      <c r="AT484" s="42" t="str">
        <f t="shared" si="146"/>
        <v/>
      </c>
      <c r="AU484" s="43" t="str">
        <f t="shared" si="147"/>
        <v/>
      </c>
      <c r="AV484" s="252" t="str">
        <f t="shared" si="137"/>
        <v/>
      </c>
      <c r="AW484" s="242">
        <f>IF(B484="",0,IF(BR484="S",COUNTIF($AV$17:AV484,AV484),0))</f>
        <v>0</v>
      </c>
      <c r="AX484" s="44" t="str">
        <f t="shared" si="148"/>
        <v/>
      </c>
      <c r="AY484" s="45">
        <f xml:space="preserve"> IF(AX484&lt;&gt;"",VLOOKUP(AX484,Calculs!$B$2:$C$34,2,FALSE),0)</f>
        <v>0</v>
      </c>
      <c r="AZ484" s="45">
        <f>IF(K484&lt;&gt;"",IF(LEFT(K484,1)="S", Calculs!$C$55,0),0)</f>
        <v>0</v>
      </c>
      <c r="BA484" s="45">
        <f>IF(L484&lt;&gt;"",IF(LEFT(L484,1)="S", Calculs!$C$51,0),0)</f>
        <v>0</v>
      </c>
      <c r="BB484" s="45">
        <f>IF(M484&lt;&gt;"",IF(LEFT(M484,1)="S", Calculs!$C$52,0),0)</f>
        <v>0</v>
      </c>
      <c r="BC484" s="46" t="str">
        <f t="shared" si="149"/>
        <v/>
      </c>
      <c r="BD484" s="46" t="str">
        <f t="shared" si="151"/>
        <v/>
      </c>
      <c r="BE484" s="46">
        <f>SUMIF(Calculs!$B$2:$B$34,BC484,Calculs!$C$2:$C$34)</f>
        <v>0</v>
      </c>
      <c r="BF484" s="45">
        <f>IF(Q484&lt;&gt;"",IF(LEFT(Q484,1)="S", Calculs!$C$52,0),0)</f>
        <v>0</v>
      </c>
      <c r="BG484" s="45">
        <f>IF(R484&lt;&gt;"",IF(LEFT(R484,1)="S", Calculs!$C$51,0),0)</f>
        <v>0</v>
      </c>
      <c r="BH484" s="252" t="str">
        <f t="shared" si="138"/>
        <v/>
      </c>
      <c r="BI484" s="242">
        <f>IF(B484="",0, IF(BS484="S",COUNTIF($BH$17:BH484,BH484),0))</f>
        <v>0</v>
      </c>
      <c r="BJ484" s="45">
        <f xml:space="preserve"> IF(S484&lt;&gt;"",IF(S484&lt;&gt;"Sense monitor",VLOOKUP(LEFT(S484,2),Calculs!$B$41:$C$46,2,FALSE),0),0)</f>
        <v>0</v>
      </c>
      <c r="BK484" s="45">
        <f>IF(T484&lt;&gt;"",IF(LEFT(T484,1)="S", Calculs!$C$48,0),0)</f>
        <v>0</v>
      </c>
      <c r="BL484" s="45">
        <f>IF(W484&lt;&gt;"",IF(LEFT(W484,3)="ETT", Calculs!$C$37,0),0)</f>
        <v>0</v>
      </c>
      <c r="BM484" s="45">
        <f>IF(X484&lt;&gt;"",IF(LEFT(X484,1)="S", Calculs!$C$51,0),0)</f>
        <v>0</v>
      </c>
      <c r="BN484" s="45">
        <f>IF(Y484&lt;&gt;"",IF(LEFT(Y484,1)="S", Calculs!$C$52,0),0)</f>
        <v>0</v>
      </c>
      <c r="BO484" s="46" t="str">
        <f t="shared" si="150"/>
        <v/>
      </c>
      <c r="BP484" s="45">
        <f>SUMIF(Calculs!$B$32:$B$36,TRIM(BO484),Calculs!$C$32:$C$36)</f>
        <v>0</v>
      </c>
      <c r="BQ484" s="45">
        <f>IF(V484&lt;&gt;"",IF(LEFT(V484,1)="S", SUMIF(Calculs!$B$57:$B$61, TRIM(BO484), Calculs!$C$57:$C$61),0),0)</f>
        <v>0</v>
      </c>
      <c r="BR484" s="43" t="str">
        <f t="shared" si="139"/>
        <v>N</v>
      </c>
      <c r="BS484" s="241" t="str">
        <f t="shared" si="140"/>
        <v>N</v>
      </c>
      <c r="BT484" s="45">
        <f t="shared" si="141"/>
        <v>0</v>
      </c>
      <c r="BU484" s="45"/>
      <c r="BV484" s="45"/>
      <c r="BW484" s="45">
        <f>IF(C484="",0,IF(AND(BR484="S",AW484=1), VLOOKUP(C484,Calculs!$B$85:$D$90,3), 0) + IF(AND(BS484="S",BI484=1), VLOOKUP(C484,Calculs!$B$85:$F$90,5), 0))</f>
        <v>0</v>
      </c>
      <c r="BX484" s="43" t="str">
        <f t="shared" si="142"/>
        <v/>
      </c>
      <c r="BY484" s="241" t="str">
        <f t="shared" si="143"/>
        <v/>
      </c>
      <c r="BZ484" s="301" t="str">
        <f t="shared" si="144"/>
        <v/>
      </c>
      <c r="CA484" s="301" t="str">
        <f t="shared" si="145"/>
        <v/>
      </c>
    </row>
    <row r="485" spans="1:79" ht="12.75" customHeight="1">
      <c r="A485" s="273"/>
      <c r="B485" s="239" t="str">
        <f>IF(' Peticions ET'!B484="", "",' Peticions ET'!B484)</f>
        <v/>
      </c>
      <c r="C485" s="186" t="str">
        <f>IF(' Peticions ET'!C484="", "",' Peticions ET'!C484)</f>
        <v/>
      </c>
      <c r="D485" s="186" t="str">
        <f>IF(' Peticions ET'!D484="", "",' Peticions ET'!D484)</f>
        <v/>
      </c>
      <c r="E485" s="186" t="str">
        <f>IF(' Peticions ET'!E484="", "",' Peticions ET'!E484)</f>
        <v/>
      </c>
      <c r="F485" s="186" t="str">
        <f>IF(' Peticions ET'!F484="", "",' Peticions ET'!F484)</f>
        <v/>
      </c>
      <c r="G485" s="186" t="str">
        <f>IF(' Peticions ET'!G484="", "",' Peticions ET'!G484)</f>
        <v/>
      </c>
      <c r="H485" s="185" t="str">
        <f>IF(' Peticions ET'!H484="", "",' Peticions ET'!H484)</f>
        <v/>
      </c>
      <c r="I485" s="185" t="str">
        <f>IF(' Peticions ET'!I484="", "",' Peticions ET'!I484)</f>
        <v/>
      </c>
      <c r="J485" s="33" t="str">
        <f>IF(' Peticions ET'!J484="", "",' Peticions ET'!J484)</f>
        <v/>
      </c>
      <c r="K485" s="33" t="str">
        <f>IF(' Peticions ET'!K484="", "",' Peticions ET'!K484)</f>
        <v/>
      </c>
      <c r="L485" s="33" t="str">
        <f>IF(' Peticions ET'!L484="", "",' Peticions ET'!L484)</f>
        <v/>
      </c>
      <c r="M485" s="33" t="str">
        <f>IF(' Peticions ET'!M484="", "",' Peticions ET'!M484)</f>
        <v/>
      </c>
      <c r="N485" s="33" t="str">
        <f>IF(' Peticions ET'!N484="", "",' Peticions ET'!N484)</f>
        <v/>
      </c>
      <c r="O485" s="33" t="str">
        <f>IF(' Peticions ET'!O484="", "",' Peticions ET'!O484)</f>
        <v/>
      </c>
      <c r="P485" s="33" t="str">
        <f>IF(' Peticions ET'!P484="", "",' Peticions ET'!P484)</f>
        <v/>
      </c>
      <c r="Q485" s="33" t="str">
        <f>IF(' Peticions ET'!R484="", "",' Peticions ET'!R484)</f>
        <v/>
      </c>
      <c r="R485" s="1" t="str">
        <f>IF(' Peticions ET'!Q484="", "",' Peticions ET'!Q484)</f>
        <v/>
      </c>
      <c r="S485" s="34" t="str">
        <f>IF(' Peticions ET'!U484="", "",' Peticions ET'!U484)</f>
        <v/>
      </c>
      <c r="T485" s="34" t="str">
        <f>IF(' Peticions ET'!V484="", "",' Peticions ET'!V484)</f>
        <v/>
      </c>
      <c r="U485" t="str">
        <f>IF(' Peticions ET'!S484="", "",' Peticions ET'!S484)</f>
        <v/>
      </c>
      <c r="V485" t="str">
        <f>IF(' Peticions ET'!T484="", "",' Peticions ET'!T484)</f>
        <v/>
      </c>
      <c r="W485" s="33" t="str">
        <f>IF(' Peticions ET'!W484="", "",' Peticions ET'!W484)</f>
        <v/>
      </c>
      <c r="X485" s="33" t="str">
        <f>IF(' Peticions ET'!X484="", "",' Peticions ET'!X484)</f>
        <v/>
      </c>
      <c r="Y485" s="33" t="str">
        <f>IF(' Peticions ET'!Y484="", "",' Peticions ET'!Y484)</f>
        <v/>
      </c>
      <c r="Z485" s="1"/>
      <c r="AA485" s="1"/>
      <c r="AB485" s="3"/>
      <c r="AC485" s="34"/>
      <c r="AD485" s="34"/>
      <c r="AE485" s="34"/>
      <c r="AF485" s="35"/>
      <c r="AG485" s="36"/>
      <c r="AH485" s="36"/>
      <c r="AI485" s="36"/>
      <c r="AJ485" s="36"/>
      <c r="AK485" s="37"/>
      <c r="AL485" s="37"/>
      <c r="AM485" s="37"/>
      <c r="AN485" s="37"/>
      <c r="AO485" s="38" t="str">
        <f>IF(' Peticions ET'!AO484="", "",' Peticions ET'!AO484)</f>
        <v/>
      </c>
      <c r="AP485" s="154"/>
      <c r="AQ485" s="39"/>
      <c r="AR485" s="40" t="str">
        <f t="shared" si="135"/>
        <v/>
      </c>
      <c r="AS485" s="41" t="str">
        <f t="shared" si="136"/>
        <v/>
      </c>
      <c r="AT485" s="42" t="str">
        <f t="shared" si="146"/>
        <v/>
      </c>
      <c r="AU485" s="43" t="str">
        <f t="shared" si="147"/>
        <v/>
      </c>
      <c r="AV485" s="252" t="str">
        <f t="shared" si="137"/>
        <v/>
      </c>
      <c r="AW485" s="242">
        <f>IF(B485="",0,IF(BR485="S",COUNTIF($AV$17:AV485,AV485),0))</f>
        <v>0</v>
      </c>
      <c r="AX485" s="44" t="str">
        <f t="shared" si="148"/>
        <v/>
      </c>
      <c r="AY485" s="45">
        <f xml:space="preserve"> IF(AX485&lt;&gt;"",VLOOKUP(AX485,Calculs!$B$2:$C$34,2,FALSE),0)</f>
        <v>0</v>
      </c>
      <c r="AZ485" s="45">
        <f>IF(K485&lt;&gt;"",IF(LEFT(K485,1)="S", Calculs!$C$55,0),0)</f>
        <v>0</v>
      </c>
      <c r="BA485" s="45">
        <f>IF(L485&lt;&gt;"",IF(LEFT(L485,1)="S", Calculs!$C$51,0),0)</f>
        <v>0</v>
      </c>
      <c r="BB485" s="45">
        <f>IF(M485&lt;&gt;"",IF(LEFT(M485,1)="S", Calculs!$C$52,0),0)</f>
        <v>0</v>
      </c>
      <c r="BC485" s="46" t="str">
        <f t="shared" si="149"/>
        <v/>
      </c>
      <c r="BD485" s="46" t="str">
        <f t="shared" si="151"/>
        <v/>
      </c>
      <c r="BE485" s="46">
        <f>SUMIF(Calculs!$B$2:$B$34,BC485,Calculs!$C$2:$C$34)</f>
        <v>0</v>
      </c>
      <c r="BF485" s="45">
        <f>IF(Q485&lt;&gt;"",IF(LEFT(Q485,1)="S", Calculs!$C$52,0),0)</f>
        <v>0</v>
      </c>
      <c r="BG485" s="45">
        <f>IF(R485&lt;&gt;"",IF(LEFT(R485,1)="S", Calculs!$C$51,0),0)</f>
        <v>0</v>
      </c>
      <c r="BH485" s="252" t="str">
        <f t="shared" si="138"/>
        <v/>
      </c>
      <c r="BI485" s="242">
        <f>IF(B485="",0, IF(BS485="S",COUNTIF($BH$17:BH485,BH485),0))</f>
        <v>0</v>
      </c>
      <c r="BJ485" s="45">
        <f xml:space="preserve"> IF(S485&lt;&gt;"",IF(S485&lt;&gt;"Sense monitor",VLOOKUP(LEFT(S485,2),Calculs!$B$41:$C$46,2,FALSE),0),0)</f>
        <v>0</v>
      </c>
      <c r="BK485" s="45">
        <f>IF(T485&lt;&gt;"",IF(LEFT(T485,1)="S", Calculs!$C$48,0),0)</f>
        <v>0</v>
      </c>
      <c r="BL485" s="45">
        <f>IF(W485&lt;&gt;"",IF(LEFT(W485,3)="ETT", Calculs!$C$37,0),0)</f>
        <v>0</v>
      </c>
      <c r="BM485" s="45">
        <f>IF(X485&lt;&gt;"",IF(LEFT(X485,1)="S", Calculs!$C$51,0),0)</f>
        <v>0</v>
      </c>
      <c r="BN485" s="45">
        <f>IF(Y485&lt;&gt;"",IF(LEFT(Y485,1)="S", Calculs!$C$52,0),0)</f>
        <v>0</v>
      </c>
      <c r="BO485" s="46" t="str">
        <f t="shared" si="150"/>
        <v/>
      </c>
      <c r="BP485" s="45">
        <f>SUMIF(Calculs!$B$32:$B$36,TRIM(BO485),Calculs!$C$32:$C$36)</f>
        <v>0</v>
      </c>
      <c r="BQ485" s="45">
        <f>IF(V485&lt;&gt;"",IF(LEFT(V485,1)="S", SUMIF(Calculs!$B$57:$B$61, TRIM(BO485), Calculs!$C$57:$C$61),0),0)</f>
        <v>0</v>
      </c>
      <c r="BR485" s="43" t="str">
        <f t="shared" si="139"/>
        <v>N</v>
      </c>
      <c r="BS485" s="241" t="str">
        <f t="shared" si="140"/>
        <v>N</v>
      </c>
      <c r="BT485" s="45">
        <f t="shared" si="141"/>
        <v>0</v>
      </c>
      <c r="BU485" s="45"/>
      <c r="BV485" s="45"/>
      <c r="BW485" s="45">
        <f>IF(C485="",0,IF(AND(BR485="S",AW485=1), VLOOKUP(C485,Calculs!$B$85:$D$90,3), 0) + IF(AND(BS485="S",BI485=1), VLOOKUP(C485,Calculs!$B$85:$F$90,5), 0))</f>
        <v>0</v>
      </c>
      <c r="BX485" s="43" t="str">
        <f t="shared" si="142"/>
        <v/>
      </c>
      <c r="BY485" s="241" t="str">
        <f t="shared" si="143"/>
        <v/>
      </c>
      <c r="BZ485" s="301" t="str">
        <f t="shared" si="144"/>
        <v/>
      </c>
      <c r="CA485" s="301" t="str">
        <f t="shared" si="145"/>
        <v/>
      </c>
    </row>
    <row r="486" spans="1:79" ht="12.75" customHeight="1">
      <c r="A486" s="273"/>
      <c r="B486" s="239" t="str">
        <f>IF(' Peticions ET'!B485="", "",' Peticions ET'!B485)</f>
        <v/>
      </c>
      <c r="C486" s="186" t="str">
        <f>IF(' Peticions ET'!C485="", "",' Peticions ET'!C485)</f>
        <v/>
      </c>
      <c r="D486" s="186" t="str">
        <f>IF(' Peticions ET'!D485="", "",' Peticions ET'!D485)</f>
        <v/>
      </c>
      <c r="E486" s="186" t="str">
        <f>IF(' Peticions ET'!E485="", "",' Peticions ET'!E485)</f>
        <v/>
      </c>
      <c r="F486" s="186" t="str">
        <f>IF(' Peticions ET'!F485="", "",' Peticions ET'!F485)</f>
        <v/>
      </c>
      <c r="G486" s="186" t="str">
        <f>IF(' Peticions ET'!G485="", "",' Peticions ET'!G485)</f>
        <v/>
      </c>
      <c r="H486" s="185" t="str">
        <f>IF(' Peticions ET'!H485="", "",' Peticions ET'!H485)</f>
        <v/>
      </c>
      <c r="I486" s="185" t="str">
        <f>IF(' Peticions ET'!I485="", "",' Peticions ET'!I485)</f>
        <v/>
      </c>
      <c r="J486" s="33" t="str">
        <f>IF(' Peticions ET'!J485="", "",' Peticions ET'!J485)</f>
        <v/>
      </c>
      <c r="K486" s="33" t="str">
        <f>IF(' Peticions ET'!K485="", "",' Peticions ET'!K485)</f>
        <v/>
      </c>
      <c r="L486" s="33" t="str">
        <f>IF(' Peticions ET'!L485="", "",' Peticions ET'!L485)</f>
        <v/>
      </c>
      <c r="M486" s="33" t="str">
        <f>IF(' Peticions ET'!M485="", "",' Peticions ET'!M485)</f>
        <v/>
      </c>
      <c r="N486" s="33" t="str">
        <f>IF(' Peticions ET'!N485="", "",' Peticions ET'!N485)</f>
        <v/>
      </c>
      <c r="O486" s="33" t="str">
        <f>IF(' Peticions ET'!O485="", "",' Peticions ET'!O485)</f>
        <v/>
      </c>
      <c r="P486" s="33" t="str">
        <f>IF(' Peticions ET'!P485="", "",' Peticions ET'!P485)</f>
        <v/>
      </c>
      <c r="Q486" s="33" t="str">
        <f>IF(' Peticions ET'!R485="", "",' Peticions ET'!R485)</f>
        <v/>
      </c>
      <c r="R486" s="1" t="str">
        <f>IF(' Peticions ET'!Q485="", "",' Peticions ET'!Q485)</f>
        <v/>
      </c>
      <c r="S486" s="34" t="str">
        <f>IF(' Peticions ET'!U485="", "",' Peticions ET'!U485)</f>
        <v/>
      </c>
      <c r="T486" s="34" t="str">
        <f>IF(' Peticions ET'!V485="", "",' Peticions ET'!V485)</f>
        <v/>
      </c>
      <c r="U486" t="str">
        <f>IF(' Peticions ET'!S485="", "",' Peticions ET'!S485)</f>
        <v/>
      </c>
      <c r="V486" t="str">
        <f>IF(' Peticions ET'!T485="", "",' Peticions ET'!T485)</f>
        <v/>
      </c>
      <c r="W486" s="33" t="str">
        <f>IF(' Peticions ET'!W485="", "",' Peticions ET'!W485)</f>
        <v/>
      </c>
      <c r="X486" s="33" t="str">
        <f>IF(' Peticions ET'!X485="", "",' Peticions ET'!X485)</f>
        <v/>
      </c>
      <c r="Y486" s="33" t="str">
        <f>IF(' Peticions ET'!Y485="", "",' Peticions ET'!Y485)</f>
        <v/>
      </c>
      <c r="Z486" s="1"/>
      <c r="AA486" s="1"/>
      <c r="AB486" s="3"/>
      <c r="AC486" s="34"/>
      <c r="AD486" s="34"/>
      <c r="AE486" s="34"/>
      <c r="AF486" s="35"/>
      <c r="AG486" s="36"/>
      <c r="AH486" s="36"/>
      <c r="AI486" s="36"/>
      <c r="AJ486" s="36"/>
      <c r="AK486" s="37"/>
      <c r="AL486" s="37"/>
      <c r="AM486" s="37"/>
      <c r="AN486" s="37"/>
      <c r="AO486" s="38" t="str">
        <f>IF(' Peticions ET'!AO485="", "",' Peticions ET'!AO485)</f>
        <v/>
      </c>
      <c r="AP486" s="154"/>
      <c r="AQ486" s="39"/>
      <c r="AR486" s="40" t="str">
        <f t="shared" si="135"/>
        <v/>
      </c>
      <c r="AS486" s="41" t="str">
        <f t="shared" si="136"/>
        <v/>
      </c>
      <c r="AT486" s="42" t="str">
        <f t="shared" si="146"/>
        <v/>
      </c>
      <c r="AU486" s="43" t="str">
        <f t="shared" si="147"/>
        <v/>
      </c>
      <c r="AV486" s="252" t="str">
        <f t="shared" si="137"/>
        <v/>
      </c>
      <c r="AW486" s="242">
        <f>IF(B486="",0,IF(BR486="S",COUNTIF($AV$17:AV486,AV486),0))</f>
        <v>0</v>
      </c>
      <c r="AX486" s="44" t="str">
        <f t="shared" si="148"/>
        <v/>
      </c>
      <c r="AY486" s="45">
        <f xml:space="preserve"> IF(AX486&lt;&gt;"",VLOOKUP(AX486,Calculs!$B$2:$C$34,2,FALSE),0)</f>
        <v>0</v>
      </c>
      <c r="AZ486" s="45">
        <f>IF(K486&lt;&gt;"",IF(LEFT(K486,1)="S", Calculs!$C$55,0),0)</f>
        <v>0</v>
      </c>
      <c r="BA486" s="45">
        <f>IF(L486&lt;&gt;"",IF(LEFT(L486,1)="S", Calculs!$C$51,0),0)</f>
        <v>0</v>
      </c>
      <c r="BB486" s="45">
        <f>IF(M486&lt;&gt;"",IF(LEFT(M486,1)="S", Calculs!$C$52,0),0)</f>
        <v>0</v>
      </c>
      <c r="BC486" s="46" t="str">
        <f t="shared" si="149"/>
        <v/>
      </c>
      <c r="BD486" s="46" t="str">
        <f t="shared" si="151"/>
        <v/>
      </c>
      <c r="BE486" s="46">
        <f>SUMIF(Calculs!$B$2:$B$34,BC486,Calculs!$C$2:$C$34)</f>
        <v>0</v>
      </c>
      <c r="BF486" s="45">
        <f>IF(Q486&lt;&gt;"",IF(LEFT(Q486,1)="S", Calculs!$C$52,0),0)</f>
        <v>0</v>
      </c>
      <c r="BG486" s="45">
        <f>IF(R486&lt;&gt;"",IF(LEFT(R486,1)="S", Calculs!$C$51,0),0)</f>
        <v>0</v>
      </c>
      <c r="BH486" s="252" t="str">
        <f t="shared" si="138"/>
        <v/>
      </c>
      <c r="BI486" s="242">
        <f>IF(B486="",0, IF(BS486="S",COUNTIF($BH$17:BH486,BH486),0))</f>
        <v>0</v>
      </c>
      <c r="BJ486" s="45">
        <f xml:space="preserve"> IF(S486&lt;&gt;"",IF(S486&lt;&gt;"Sense monitor",VLOOKUP(LEFT(S486,2),Calculs!$B$41:$C$46,2,FALSE),0),0)</f>
        <v>0</v>
      </c>
      <c r="BK486" s="45">
        <f>IF(T486&lt;&gt;"",IF(LEFT(T486,1)="S", Calculs!$C$48,0),0)</f>
        <v>0</v>
      </c>
      <c r="BL486" s="45">
        <f>IF(W486&lt;&gt;"",IF(LEFT(W486,3)="ETT", Calculs!$C$37,0),0)</f>
        <v>0</v>
      </c>
      <c r="BM486" s="45">
        <f>IF(X486&lt;&gt;"",IF(LEFT(X486,1)="S", Calculs!$C$51,0),0)</f>
        <v>0</v>
      </c>
      <c r="BN486" s="45">
        <f>IF(Y486&lt;&gt;"",IF(LEFT(Y486,1)="S", Calculs!$C$52,0),0)</f>
        <v>0</v>
      </c>
      <c r="BO486" s="46" t="str">
        <f t="shared" si="150"/>
        <v/>
      </c>
      <c r="BP486" s="45">
        <f>SUMIF(Calculs!$B$32:$B$36,TRIM(BO486),Calculs!$C$32:$C$36)</f>
        <v>0</v>
      </c>
      <c r="BQ486" s="45">
        <f>IF(V486&lt;&gt;"",IF(LEFT(V486,1)="S", SUMIF(Calculs!$B$57:$B$61, TRIM(BO486), Calculs!$C$57:$C$61),0),0)</f>
        <v>0</v>
      </c>
      <c r="BR486" s="43" t="str">
        <f t="shared" si="139"/>
        <v>N</v>
      </c>
      <c r="BS486" s="241" t="str">
        <f t="shared" si="140"/>
        <v>N</v>
      </c>
      <c r="BT486" s="45">
        <f t="shared" si="141"/>
        <v>0</v>
      </c>
      <c r="BU486" s="45"/>
      <c r="BV486" s="45"/>
      <c r="BW486" s="45">
        <f>IF(C486="",0,IF(AND(BR486="S",AW486=1), VLOOKUP(C486,Calculs!$B$85:$D$90,3), 0) + IF(AND(BS486="S",BI486=1), VLOOKUP(C486,Calculs!$B$85:$F$90,5), 0))</f>
        <v>0</v>
      </c>
      <c r="BX486" s="43" t="str">
        <f t="shared" si="142"/>
        <v/>
      </c>
      <c r="BY486" s="241" t="str">
        <f t="shared" si="143"/>
        <v/>
      </c>
      <c r="BZ486" s="301" t="str">
        <f t="shared" si="144"/>
        <v/>
      </c>
      <c r="CA486" s="301" t="str">
        <f t="shared" si="145"/>
        <v/>
      </c>
    </row>
    <row r="487" spans="1:79" ht="12.75" customHeight="1">
      <c r="A487" s="273"/>
      <c r="B487" s="239" t="str">
        <f>IF(' Peticions ET'!B486="", "",' Peticions ET'!B486)</f>
        <v/>
      </c>
      <c r="C487" s="186" t="str">
        <f>IF(' Peticions ET'!C486="", "",' Peticions ET'!C486)</f>
        <v/>
      </c>
      <c r="D487" s="186" t="str">
        <f>IF(' Peticions ET'!D486="", "",' Peticions ET'!D486)</f>
        <v/>
      </c>
      <c r="E487" s="186" t="str">
        <f>IF(' Peticions ET'!E486="", "",' Peticions ET'!E486)</f>
        <v/>
      </c>
      <c r="F487" s="186" t="str">
        <f>IF(' Peticions ET'!F486="", "",' Peticions ET'!F486)</f>
        <v/>
      </c>
      <c r="G487" s="186" t="str">
        <f>IF(' Peticions ET'!G486="", "",' Peticions ET'!G486)</f>
        <v/>
      </c>
      <c r="H487" s="185" t="str">
        <f>IF(' Peticions ET'!H486="", "",' Peticions ET'!H486)</f>
        <v/>
      </c>
      <c r="I487" s="185" t="str">
        <f>IF(' Peticions ET'!I486="", "",' Peticions ET'!I486)</f>
        <v/>
      </c>
      <c r="J487" s="33" t="str">
        <f>IF(' Peticions ET'!J486="", "",' Peticions ET'!J486)</f>
        <v/>
      </c>
      <c r="K487" s="33" t="str">
        <f>IF(' Peticions ET'!K486="", "",' Peticions ET'!K486)</f>
        <v/>
      </c>
      <c r="L487" s="33" t="str">
        <f>IF(' Peticions ET'!L486="", "",' Peticions ET'!L486)</f>
        <v/>
      </c>
      <c r="M487" s="33" t="str">
        <f>IF(' Peticions ET'!M486="", "",' Peticions ET'!M486)</f>
        <v/>
      </c>
      <c r="N487" s="33" t="str">
        <f>IF(' Peticions ET'!N486="", "",' Peticions ET'!N486)</f>
        <v/>
      </c>
      <c r="O487" s="33" t="str">
        <f>IF(' Peticions ET'!O486="", "",' Peticions ET'!O486)</f>
        <v/>
      </c>
      <c r="P487" s="33" t="str">
        <f>IF(' Peticions ET'!P486="", "",' Peticions ET'!P486)</f>
        <v/>
      </c>
      <c r="Q487" s="33" t="str">
        <f>IF(' Peticions ET'!R486="", "",' Peticions ET'!R486)</f>
        <v/>
      </c>
      <c r="R487" s="1" t="str">
        <f>IF(' Peticions ET'!Q486="", "",' Peticions ET'!Q486)</f>
        <v/>
      </c>
      <c r="S487" s="34" t="str">
        <f>IF(' Peticions ET'!U486="", "",' Peticions ET'!U486)</f>
        <v/>
      </c>
      <c r="T487" s="34" t="str">
        <f>IF(' Peticions ET'!V486="", "",' Peticions ET'!V486)</f>
        <v/>
      </c>
      <c r="U487" t="str">
        <f>IF(' Peticions ET'!S486="", "",' Peticions ET'!S486)</f>
        <v/>
      </c>
      <c r="V487" t="str">
        <f>IF(' Peticions ET'!T486="", "",' Peticions ET'!T486)</f>
        <v/>
      </c>
      <c r="W487" s="33" t="str">
        <f>IF(' Peticions ET'!W486="", "",' Peticions ET'!W486)</f>
        <v/>
      </c>
      <c r="X487" s="33" t="str">
        <f>IF(' Peticions ET'!X486="", "",' Peticions ET'!X486)</f>
        <v/>
      </c>
      <c r="Y487" s="33" t="str">
        <f>IF(' Peticions ET'!Y486="", "",' Peticions ET'!Y486)</f>
        <v/>
      </c>
      <c r="Z487" s="1"/>
      <c r="AA487" s="1"/>
      <c r="AB487" s="3"/>
      <c r="AC487" s="34"/>
      <c r="AD487" s="34"/>
      <c r="AE487" s="34"/>
      <c r="AF487" s="35"/>
      <c r="AG487" s="36"/>
      <c r="AH487" s="36"/>
      <c r="AI487" s="36"/>
      <c r="AJ487" s="36"/>
      <c r="AK487" s="37"/>
      <c r="AL487" s="37"/>
      <c r="AM487" s="37"/>
      <c r="AN487" s="37"/>
      <c r="AO487" s="38" t="str">
        <f>IF(' Peticions ET'!AO486="", "",' Peticions ET'!AO486)</f>
        <v/>
      </c>
      <c r="AP487" s="154"/>
      <c r="AQ487" s="39"/>
      <c r="AR487" s="40" t="str">
        <f t="shared" si="135"/>
        <v/>
      </c>
      <c r="AS487" s="41" t="str">
        <f t="shared" si="136"/>
        <v/>
      </c>
      <c r="AT487" s="42" t="str">
        <f t="shared" si="146"/>
        <v/>
      </c>
      <c r="AU487" s="43" t="str">
        <f t="shared" si="147"/>
        <v/>
      </c>
      <c r="AV487" s="252" t="str">
        <f t="shared" si="137"/>
        <v/>
      </c>
      <c r="AW487" s="242">
        <f>IF(B487="",0,IF(BR487="S",COUNTIF($AV$17:AV487,AV487),0))</f>
        <v>0</v>
      </c>
      <c r="AX487" s="44" t="str">
        <f t="shared" si="148"/>
        <v/>
      </c>
      <c r="AY487" s="45">
        <f xml:space="preserve"> IF(AX487&lt;&gt;"",VLOOKUP(AX487,Calculs!$B$2:$C$34,2,FALSE),0)</f>
        <v>0</v>
      </c>
      <c r="AZ487" s="45">
        <f>IF(K487&lt;&gt;"",IF(LEFT(K487,1)="S", Calculs!$C$55,0),0)</f>
        <v>0</v>
      </c>
      <c r="BA487" s="45">
        <f>IF(L487&lt;&gt;"",IF(LEFT(L487,1)="S", Calculs!$C$51,0),0)</f>
        <v>0</v>
      </c>
      <c r="BB487" s="45">
        <f>IF(M487&lt;&gt;"",IF(LEFT(M487,1)="S", Calculs!$C$52,0),0)</f>
        <v>0</v>
      </c>
      <c r="BC487" s="46" t="str">
        <f t="shared" si="149"/>
        <v/>
      </c>
      <c r="BD487" s="46" t="str">
        <f t="shared" si="151"/>
        <v/>
      </c>
      <c r="BE487" s="46">
        <f>SUMIF(Calculs!$B$2:$B$34,BC487,Calculs!$C$2:$C$34)</f>
        <v>0</v>
      </c>
      <c r="BF487" s="45">
        <f>IF(Q487&lt;&gt;"",IF(LEFT(Q487,1)="S", Calculs!$C$52,0),0)</f>
        <v>0</v>
      </c>
      <c r="BG487" s="45">
        <f>IF(R487&lt;&gt;"",IF(LEFT(R487,1)="S", Calculs!$C$51,0),0)</f>
        <v>0</v>
      </c>
      <c r="BH487" s="252" t="str">
        <f t="shared" si="138"/>
        <v/>
      </c>
      <c r="BI487" s="242">
        <f>IF(B487="",0, IF(BS487="S",COUNTIF($BH$17:BH487,BH487),0))</f>
        <v>0</v>
      </c>
      <c r="BJ487" s="45">
        <f xml:space="preserve"> IF(S487&lt;&gt;"",IF(S487&lt;&gt;"Sense monitor",VLOOKUP(LEFT(S487,2),Calculs!$B$41:$C$46,2,FALSE),0),0)</f>
        <v>0</v>
      </c>
      <c r="BK487" s="45">
        <f>IF(T487&lt;&gt;"",IF(LEFT(T487,1)="S", Calculs!$C$48,0),0)</f>
        <v>0</v>
      </c>
      <c r="BL487" s="45">
        <f>IF(W487&lt;&gt;"",IF(LEFT(W487,3)="ETT", Calculs!$C$37,0),0)</f>
        <v>0</v>
      </c>
      <c r="BM487" s="45">
        <f>IF(X487&lt;&gt;"",IF(LEFT(X487,1)="S", Calculs!$C$51,0),0)</f>
        <v>0</v>
      </c>
      <c r="BN487" s="45">
        <f>IF(Y487&lt;&gt;"",IF(LEFT(Y487,1)="S", Calculs!$C$52,0),0)</f>
        <v>0</v>
      </c>
      <c r="BO487" s="46" t="str">
        <f t="shared" si="150"/>
        <v/>
      </c>
      <c r="BP487" s="45">
        <f>SUMIF(Calculs!$B$32:$B$36,TRIM(BO487),Calculs!$C$32:$C$36)</f>
        <v>0</v>
      </c>
      <c r="BQ487" s="45">
        <f>IF(V487&lt;&gt;"",IF(LEFT(V487,1)="S", SUMIF(Calculs!$B$57:$B$61, TRIM(BO487), Calculs!$C$57:$C$61),0),0)</f>
        <v>0</v>
      </c>
      <c r="BR487" s="43" t="str">
        <f t="shared" si="139"/>
        <v>N</v>
      </c>
      <c r="BS487" s="241" t="str">
        <f t="shared" si="140"/>
        <v>N</v>
      </c>
      <c r="BT487" s="45">
        <f t="shared" si="141"/>
        <v>0</v>
      </c>
      <c r="BU487" s="45"/>
      <c r="BV487" s="45"/>
      <c r="BW487" s="45">
        <f>IF(C487="",0,IF(AND(BR487="S",AW487=1), VLOOKUP(C487,Calculs!$B$85:$D$90,3), 0) + IF(AND(BS487="S",BI487=1), VLOOKUP(C487,Calculs!$B$85:$F$90,5), 0))</f>
        <v>0</v>
      </c>
      <c r="BX487" s="43" t="str">
        <f t="shared" si="142"/>
        <v/>
      </c>
      <c r="BY487" s="241" t="str">
        <f t="shared" si="143"/>
        <v/>
      </c>
      <c r="BZ487" s="301" t="str">
        <f t="shared" si="144"/>
        <v/>
      </c>
      <c r="CA487" s="301" t="str">
        <f t="shared" si="145"/>
        <v/>
      </c>
    </row>
    <row r="488" spans="1:79" ht="12.75" customHeight="1">
      <c r="A488" s="273"/>
      <c r="B488" s="239" t="str">
        <f>IF(' Peticions ET'!B487="", "",' Peticions ET'!B487)</f>
        <v/>
      </c>
      <c r="C488" s="186" t="str">
        <f>IF(' Peticions ET'!C487="", "",' Peticions ET'!C487)</f>
        <v/>
      </c>
      <c r="D488" s="186" t="str">
        <f>IF(' Peticions ET'!D487="", "",' Peticions ET'!D487)</f>
        <v/>
      </c>
      <c r="E488" s="186" t="str">
        <f>IF(' Peticions ET'!E487="", "",' Peticions ET'!E487)</f>
        <v/>
      </c>
      <c r="F488" s="186" t="str">
        <f>IF(' Peticions ET'!F487="", "",' Peticions ET'!F487)</f>
        <v/>
      </c>
      <c r="G488" s="186" t="str">
        <f>IF(' Peticions ET'!G487="", "",' Peticions ET'!G487)</f>
        <v/>
      </c>
      <c r="H488" s="185" t="str">
        <f>IF(' Peticions ET'!H487="", "",' Peticions ET'!H487)</f>
        <v/>
      </c>
      <c r="I488" s="185" t="str">
        <f>IF(' Peticions ET'!I487="", "",' Peticions ET'!I487)</f>
        <v/>
      </c>
      <c r="J488" s="33" t="str">
        <f>IF(' Peticions ET'!J487="", "",' Peticions ET'!J487)</f>
        <v/>
      </c>
      <c r="K488" s="33" t="str">
        <f>IF(' Peticions ET'!K487="", "",' Peticions ET'!K487)</f>
        <v/>
      </c>
      <c r="L488" s="33" t="str">
        <f>IF(' Peticions ET'!L487="", "",' Peticions ET'!L487)</f>
        <v/>
      </c>
      <c r="M488" s="33" t="str">
        <f>IF(' Peticions ET'!M487="", "",' Peticions ET'!M487)</f>
        <v/>
      </c>
      <c r="N488" s="33" t="str">
        <f>IF(' Peticions ET'!N487="", "",' Peticions ET'!N487)</f>
        <v/>
      </c>
      <c r="O488" s="33" t="str">
        <f>IF(' Peticions ET'!O487="", "",' Peticions ET'!O487)</f>
        <v/>
      </c>
      <c r="P488" s="33" t="str">
        <f>IF(' Peticions ET'!P487="", "",' Peticions ET'!P487)</f>
        <v/>
      </c>
      <c r="Q488" s="33" t="str">
        <f>IF(' Peticions ET'!R487="", "",' Peticions ET'!R487)</f>
        <v/>
      </c>
      <c r="R488" s="1" t="str">
        <f>IF(' Peticions ET'!Q487="", "",' Peticions ET'!Q487)</f>
        <v/>
      </c>
      <c r="S488" s="34" t="str">
        <f>IF(' Peticions ET'!U487="", "",' Peticions ET'!U487)</f>
        <v/>
      </c>
      <c r="T488" s="34" t="str">
        <f>IF(' Peticions ET'!V487="", "",' Peticions ET'!V487)</f>
        <v/>
      </c>
      <c r="U488" t="str">
        <f>IF(' Peticions ET'!S487="", "",' Peticions ET'!S487)</f>
        <v/>
      </c>
      <c r="V488" t="str">
        <f>IF(' Peticions ET'!T487="", "",' Peticions ET'!T487)</f>
        <v/>
      </c>
      <c r="W488" s="33" t="str">
        <f>IF(' Peticions ET'!W487="", "",' Peticions ET'!W487)</f>
        <v/>
      </c>
      <c r="X488" s="33" t="str">
        <f>IF(' Peticions ET'!X487="", "",' Peticions ET'!X487)</f>
        <v/>
      </c>
      <c r="Y488" s="33" t="str">
        <f>IF(' Peticions ET'!Y487="", "",' Peticions ET'!Y487)</f>
        <v/>
      </c>
      <c r="Z488" s="1"/>
      <c r="AA488" s="1"/>
      <c r="AB488" s="3"/>
      <c r="AC488" s="34"/>
      <c r="AD488" s="34"/>
      <c r="AE488" s="34"/>
      <c r="AF488" s="35"/>
      <c r="AG488" s="36"/>
      <c r="AH488" s="36"/>
      <c r="AI488" s="36"/>
      <c r="AJ488" s="36"/>
      <c r="AK488" s="37"/>
      <c r="AL488" s="37"/>
      <c r="AM488" s="37"/>
      <c r="AN488" s="37"/>
      <c r="AO488" s="38" t="str">
        <f>IF(' Peticions ET'!AO487="", "",' Peticions ET'!AO487)</f>
        <v/>
      </c>
      <c r="AP488" s="154"/>
      <c r="AQ488" s="39"/>
      <c r="AR488" s="40" t="str">
        <f t="shared" si="135"/>
        <v/>
      </c>
      <c r="AS488" s="41" t="str">
        <f t="shared" si="136"/>
        <v/>
      </c>
      <c r="AT488" s="42" t="str">
        <f t="shared" si="146"/>
        <v/>
      </c>
      <c r="AU488" s="43" t="str">
        <f t="shared" si="147"/>
        <v/>
      </c>
      <c r="AV488" s="252" t="str">
        <f t="shared" si="137"/>
        <v/>
      </c>
      <c r="AW488" s="242">
        <f>IF(B488="",0,IF(BR488="S",COUNTIF($AV$17:AV488,AV488),0))</f>
        <v>0</v>
      </c>
      <c r="AX488" s="44" t="str">
        <f t="shared" si="148"/>
        <v/>
      </c>
      <c r="AY488" s="45">
        <f xml:space="preserve"> IF(AX488&lt;&gt;"",VLOOKUP(AX488,Calculs!$B$2:$C$34,2,FALSE),0)</f>
        <v>0</v>
      </c>
      <c r="AZ488" s="45">
        <f>IF(K488&lt;&gt;"",IF(LEFT(K488,1)="S", Calculs!$C$55,0),0)</f>
        <v>0</v>
      </c>
      <c r="BA488" s="45">
        <f>IF(L488&lt;&gt;"",IF(LEFT(L488,1)="S", Calculs!$C$51,0),0)</f>
        <v>0</v>
      </c>
      <c r="BB488" s="45">
        <f>IF(M488&lt;&gt;"",IF(LEFT(M488,1)="S", Calculs!$C$52,0),0)</f>
        <v>0</v>
      </c>
      <c r="BC488" s="46" t="str">
        <f t="shared" si="149"/>
        <v/>
      </c>
      <c r="BD488" s="46" t="str">
        <f t="shared" si="151"/>
        <v/>
      </c>
      <c r="BE488" s="46">
        <f>SUMIF(Calculs!$B$2:$B$34,BC488,Calculs!$C$2:$C$34)</f>
        <v>0</v>
      </c>
      <c r="BF488" s="45">
        <f>IF(Q488&lt;&gt;"",IF(LEFT(Q488,1)="S", Calculs!$C$52,0),0)</f>
        <v>0</v>
      </c>
      <c r="BG488" s="45">
        <f>IF(R488&lt;&gt;"",IF(LEFT(R488,1)="S", Calculs!$C$51,0),0)</f>
        <v>0</v>
      </c>
      <c r="BH488" s="252" t="str">
        <f t="shared" si="138"/>
        <v/>
      </c>
      <c r="BI488" s="242">
        <f>IF(B488="",0, IF(BS488="S",COUNTIF($BH$17:BH488,BH488),0))</f>
        <v>0</v>
      </c>
      <c r="BJ488" s="45">
        <f xml:space="preserve"> IF(S488&lt;&gt;"",IF(S488&lt;&gt;"Sense monitor",VLOOKUP(LEFT(S488,2),Calculs!$B$41:$C$46,2,FALSE),0),0)</f>
        <v>0</v>
      </c>
      <c r="BK488" s="45">
        <f>IF(T488&lt;&gt;"",IF(LEFT(T488,1)="S", Calculs!$C$48,0),0)</f>
        <v>0</v>
      </c>
      <c r="BL488" s="45">
        <f>IF(W488&lt;&gt;"",IF(LEFT(W488,3)="ETT", Calculs!$C$37,0),0)</f>
        <v>0</v>
      </c>
      <c r="BM488" s="45">
        <f>IF(X488&lt;&gt;"",IF(LEFT(X488,1)="S", Calculs!$C$51,0),0)</f>
        <v>0</v>
      </c>
      <c r="BN488" s="45">
        <f>IF(Y488&lt;&gt;"",IF(LEFT(Y488,1)="S", Calculs!$C$52,0),0)</f>
        <v>0</v>
      </c>
      <c r="BO488" s="46" t="str">
        <f t="shared" si="150"/>
        <v/>
      </c>
      <c r="BP488" s="45">
        <f>SUMIF(Calculs!$B$32:$B$36,TRIM(BO488),Calculs!$C$32:$C$36)</f>
        <v>0</v>
      </c>
      <c r="BQ488" s="45">
        <f>IF(V488&lt;&gt;"",IF(LEFT(V488,1)="S", SUMIF(Calculs!$B$57:$B$61, TRIM(BO488), Calculs!$C$57:$C$61),0),0)</f>
        <v>0</v>
      </c>
      <c r="BR488" s="43" t="str">
        <f t="shared" si="139"/>
        <v>N</v>
      </c>
      <c r="BS488" s="241" t="str">
        <f t="shared" si="140"/>
        <v>N</v>
      </c>
      <c r="BT488" s="45">
        <f t="shared" si="141"/>
        <v>0</v>
      </c>
      <c r="BU488" s="45"/>
      <c r="BV488" s="45"/>
      <c r="BW488" s="45">
        <f>IF(C488="",0,IF(AND(BR488="S",AW488=1), VLOOKUP(C488,Calculs!$B$85:$D$90,3), 0) + IF(AND(BS488="S",BI488=1), VLOOKUP(C488,Calculs!$B$85:$F$90,5), 0))</f>
        <v>0</v>
      </c>
      <c r="BX488" s="43" t="str">
        <f t="shared" si="142"/>
        <v/>
      </c>
      <c r="BY488" s="241" t="str">
        <f t="shared" si="143"/>
        <v/>
      </c>
      <c r="BZ488" s="301" t="str">
        <f t="shared" si="144"/>
        <v/>
      </c>
      <c r="CA488" s="301" t="str">
        <f t="shared" si="145"/>
        <v/>
      </c>
    </row>
    <row r="489" spans="1:79" ht="12.75" customHeight="1">
      <c r="A489" s="273"/>
      <c r="B489" s="239" t="str">
        <f>IF(' Peticions ET'!B488="", "",' Peticions ET'!B488)</f>
        <v/>
      </c>
      <c r="C489" s="186" t="str">
        <f>IF(' Peticions ET'!C488="", "",' Peticions ET'!C488)</f>
        <v/>
      </c>
      <c r="D489" s="186" t="str">
        <f>IF(' Peticions ET'!D488="", "",' Peticions ET'!D488)</f>
        <v/>
      </c>
      <c r="E489" s="186" t="str">
        <f>IF(' Peticions ET'!E488="", "",' Peticions ET'!E488)</f>
        <v/>
      </c>
      <c r="F489" s="186" t="str">
        <f>IF(' Peticions ET'!F488="", "",' Peticions ET'!F488)</f>
        <v/>
      </c>
      <c r="G489" s="186" t="str">
        <f>IF(' Peticions ET'!G488="", "",' Peticions ET'!G488)</f>
        <v/>
      </c>
      <c r="H489" s="185" t="str">
        <f>IF(' Peticions ET'!H488="", "",' Peticions ET'!H488)</f>
        <v/>
      </c>
      <c r="I489" s="185" t="str">
        <f>IF(' Peticions ET'!I488="", "",' Peticions ET'!I488)</f>
        <v/>
      </c>
      <c r="J489" s="33" t="str">
        <f>IF(' Peticions ET'!J488="", "",' Peticions ET'!J488)</f>
        <v/>
      </c>
      <c r="K489" s="33" t="str">
        <f>IF(' Peticions ET'!K488="", "",' Peticions ET'!K488)</f>
        <v/>
      </c>
      <c r="L489" s="33" t="str">
        <f>IF(' Peticions ET'!L488="", "",' Peticions ET'!L488)</f>
        <v/>
      </c>
      <c r="M489" s="33" t="str">
        <f>IF(' Peticions ET'!M488="", "",' Peticions ET'!M488)</f>
        <v/>
      </c>
      <c r="N489" s="33" t="str">
        <f>IF(' Peticions ET'!N488="", "",' Peticions ET'!N488)</f>
        <v/>
      </c>
      <c r="O489" s="33" t="str">
        <f>IF(' Peticions ET'!O488="", "",' Peticions ET'!O488)</f>
        <v/>
      </c>
      <c r="P489" s="33" t="str">
        <f>IF(' Peticions ET'!P488="", "",' Peticions ET'!P488)</f>
        <v/>
      </c>
      <c r="Q489" s="33" t="str">
        <f>IF(' Peticions ET'!R488="", "",' Peticions ET'!R488)</f>
        <v/>
      </c>
      <c r="R489" s="1" t="str">
        <f>IF(' Peticions ET'!Q488="", "",' Peticions ET'!Q488)</f>
        <v/>
      </c>
      <c r="S489" s="34" t="str">
        <f>IF(' Peticions ET'!U488="", "",' Peticions ET'!U488)</f>
        <v/>
      </c>
      <c r="T489" s="34" t="str">
        <f>IF(' Peticions ET'!V488="", "",' Peticions ET'!V488)</f>
        <v/>
      </c>
      <c r="U489" t="str">
        <f>IF(' Peticions ET'!S488="", "",' Peticions ET'!S488)</f>
        <v/>
      </c>
      <c r="V489" t="str">
        <f>IF(' Peticions ET'!T488="", "",' Peticions ET'!T488)</f>
        <v/>
      </c>
      <c r="W489" s="33" t="str">
        <f>IF(' Peticions ET'!W488="", "",' Peticions ET'!W488)</f>
        <v/>
      </c>
      <c r="X489" s="33" t="str">
        <f>IF(' Peticions ET'!X488="", "",' Peticions ET'!X488)</f>
        <v/>
      </c>
      <c r="Y489" s="33" t="str">
        <f>IF(' Peticions ET'!Y488="", "",' Peticions ET'!Y488)</f>
        <v/>
      </c>
      <c r="Z489" s="1"/>
      <c r="AA489" s="1"/>
      <c r="AB489" s="3"/>
      <c r="AC489" s="34"/>
      <c r="AD489" s="34"/>
      <c r="AE489" s="34"/>
      <c r="AF489" s="35"/>
      <c r="AG489" s="36"/>
      <c r="AH489" s="36"/>
      <c r="AI489" s="36"/>
      <c r="AJ489" s="36"/>
      <c r="AK489" s="37"/>
      <c r="AL489" s="37"/>
      <c r="AM489" s="37"/>
      <c r="AN489" s="37"/>
      <c r="AO489" s="38" t="str">
        <f>IF(' Peticions ET'!AO488="", "",' Peticions ET'!AO488)</f>
        <v/>
      </c>
      <c r="AP489" s="154"/>
      <c r="AQ489" s="39"/>
      <c r="AR489" s="40" t="str">
        <f t="shared" si="135"/>
        <v/>
      </c>
      <c r="AS489" s="41" t="str">
        <f t="shared" si="136"/>
        <v/>
      </c>
      <c r="AT489" s="42" t="str">
        <f t="shared" si="146"/>
        <v/>
      </c>
      <c r="AU489" s="43" t="str">
        <f t="shared" si="147"/>
        <v/>
      </c>
      <c r="AV489" s="252" t="str">
        <f t="shared" si="137"/>
        <v/>
      </c>
      <c r="AW489" s="242">
        <f>IF(B489="",0,IF(BR489="S",COUNTIF($AV$17:AV489,AV489),0))</f>
        <v>0</v>
      </c>
      <c r="AX489" s="44" t="str">
        <f t="shared" si="148"/>
        <v/>
      </c>
      <c r="AY489" s="45">
        <f xml:space="preserve"> IF(AX489&lt;&gt;"",VLOOKUP(AX489,Calculs!$B$2:$C$34,2,FALSE),0)</f>
        <v>0</v>
      </c>
      <c r="AZ489" s="45">
        <f>IF(K489&lt;&gt;"",IF(LEFT(K489,1)="S", Calculs!$C$55,0),0)</f>
        <v>0</v>
      </c>
      <c r="BA489" s="45">
        <f>IF(L489&lt;&gt;"",IF(LEFT(L489,1)="S", Calculs!$C$51,0),0)</f>
        <v>0</v>
      </c>
      <c r="BB489" s="45">
        <f>IF(M489&lt;&gt;"",IF(LEFT(M489,1)="S", Calculs!$C$52,0),0)</f>
        <v>0</v>
      </c>
      <c r="BC489" s="46" t="str">
        <f t="shared" si="149"/>
        <v/>
      </c>
      <c r="BD489" s="46" t="str">
        <f t="shared" si="151"/>
        <v/>
      </c>
      <c r="BE489" s="46">
        <f>SUMIF(Calculs!$B$2:$B$34,BC489,Calculs!$C$2:$C$34)</f>
        <v>0</v>
      </c>
      <c r="BF489" s="45">
        <f>IF(Q489&lt;&gt;"",IF(LEFT(Q489,1)="S", Calculs!$C$52,0),0)</f>
        <v>0</v>
      </c>
      <c r="BG489" s="45">
        <f>IF(R489&lt;&gt;"",IF(LEFT(R489,1)="S", Calculs!$C$51,0),0)</f>
        <v>0</v>
      </c>
      <c r="BH489" s="252" t="str">
        <f t="shared" si="138"/>
        <v/>
      </c>
      <c r="BI489" s="242">
        <f>IF(B489="",0, IF(BS489="S",COUNTIF($BH$17:BH489,BH489),0))</f>
        <v>0</v>
      </c>
      <c r="BJ489" s="45">
        <f xml:space="preserve"> IF(S489&lt;&gt;"",IF(S489&lt;&gt;"Sense monitor",VLOOKUP(LEFT(S489,2),Calculs!$B$41:$C$46,2,FALSE),0),0)</f>
        <v>0</v>
      </c>
      <c r="BK489" s="45">
        <f>IF(T489&lt;&gt;"",IF(LEFT(T489,1)="S", Calculs!$C$48,0),0)</f>
        <v>0</v>
      </c>
      <c r="BL489" s="45">
        <f>IF(W489&lt;&gt;"",IF(LEFT(W489,3)="ETT", Calculs!$C$37,0),0)</f>
        <v>0</v>
      </c>
      <c r="BM489" s="45">
        <f>IF(X489&lt;&gt;"",IF(LEFT(X489,1)="S", Calculs!$C$51,0),0)</f>
        <v>0</v>
      </c>
      <c r="BN489" s="45">
        <f>IF(Y489&lt;&gt;"",IF(LEFT(Y489,1)="S", Calculs!$C$52,0),0)</f>
        <v>0</v>
      </c>
      <c r="BO489" s="46" t="str">
        <f t="shared" si="150"/>
        <v/>
      </c>
      <c r="BP489" s="45">
        <f>SUMIF(Calculs!$B$32:$B$36,TRIM(BO489),Calculs!$C$32:$C$36)</f>
        <v>0</v>
      </c>
      <c r="BQ489" s="45">
        <f>IF(V489&lt;&gt;"",IF(LEFT(V489,1)="S", SUMIF(Calculs!$B$57:$B$61, TRIM(BO489), Calculs!$C$57:$C$61),0),0)</f>
        <v>0</v>
      </c>
      <c r="BR489" s="43" t="str">
        <f t="shared" si="139"/>
        <v>N</v>
      </c>
      <c r="BS489" s="241" t="str">
        <f t="shared" si="140"/>
        <v>N</v>
      </c>
      <c r="BT489" s="45">
        <f t="shared" si="141"/>
        <v>0</v>
      </c>
      <c r="BU489" s="45"/>
      <c r="BV489" s="45"/>
      <c r="BW489" s="45">
        <f>IF(C489="",0,IF(AND(BR489="S",AW489=1), VLOOKUP(C489,Calculs!$B$85:$D$90,3), 0) + IF(AND(BS489="S",BI489=1), VLOOKUP(C489,Calculs!$B$85:$F$90,5), 0))</f>
        <v>0</v>
      </c>
      <c r="BX489" s="43" t="str">
        <f t="shared" si="142"/>
        <v/>
      </c>
      <c r="BY489" s="241" t="str">
        <f t="shared" si="143"/>
        <v/>
      </c>
      <c r="BZ489" s="301" t="str">
        <f t="shared" si="144"/>
        <v/>
      </c>
      <c r="CA489" s="301" t="str">
        <f t="shared" si="145"/>
        <v/>
      </c>
    </row>
    <row r="490" spans="1:79" ht="12.75" customHeight="1">
      <c r="A490" s="273"/>
      <c r="B490" s="239" t="str">
        <f>IF(' Peticions ET'!B489="", "",' Peticions ET'!B489)</f>
        <v/>
      </c>
      <c r="C490" s="186" t="str">
        <f>IF(' Peticions ET'!C489="", "",' Peticions ET'!C489)</f>
        <v/>
      </c>
      <c r="D490" s="186" t="str">
        <f>IF(' Peticions ET'!D489="", "",' Peticions ET'!D489)</f>
        <v/>
      </c>
      <c r="E490" s="186" t="str">
        <f>IF(' Peticions ET'!E489="", "",' Peticions ET'!E489)</f>
        <v/>
      </c>
      <c r="F490" s="186" t="str">
        <f>IF(' Peticions ET'!F489="", "",' Peticions ET'!F489)</f>
        <v/>
      </c>
      <c r="G490" s="186" t="str">
        <f>IF(' Peticions ET'!G489="", "",' Peticions ET'!G489)</f>
        <v/>
      </c>
      <c r="H490" s="185" t="str">
        <f>IF(' Peticions ET'!H489="", "",' Peticions ET'!H489)</f>
        <v/>
      </c>
      <c r="I490" s="185" t="str">
        <f>IF(' Peticions ET'!I489="", "",' Peticions ET'!I489)</f>
        <v/>
      </c>
      <c r="J490" s="33" t="str">
        <f>IF(' Peticions ET'!J489="", "",' Peticions ET'!J489)</f>
        <v/>
      </c>
      <c r="K490" s="33" t="str">
        <f>IF(' Peticions ET'!K489="", "",' Peticions ET'!K489)</f>
        <v/>
      </c>
      <c r="L490" s="33" t="str">
        <f>IF(' Peticions ET'!L489="", "",' Peticions ET'!L489)</f>
        <v/>
      </c>
      <c r="M490" s="33" t="str">
        <f>IF(' Peticions ET'!M489="", "",' Peticions ET'!M489)</f>
        <v/>
      </c>
      <c r="N490" s="33" t="str">
        <f>IF(' Peticions ET'!N489="", "",' Peticions ET'!N489)</f>
        <v/>
      </c>
      <c r="O490" s="33" t="str">
        <f>IF(' Peticions ET'!O489="", "",' Peticions ET'!O489)</f>
        <v/>
      </c>
      <c r="P490" s="33" t="str">
        <f>IF(' Peticions ET'!P489="", "",' Peticions ET'!P489)</f>
        <v/>
      </c>
      <c r="Q490" s="33" t="str">
        <f>IF(' Peticions ET'!R489="", "",' Peticions ET'!R489)</f>
        <v/>
      </c>
      <c r="R490" s="1" t="str">
        <f>IF(' Peticions ET'!Q489="", "",' Peticions ET'!Q489)</f>
        <v/>
      </c>
      <c r="S490" s="34" t="str">
        <f>IF(' Peticions ET'!U489="", "",' Peticions ET'!U489)</f>
        <v/>
      </c>
      <c r="T490" s="34" t="str">
        <f>IF(' Peticions ET'!V489="", "",' Peticions ET'!V489)</f>
        <v/>
      </c>
      <c r="U490" t="str">
        <f>IF(' Peticions ET'!S489="", "",' Peticions ET'!S489)</f>
        <v/>
      </c>
      <c r="V490" t="str">
        <f>IF(' Peticions ET'!T489="", "",' Peticions ET'!T489)</f>
        <v/>
      </c>
      <c r="W490" s="33" t="str">
        <f>IF(' Peticions ET'!W489="", "",' Peticions ET'!W489)</f>
        <v/>
      </c>
      <c r="X490" s="33" t="str">
        <f>IF(' Peticions ET'!X489="", "",' Peticions ET'!X489)</f>
        <v/>
      </c>
      <c r="Y490" s="33" t="str">
        <f>IF(' Peticions ET'!Y489="", "",' Peticions ET'!Y489)</f>
        <v/>
      </c>
      <c r="Z490" s="1"/>
      <c r="AA490" s="1"/>
      <c r="AB490" s="3"/>
      <c r="AC490" s="34"/>
      <c r="AD490" s="34"/>
      <c r="AE490" s="34"/>
      <c r="AF490" s="35"/>
      <c r="AG490" s="36"/>
      <c r="AH490" s="36"/>
      <c r="AI490" s="36"/>
      <c r="AJ490" s="36"/>
      <c r="AK490" s="37"/>
      <c r="AL490" s="37"/>
      <c r="AM490" s="37"/>
      <c r="AN490" s="37"/>
      <c r="AO490" s="38" t="str">
        <f>IF(' Peticions ET'!AO489="", "",' Peticions ET'!AO489)</f>
        <v/>
      </c>
      <c r="AP490" s="154"/>
      <c r="AQ490" s="39"/>
      <c r="AR490" s="40" t="str">
        <f t="shared" si="135"/>
        <v/>
      </c>
      <c r="AS490" s="41" t="str">
        <f t="shared" si="136"/>
        <v/>
      </c>
      <c r="AT490" s="42" t="str">
        <f t="shared" si="146"/>
        <v/>
      </c>
      <c r="AU490" s="43" t="str">
        <f t="shared" si="147"/>
        <v/>
      </c>
      <c r="AV490" s="252" t="str">
        <f t="shared" si="137"/>
        <v/>
      </c>
      <c r="AW490" s="242">
        <f>IF(B490="",0,IF(BR490="S",COUNTIF($AV$17:AV490,AV490),0))</f>
        <v>0</v>
      </c>
      <c r="AX490" s="44" t="str">
        <f t="shared" si="148"/>
        <v/>
      </c>
      <c r="AY490" s="45">
        <f xml:space="preserve"> IF(AX490&lt;&gt;"",VLOOKUP(AX490,Calculs!$B$2:$C$34,2,FALSE),0)</f>
        <v>0</v>
      </c>
      <c r="AZ490" s="45">
        <f>IF(K490&lt;&gt;"",IF(LEFT(K490,1)="S", Calculs!$C$55,0),0)</f>
        <v>0</v>
      </c>
      <c r="BA490" s="45">
        <f>IF(L490&lt;&gt;"",IF(LEFT(L490,1)="S", Calculs!$C$51,0),0)</f>
        <v>0</v>
      </c>
      <c r="BB490" s="45">
        <f>IF(M490&lt;&gt;"",IF(LEFT(M490,1)="S", Calculs!$C$52,0),0)</f>
        <v>0</v>
      </c>
      <c r="BC490" s="46" t="str">
        <f t="shared" si="149"/>
        <v/>
      </c>
      <c r="BD490" s="46" t="str">
        <f t="shared" si="151"/>
        <v/>
      </c>
      <c r="BE490" s="46">
        <f>SUMIF(Calculs!$B$2:$B$34,BC490,Calculs!$C$2:$C$34)</f>
        <v>0</v>
      </c>
      <c r="BF490" s="45">
        <f>IF(Q490&lt;&gt;"",IF(LEFT(Q490,1)="S", Calculs!$C$52,0),0)</f>
        <v>0</v>
      </c>
      <c r="BG490" s="45">
        <f>IF(R490&lt;&gt;"",IF(LEFT(R490,1)="S", Calculs!$C$51,0),0)</f>
        <v>0</v>
      </c>
      <c r="BH490" s="252" t="str">
        <f t="shared" si="138"/>
        <v/>
      </c>
      <c r="BI490" s="242">
        <f>IF(B490="",0, IF(BS490="S",COUNTIF($BH$17:BH490,BH490),0))</f>
        <v>0</v>
      </c>
      <c r="BJ490" s="45">
        <f xml:space="preserve"> IF(S490&lt;&gt;"",IF(S490&lt;&gt;"Sense monitor",VLOOKUP(LEFT(S490,2),Calculs!$B$41:$C$46,2,FALSE),0),0)</f>
        <v>0</v>
      </c>
      <c r="BK490" s="45">
        <f>IF(T490&lt;&gt;"",IF(LEFT(T490,1)="S", Calculs!$C$48,0),0)</f>
        <v>0</v>
      </c>
      <c r="BL490" s="45">
        <f>IF(W490&lt;&gt;"",IF(LEFT(W490,3)="ETT", Calculs!$C$37,0),0)</f>
        <v>0</v>
      </c>
      <c r="BM490" s="45">
        <f>IF(X490&lt;&gt;"",IF(LEFT(X490,1)="S", Calculs!$C$51,0),0)</f>
        <v>0</v>
      </c>
      <c r="BN490" s="45">
        <f>IF(Y490&lt;&gt;"",IF(LEFT(Y490,1)="S", Calculs!$C$52,0),0)</f>
        <v>0</v>
      </c>
      <c r="BO490" s="46" t="str">
        <f t="shared" si="150"/>
        <v/>
      </c>
      <c r="BP490" s="45">
        <f>SUMIF(Calculs!$B$32:$B$36,TRIM(BO490),Calculs!$C$32:$C$36)</f>
        <v>0</v>
      </c>
      <c r="BQ490" s="45">
        <f>IF(V490&lt;&gt;"",IF(LEFT(V490,1)="S", SUMIF(Calculs!$B$57:$B$61, TRIM(BO490), Calculs!$C$57:$C$61),0),0)</f>
        <v>0</v>
      </c>
      <c r="BR490" s="43" t="str">
        <f t="shared" si="139"/>
        <v>N</v>
      </c>
      <c r="BS490" s="241" t="str">
        <f t="shared" si="140"/>
        <v>N</v>
      </c>
      <c r="BT490" s="45">
        <f t="shared" si="141"/>
        <v>0</v>
      </c>
      <c r="BU490" s="45"/>
      <c r="BV490" s="45"/>
      <c r="BW490" s="45">
        <f>IF(C490="",0,IF(AND(BR490="S",AW490=1), VLOOKUP(C490,Calculs!$B$85:$D$90,3), 0) + IF(AND(BS490="S",BI490=1), VLOOKUP(C490,Calculs!$B$85:$F$90,5), 0))</f>
        <v>0</v>
      </c>
      <c r="BX490" s="43" t="str">
        <f t="shared" si="142"/>
        <v/>
      </c>
      <c r="BY490" s="241" t="str">
        <f t="shared" si="143"/>
        <v/>
      </c>
      <c r="BZ490" s="301" t="str">
        <f t="shared" si="144"/>
        <v/>
      </c>
      <c r="CA490" s="301" t="str">
        <f t="shared" si="145"/>
        <v/>
      </c>
    </row>
    <row r="491" spans="1:79" ht="12.75" customHeight="1">
      <c r="A491" s="273"/>
      <c r="B491" s="239" t="str">
        <f>IF(' Peticions ET'!B490="", "",' Peticions ET'!B490)</f>
        <v/>
      </c>
      <c r="C491" s="186" t="str">
        <f>IF(' Peticions ET'!C490="", "",' Peticions ET'!C490)</f>
        <v/>
      </c>
      <c r="D491" s="186" t="str">
        <f>IF(' Peticions ET'!D490="", "",' Peticions ET'!D490)</f>
        <v/>
      </c>
      <c r="E491" s="186" t="str">
        <f>IF(' Peticions ET'!E490="", "",' Peticions ET'!E490)</f>
        <v/>
      </c>
      <c r="F491" s="186" t="str">
        <f>IF(' Peticions ET'!F490="", "",' Peticions ET'!F490)</f>
        <v/>
      </c>
      <c r="G491" s="186" t="str">
        <f>IF(' Peticions ET'!G490="", "",' Peticions ET'!G490)</f>
        <v/>
      </c>
      <c r="H491" s="185" t="str">
        <f>IF(' Peticions ET'!H490="", "",' Peticions ET'!H490)</f>
        <v/>
      </c>
      <c r="I491" s="185" t="str">
        <f>IF(' Peticions ET'!I490="", "",' Peticions ET'!I490)</f>
        <v/>
      </c>
      <c r="J491" s="33" t="str">
        <f>IF(' Peticions ET'!J490="", "",' Peticions ET'!J490)</f>
        <v/>
      </c>
      <c r="K491" s="33" t="str">
        <f>IF(' Peticions ET'!K490="", "",' Peticions ET'!K490)</f>
        <v/>
      </c>
      <c r="L491" s="33" t="str">
        <f>IF(' Peticions ET'!L490="", "",' Peticions ET'!L490)</f>
        <v/>
      </c>
      <c r="M491" s="33" t="str">
        <f>IF(' Peticions ET'!M490="", "",' Peticions ET'!M490)</f>
        <v/>
      </c>
      <c r="N491" s="33" t="str">
        <f>IF(' Peticions ET'!N490="", "",' Peticions ET'!N490)</f>
        <v/>
      </c>
      <c r="O491" s="33" t="str">
        <f>IF(' Peticions ET'!O490="", "",' Peticions ET'!O490)</f>
        <v/>
      </c>
      <c r="P491" s="33" t="str">
        <f>IF(' Peticions ET'!P490="", "",' Peticions ET'!P490)</f>
        <v/>
      </c>
      <c r="Q491" s="33" t="str">
        <f>IF(' Peticions ET'!R490="", "",' Peticions ET'!R490)</f>
        <v/>
      </c>
      <c r="R491" s="1" t="str">
        <f>IF(' Peticions ET'!Q490="", "",' Peticions ET'!Q490)</f>
        <v/>
      </c>
      <c r="S491" s="34" t="str">
        <f>IF(' Peticions ET'!U490="", "",' Peticions ET'!U490)</f>
        <v/>
      </c>
      <c r="T491" s="34" t="str">
        <f>IF(' Peticions ET'!V490="", "",' Peticions ET'!V490)</f>
        <v/>
      </c>
      <c r="U491" t="str">
        <f>IF(' Peticions ET'!S490="", "",' Peticions ET'!S490)</f>
        <v/>
      </c>
      <c r="V491" t="str">
        <f>IF(' Peticions ET'!T490="", "",' Peticions ET'!T490)</f>
        <v/>
      </c>
      <c r="W491" s="33" t="str">
        <f>IF(' Peticions ET'!W490="", "",' Peticions ET'!W490)</f>
        <v/>
      </c>
      <c r="X491" s="33" t="str">
        <f>IF(' Peticions ET'!X490="", "",' Peticions ET'!X490)</f>
        <v/>
      </c>
      <c r="Y491" s="33" t="str">
        <f>IF(' Peticions ET'!Y490="", "",' Peticions ET'!Y490)</f>
        <v/>
      </c>
      <c r="Z491" s="1"/>
      <c r="AA491" s="1"/>
      <c r="AB491" s="3"/>
      <c r="AC491" s="34"/>
      <c r="AD491" s="34"/>
      <c r="AE491" s="34"/>
      <c r="AF491" s="35"/>
      <c r="AG491" s="36"/>
      <c r="AH491" s="36"/>
      <c r="AI491" s="36"/>
      <c r="AJ491" s="36"/>
      <c r="AK491" s="37"/>
      <c r="AL491" s="37"/>
      <c r="AM491" s="37"/>
      <c r="AN491" s="37"/>
      <c r="AO491" s="38" t="str">
        <f>IF(' Peticions ET'!AO490="", "",' Peticions ET'!AO490)</f>
        <v/>
      </c>
      <c r="AP491" s="154"/>
      <c r="AQ491" s="39"/>
      <c r="AR491" s="40" t="str">
        <f t="shared" si="135"/>
        <v/>
      </c>
      <c r="AS491" s="41" t="str">
        <f t="shared" si="136"/>
        <v/>
      </c>
      <c r="AT491" s="42" t="str">
        <f t="shared" si="146"/>
        <v/>
      </c>
      <c r="AU491" s="43" t="str">
        <f t="shared" si="147"/>
        <v/>
      </c>
      <c r="AV491" s="252" t="str">
        <f t="shared" si="137"/>
        <v/>
      </c>
      <c r="AW491" s="242">
        <f>IF(B491="",0,IF(BR491="S",COUNTIF($AV$17:AV491,AV491),0))</f>
        <v>0</v>
      </c>
      <c r="AX491" s="44" t="str">
        <f t="shared" si="148"/>
        <v/>
      </c>
      <c r="AY491" s="45">
        <f xml:space="preserve"> IF(AX491&lt;&gt;"",VLOOKUP(AX491,Calculs!$B$2:$C$34,2,FALSE),0)</f>
        <v>0</v>
      </c>
      <c r="AZ491" s="45">
        <f>IF(K491&lt;&gt;"",IF(LEFT(K491,1)="S", Calculs!$C$55,0),0)</f>
        <v>0</v>
      </c>
      <c r="BA491" s="45">
        <f>IF(L491&lt;&gt;"",IF(LEFT(L491,1)="S", Calculs!$C$51,0),0)</f>
        <v>0</v>
      </c>
      <c r="BB491" s="45">
        <f>IF(M491&lt;&gt;"",IF(LEFT(M491,1)="S", Calculs!$C$52,0),0)</f>
        <v>0</v>
      </c>
      <c r="BC491" s="46" t="str">
        <f t="shared" si="149"/>
        <v/>
      </c>
      <c r="BD491" s="46" t="str">
        <f t="shared" si="151"/>
        <v/>
      </c>
      <c r="BE491" s="46">
        <f>SUMIF(Calculs!$B$2:$B$34,BC491,Calculs!$C$2:$C$34)</f>
        <v>0</v>
      </c>
      <c r="BF491" s="45">
        <f>IF(Q491&lt;&gt;"",IF(LEFT(Q491,1)="S", Calculs!$C$52,0),0)</f>
        <v>0</v>
      </c>
      <c r="BG491" s="45">
        <f>IF(R491&lt;&gt;"",IF(LEFT(R491,1)="S", Calculs!$C$51,0),0)</f>
        <v>0</v>
      </c>
      <c r="BH491" s="252" t="str">
        <f t="shared" si="138"/>
        <v/>
      </c>
      <c r="BI491" s="242">
        <f>IF(B491="",0, IF(BS491="S",COUNTIF($BH$17:BH491,BH491),0))</f>
        <v>0</v>
      </c>
      <c r="BJ491" s="45">
        <f xml:space="preserve"> IF(S491&lt;&gt;"",IF(S491&lt;&gt;"Sense monitor",VLOOKUP(LEFT(S491,2),Calculs!$B$41:$C$46,2,FALSE),0),0)</f>
        <v>0</v>
      </c>
      <c r="BK491" s="45">
        <f>IF(T491&lt;&gt;"",IF(LEFT(T491,1)="S", Calculs!$C$48,0),0)</f>
        <v>0</v>
      </c>
      <c r="BL491" s="45">
        <f>IF(W491&lt;&gt;"",IF(LEFT(W491,3)="ETT", Calculs!$C$37,0),0)</f>
        <v>0</v>
      </c>
      <c r="BM491" s="45">
        <f>IF(X491&lt;&gt;"",IF(LEFT(X491,1)="S", Calculs!$C$51,0),0)</f>
        <v>0</v>
      </c>
      <c r="BN491" s="45">
        <f>IF(Y491&lt;&gt;"",IF(LEFT(Y491,1)="S", Calculs!$C$52,0),0)</f>
        <v>0</v>
      </c>
      <c r="BO491" s="46" t="str">
        <f t="shared" si="150"/>
        <v/>
      </c>
      <c r="BP491" s="45">
        <f>SUMIF(Calculs!$B$32:$B$36,TRIM(BO491),Calculs!$C$32:$C$36)</f>
        <v>0</v>
      </c>
      <c r="BQ491" s="45">
        <f>IF(V491&lt;&gt;"",IF(LEFT(V491,1)="S", SUMIF(Calculs!$B$57:$B$61, TRIM(BO491), Calculs!$C$57:$C$61),0),0)</f>
        <v>0</v>
      </c>
      <c r="BR491" s="43" t="str">
        <f t="shared" si="139"/>
        <v>N</v>
      </c>
      <c r="BS491" s="241" t="str">
        <f t="shared" si="140"/>
        <v>N</v>
      </c>
      <c r="BT491" s="45">
        <f t="shared" si="141"/>
        <v>0</v>
      </c>
      <c r="BU491" s="45"/>
      <c r="BV491" s="45"/>
      <c r="BW491" s="45">
        <f>IF(C491="",0,IF(AND(BR491="S",AW491=1), VLOOKUP(C491,Calculs!$B$85:$D$90,3), 0) + IF(AND(BS491="S",BI491=1), VLOOKUP(C491,Calculs!$B$85:$F$90,5), 0))</f>
        <v>0</v>
      </c>
      <c r="BX491" s="43" t="str">
        <f t="shared" si="142"/>
        <v/>
      </c>
      <c r="BY491" s="241" t="str">
        <f t="shared" si="143"/>
        <v/>
      </c>
      <c r="BZ491" s="301" t="str">
        <f t="shared" si="144"/>
        <v/>
      </c>
      <c r="CA491" s="301" t="str">
        <f t="shared" si="145"/>
        <v/>
      </c>
    </row>
    <row r="492" spans="1:79" ht="12.75" customHeight="1">
      <c r="A492" s="273"/>
      <c r="B492" s="239" t="str">
        <f>IF(' Peticions ET'!B491="", "",' Peticions ET'!B491)</f>
        <v/>
      </c>
      <c r="C492" s="186" t="str">
        <f>IF(' Peticions ET'!C491="", "",' Peticions ET'!C491)</f>
        <v/>
      </c>
      <c r="D492" s="186" t="str">
        <f>IF(' Peticions ET'!D491="", "",' Peticions ET'!D491)</f>
        <v/>
      </c>
      <c r="E492" s="186" t="str">
        <f>IF(' Peticions ET'!E491="", "",' Peticions ET'!E491)</f>
        <v/>
      </c>
      <c r="F492" s="186" t="str">
        <f>IF(' Peticions ET'!F491="", "",' Peticions ET'!F491)</f>
        <v/>
      </c>
      <c r="G492" s="186" t="str">
        <f>IF(' Peticions ET'!G491="", "",' Peticions ET'!G491)</f>
        <v/>
      </c>
      <c r="H492" s="185" t="str">
        <f>IF(' Peticions ET'!H491="", "",' Peticions ET'!H491)</f>
        <v/>
      </c>
      <c r="I492" s="185" t="str">
        <f>IF(' Peticions ET'!I491="", "",' Peticions ET'!I491)</f>
        <v/>
      </c>
      <c r="J492" s="33" t="str">
        <f>IF(' Peticions ET'!J491="", "",' Peticions ET'!J491)</f>
        <v/>
      </c>
      <c r="K492" s="33" t="str">
        <f>IF(' Peticions ET'!K491="", "",' Peticions ET'!K491)</f>
        <v/>
      </c>
      <c r="L492" s="33" t="str">
        <f>IF(' Peticions ET'!L491="", "",' Peticions ET'!L491)</f>
        <v/>
      </c>
      <c r="M492" s="33" t="str">
        <f>IF(' Peticions ET'!M491="", "",' Peticions ET'!M491)</f>
        <v/>
      </c>
      <c r="N492" s="33" t="str">
        <f>IF(' Peticions ET'!N491="", "",' Peticions ET'!N491)</f>
        <v/>
      </c>
      <c r="O492" s="33" t="str">
        <f>IF(' Peticions ET'!O491="", "",' Peticions ET'!O491)</f>
        <v/>
      </c>
      <c r="P492" s="33" t="str">
        <f>IF(' Peticions ET'!P491="", "",' Peticions ET'!P491)</f>
        <v/>
      </c>
      <c r="Q492" s="33" t="str">
        <f>IF(' Peticions ET'!R491="", "",' Peticions ET'!R491)</f>
        <v/>
      </c>
      <c r="R492" s="1" t="str">
        <f>IF(' Peticions ET'!Q491="", "",' Peticions ET'!Q491)</f>
        <v/>
      </c>
      <c r="S492" s="34" t="str">
        <f>IF(' Peticions ET'!U491="", "",' Peticions ET'!U491)</f>
        <v/>
      </c>
      <c r="T492" s="34" t="str">
        <f>IF(' Peticions ET'!V491="", "",' Peticions ET'!V491)</f>
        <v/>
      </c>
      <c r="U492" t="str">
        <f>IF(' Peticions ET'!S491="", "",' Peticions ET'!S491)</f>
        <v/>
      </c>
      <c r="V492" t="str">
        <f>IF(' Peticions ET'!T491="", "",' Peticions ET'!T491)</f>
        <v/>
      </c>
      <c r="W492" s="33" t="str">
        <f>IF(' Peticions ET'!W491="", "",' Peticions ET'!W491)</f>
        <v/>
      </c>
      <c r="X492" s="33" t="str">
        <f>IF(' Peticions ET'!X491="", "",' Peticions ET'!X491)</f>
        <v/>
      </c>
      <c r="Y492" s="33" t="str">
        <f>IF(' Peticions ET'!Y491="", "",' Peticions ET'!Y491)</f>
        <v/>
      </c>
      <c r="Z492" s="1"/>
      <c r="AA492" s="1"/>
      <c r="AB492" s="3"/>
      <c r="AC492" s="34"/>
      <c r="AD492" s="34"/>
      <c r="AE492" s="34"/>
      <c r="AF492" s="35"/>
      <c r="AG492" s="36"/>
      <c r="AH492" s="36"/>
      <c r="AI492" s="36"/>
      <c r="AJ492" s="36"/>
      <c r="AK492" s="37"/>
      <c r="AL492" s="37"/>
      <c r="AM492" s="37"/>
      <c r="AN492" s="37"/>
      <c r="AO492" s="38" t="str">
        <f>IF(' Peticions ET'!AO491="", "",' Peticions ET'!AO491)</f>
        <v/>
      </c>
      <c r="AP492" s="154"/>
      <c r="AQ492" s="39"/>
      <c r="AR492" s="40" t="str">
        <f t="shared" si="135"/>
        <v/>
      </c>
      <c r="AS492" s="41" t="str">
        <f t="shared" si="136"/>
        <v/>
      </c>
      <c r="AT492" s="42" t="str">
        <f t="shared" si="146"/>
        <v/>
      </c>
      <c r="AU492" s="43" t="str">
        <f t="shared" si="147"/>
        <v/>
      </c>
      <c r="AV492" s="252" t="str">
        <f t="shared" si="137"/>
        <v/>
      </c>
      <c r="AW492" s="242">
        <f>IF(B492="",0,IF(BR492="S",COUNTIF($AV$17:AV492,AV492),0))</f>
        <v>0</v>
      </c>
      <c r="AX492" s="44" t="str">
        <f t="shared" si="148"/>
        <v/>
      </c>
      <c r="AY492" s="45">
        <f xml:space="preserve"> IF(AX492&lt;&gt;"",VLOOKUP(AX492,Calculs!$B$2:$C$34,2,FALSE),0)</f>
        <v>0</v>
      </c>
      <c r="AZ492" s="45">
        <f>IF(K492&lt;&gt;"",IF(LEFT(K492,1)="S", Calculs!$C$55,0),0)</f>
        <v>0</v>
      </c>
      <c r="BA492" s="45">
        <f>IF(L492&lt;&gt;"",IF(LEFT(L492,1)="S", Calculs!$C$51,0),0)</f>
        <v>0</v>
      </c>
      <c r="BB492" s="45">
        <f>IF(M492&lt;&gt;"",IF(LEFT(M492,1)="S", Calculs!$C$52,0),0)</f>
        <v>0</v>
      </c>
      <c r="BC492" s="46" t="str">
        <f t="shared" si="149"/>
        <v/>
      </c>
      <c r="BD492" s="46" t="str">
        <f t="shared" si="151"/>
        <v/>
      </c>
      <c r="BE492" s="46">
        <f>SUMIF(Calculs!$B$2:$B$34,BC492,Calculs!$C$2:$C$34)</f>
        <v>0</v>
      </c>
      <c r="BF492" s="45">
        <f>IF(Q492&lt;&gt;"",IF(LEFT(Q492,1)="S", Calculs!$C$52,0),0)</f>
        <v>0</v>
      </c>
      <c r="BG492" s="45">
        <f>IF(R492&lt;&gt;"",IF(LEFT(R492,1)="S", Calculs!$C$51,0),0)</f>
        <v>0</v>
      </c>
      <c r="BH492" s="252" t="str">
        <f t="shared" si="138"/>
        <v/>
      </c>
      <c r="BI492" s="242">
        <f>IF(B492="",0, IF(BS492="S",COUNTIF($BH$17:BH492,BH492),0))</f>
        <v>0</v>
      </c>
      <c r="BJ492" s="45">
        <f xml:space="preserve"> IF(S492&lt;&gt;"",IF(S492&lt;&gt;"Sense monitor",VLOOKUP(LEFT(S492,2),Calculs!$B$41:$C$46,2,FALSE),0),0)</f>
        <v>0</v>
      </c>
      <c r="BK492" s="45">
        <f>IF(T492&lt;&gt;"",IF(LEFT(T492,1)="S", Calculs!$C$48,0),0)</f>
        <v>0</v>
      </c>
      <c r="BL492" s="45">
        <f>IF(W492&lt;&gt;"",IF(LEFT(W492,3)="ETT", Calculs!$C$37,0),0)</f>
        <v>0</v>
      </c>
      <c r="BM492" s="45">
        <f>IF(X492&lt;&gt;"",IF(LEFT(X492,1)="S", Calculs!$C$51,0),0)</f>
        <v>0</v>
      </c>
      <c r="BN492" s="45">
        <f>IF(Y492&lt;&gt;"",IF(LEFT(Y492,1)="S", Calculs!$C$52,0),0)</f>
        <v>0</v>
      </c>
      <c r="BO492" s="46" t="str">
        <f t="shared" si="150"/>
        <v/>
      </c>
      <c r="BP492" s="45">
        <f>SUMIF(Calculs!$B$32:$B$36,TRIM(BO492),Calculs!$C$32:$C$36)</f>
        <v>0</v>
      </c>
      <c r="BQ492" s="45">
        <f>IF(V492&lt;&gt;"",IF(LEFT(V492,1)="S", SUMIF(Calculs!$B$57:$B$61, TRIM(BO492), Calculs!$C$57:$C$61),0),0)</f>
        <v>0</v>
      </c>
      <c r="BR492" s="43" t="str">
        <f t="shared" si="139"/>
        <v>N</v>
      </c>
      <c r="BS492" s="241" t="str">
        <f t="shared" si="140"/>
        <v>N</v>
      </c>
      <c r="BT492" s="45">
        <f t="shared" si="141"/>
        <v>0</v>
      </c>
      <c r="BU492" s="45"/>
      <c r="BV492" s="45"/>
      <c r="BW492" s="45">
        <f>IF(C492="",0,IF(AND(BR492="S",AW492=1), VLOOKUP(C492,Calculs!$B$85:$D$90,3), 0) + IF(AND(BS492="S",BI492=1), VLOOKUP(C492,Calculs!$B$85:$F$90,5), 0))</f>
        <v>0</v>
      </c>
      <c r="BX492" s="43" t="str">
        <f t="shared" si="142"/>
        <v/>
      </c>
      <c r="BY492" s="241" t="str">
        <f t="shared" si="143"/>
        <v/>
      </c>
      <c r="BZ492" s="301" t="str">
        <f t="shared" si="144"/>
        <v/>
      </c>
      <c r="CA492" s="301" t="str">
        <f t="shared" si="145"/>
        <v/>
      </c>
    </row>
    <row r="493" spans="1:79" ht="12.75" customHeight="1">
      <c r="A493" s="273"/>
      <c r="B493" s="239" t="str">
        <f>IF(' Peticions ET'!B492="", "",' Peticions ET'!B492)</f>
        <v/>
      </c>
      <c r="C493" s="186" t="str">
        <f>IF(' Peticions ET'!C492="", "",' Peticions ET'!C492)</f>
        <v/>
      </c>
      <c r="D493" s="186" t="str">
        <f>IF(' Peticions ET'!D492="", "",' Peticions ET'!D492)</f>
        <v/>
      </c>
      <c r="E493" s="186" t="str">
        <f>IF(' Peticions ET'!E492="", "",' Peticions ET'!E492)</f>
        <v/>
      </c>
      <c r="F493" s="186" t="str">
        <f>IF(' Peticions ET'!F492="", "",' Peticions ET'!F492)</f>
        <v/>
      </c>
      <c r="G493" s="186" t="str">
        <f>IF(' Peticions ET'!G492="", "",' Peticions ET'!G492)</f>
        <v/>
      </c>
      <c r="H493" s="185" t="str">
        <f>IF(' Peticions ET'!H492="", "",' Peticions ET'!H492)</f>
        <v/>
      </c>
      <c r="I493" s="185" t="str">
        <f>IF(' Peticions ET'!I492="", "",' Peticions ET'!I492)</f>
        <v/>
      </c>
      <c r="J493" s="33" t="str">
        <f>IF(' Peticions ET'!J492="", "",' Peticions ET'!J492)</f>
        <v/>
      </c>
      <c r="K493" s="33" t="str">
        <f>IF(' Peticions ET'!K492="", "",' Peticions ET'!K492)</f>
        <v/>
      </c>
      <c r="L493" s="33" t="str">
        <f>IF(' Peticions ET'!L492="", "",' Peticions ET'!L492)</f>
        <v/>
      </c>
      <c r="M493" s="33" t="str">
        <f>IF(' Peticions ET'!M492="", "",' Peticions ET'!M492)</f>
        <v/>
      </c>
      <c r="N493" s="33" t="str">
        <f>IF(' Peticions ET'!N492="", "",' Peticions ET'!N492)</f>
        <v/>
      </c>
      <c r="O493" s="33" t="str">
        <f>IF(' Peticions ET'!O492="", "",' Peticions ET'!O492)</f>
        <v/>
      </c>
      <c r="P493" s="33" t="str">
        <f>IF(' Peticions ET'!P492="", "",' Peticions ET'!P492)</f>
        <v/>
      </c>
      <c r="Q493" s="33" t="str">
        <f>IF(' Peticions ET'!R492="", "",' Peticions ET'!R492)</f>
        <v/>
      </c>
      <c r="R493" s="1" t="str">
        <f>IF(' Peticions ET'!Q492="", "",' Peticions ET'!Q492)</f>
        <v/>
      </c>
      <c r="S493" s="34" t="str">
        <f>IF(' Peticions ET'!U492="", "",' Peticions ET'!U492)</f>
        <v/>
      </c>
      <c r="T493" s="34" t="str">
        <f>IF(' Peticions ET'!V492="", "",' Peticions ET'!V492)</f>
        <v/>
      </c>
      <c r="U493" t="str">
        <f>IF(' Peticions ET'!S492="", "",' Peticions ET'!S492)</f>
        <v/>
      </c>
      <c r="V493" t="str">
        <f>IF(' Peticions ET'!T492="", "",' Peticions ET'!T492)</f>
        <v/>
      </c>
      <c r="W493" s="33" t="str">
        <f>IF(' Peticions ET'!W492="", "",' Peticions ET'!W492)</f>
        <v/>
      </c>
      <c r="X493" s="33" t="str">
        <f>IF(' Peticions ET'!X492="", "",' Peticions ET'!X492)</f>
        <v/>
      </c>
      <c r="Y493" s="33" t="str">
        <f>IF(' Peticions ET'!Y492="", "",' Peticions ET'!Y492)</f>
        <v/>
      </c>
      <c r="Z493" s="1"/>
      <c r="AA493" s="1"/>
      <c r="AB493" s="3"/>
      <c r="AC493" s="34"/>
      <c r="AD493" s="34"/>
      <c r="AE493" s="34"/>
      <c r="AF493" s="35"/>
      <c r="AG493" s="36"/>
      <c r="AH493" s="36"/>
      <c r="AI493" s="36"/>
      <c r="AJ493" s="36"/>
      <c r="AK493" s="37"/>
      <c r="AL493" s="37"/>
      <c r="AM493" s="37"/>
      <c r="AN493" s="37"/>
      <c r="AO493" s="38" t="str">
        <f>IF(' Peticions ET'!AO492="", "",' Peticions ET'!AO492)</f>
        <v/>
      </c>
      <c r="AP493" s="154"/>
      <c r="AQ493" s="39"/>
      <c r="AR493" s="40" t="str">
        <f t="shared" si="135"/>
        <v/>
      </c>
      <c r="AS493" s="41" t="str">
        <f t="shared" si="136"/>
        <v/>
      </c>
      <c r="AT493" s="42" t="str">
        <f t="shared" si="146"/>
        <v/>
      </c>
      <c r="AU493" s="43" t="str">
        <f t="shared" si="147"/>
        <v/>
      </c>
      <c r="AV493" s="252" t="str">
        <f t="shared" si="137"/>
        <v/>
      </c>
      <c r="AW493" s="242">
        <f>IF(B493="",0,IF(BR493="S",COUNTIF($AV$17:AV493,AV493),0))</f>
        <v>0</v>
      </c>
      <c r="AX493" s="44" t="str">
        <f t="shared" si="148"/>
        <v/>
      </c>
      <c r="AY493" s="45">
        <f xml:space="preserve"> IF(AX493&lt;&gt;"",VLOOKUP(AX493,Calculs!$B$2:$C$34,2,FALSE),0)</f>
        <v>0</v>
      </c>
      <c r="AZ493" s="45">
        <f>IF(K493&lt;&gt;"",IF(LEFT(K493,1)="S", Calculs!$C$55,0),0)</f>
        <v>0</v>
      </c>
      <c r="BA493" s="45">
        <f>IF(L493&lt;&gt;"",IF(LEFT(L493,1)="S", Calculs!$C$51,0),0)</f>
        <v>0</v>
      </c>
      <c r="BB493" s="45">
        <f>IF(M493&lt;&gt;"",IF(LEFT(M493,1)="S", Calculs!$C$52,0),0)</f>
        <v>0</v>
      </c>
      <c r="BC493" s="46" t="str">
        <f t="shared" si="149"/>
        <v/>
      </c>
      <c r="BD493" s="46" t="str">
        <f t="shared" si="151"/>
        <v/>
      </c>
      <c r="BE493" s="46">
        <f>SUMIF(Calculs!$B$2:$B$34,BC493,Calculs!$C$2:$C$34)</f>
        <v>0</v>
      </c>
      <c r="BF493" s="45">
        <f>IF(Q493&lt;&gt;"",IF(LEFT(Q493,1)="S", Calculs!$C$52,0),0)</f>
        <v>0</v>
      </c>
      <c r="BG493" s="45">
        <f>IF(R493&lt;&gt;"",IF(LEFT(R493,1)="S", Calculs!$C$51,0),0)</f>
        <v>0</v>
      </c>
      <c r="BH493" s="252" t="str">
        <f t="shared" si="138"/>
        <v/>
      </c>
      <c r="BI493" s="242">
        <f>IF(B493="",0, IF(BS493="S",COUNTIF($BH$17:BH493,BH493),0))</f>
        <v>0</v>
      </c>
      <c r="BJ493" s="45">
        <f xml:space="preserve"> IF(S493&lt;&gt;"",IF(S493&lt;&gt;"Sense monitor",VLOOKUP(LEFT(S493,2),Calculs!$B$41:$C$46,2,FALSE),0),0)</f>
        <v>0</v>
      </c>
      <c r="BK493" s="45">
        <f>IF(T493&lt;&gt;"",IF(LEFT(T493,1)="S", Calculs!$C$48,0),0)</f>
        <v>0</v>
      </c>
      <c r="BL493" s="45">
        <f>IF(W493&lt;&gt;"",IF(LEFT(W493,3)="ETT", Calculs!$C$37,0),0)</f>
        <v>0</v>
      </c>
      <c r="BM493" s="45">
        <f>IF(X493&lt;&gt;"",IF(LEFT(X493,1)="S", Calculs!$C$51,0),0)</f>
        <v>0</v>
      </c>
      <c r="BN493" s="45">
        <f>IF(Y493&lt;&gt;"",IF(LEFT(Y493,1)="S", Calculs!$C$52,0),0)</f>
        <v>0</v>
      </c>
      <c r="BO493" s="46" t="str">
        <f t="shared" si="150"/>
        <v/>
      </c>
      <c r="BP493" s="45">
        <f>SUMIF(Calculs!$B$32:$B$36,TRIM(BO493),Calculs!$C$32:$C$36)</f>
        <v>0</v>
      </c>
      <c r="BQ493" s="45">
        <f>IF(V493&lt;&gt;"",IF(LEFT(V493,1)="S", SUMIF(Calculs!$B$57:$B$61, TRIM(BO493), Calculs!$C$57:$C$61),0),0)</f>
        <v>0</v>
      </c>
      <c r="BR493" s="43" t="str">
        <f t="shared" si="139"/>
        <v>N</v>
      </c>
      <c r="BS493" s="241" t="str">
        <f t="shared" si="140"/>
        <v>N</v>
      </c>
      <c r="BT493" s="45">
        <f t="shared" si="141"/>
        <v>0</v>
      </c>
      <c r="BU493" s="45"/>
      <c r="BV493" s="45"/>
      <c r="BW493" s="45">
        <f>IF(C493="",0,IF(AND(BR493="S",AW493=1), VLOOKUP(C493,Calculs!$B$85:$D$90,3), 0) + IF(AND(BS493="S",BI493=1), VLOOKUP(C493,Calculs!$B$85:$F$90,5), 0))</f>
        <v>0</v>
      </c>
      <c r="BX493" s="43" t="str">
        <f t="shared" si="142"/>
        <v/>
      </c>
      <c r="BY493" s="241" t="str">
        <f t="shared" si="143"/>
        <v/>
      </c>
      <c r="BZ493" s="301" t="str">
        <f t="shared" si="144"/>
        <v/>
      </c>
      <c r="CA493" s="301" t="str">
        <f t="shared" si="145"/>
        <v/>
      </c>
    </row>
    <row r="494" spans="1:79" ht="12.75" customHeight="1">
      <c r="A494" s="273"/>
      <c r="B494" s="239" t="str">
        <f>IF(' Peticions ET'!B493="", "",' Peticions ET'!B493)</f>
        <v/>
      </c>
      <c r="C494" s="186" t="str">
        <f>IF(' Peticions ET'!C493="", "",' Peticions ET'!C493)</f>
        <v/>
      </c>
      <c r="D494" s="186" t="str">
        <f>IF(' Peticions ET'!D493="", "",' Peticions ET'!D493)</f>
        <v/>
      </c>
      <c r="E494" s="186" t="str">
        <f>IF(' Peticions ET'!E493="", "",' Peticions ET'!E493)</f>
        <v/>
      </c>
      <c r="F494" s="186" t="str">
        <f>IF(' Peticions ET'!F493="", "",' Peticions ET'!F493)</f>
        <v/>
      </c>
      <c r="G494" s="186" t="str">
        <f>IF(' Peticions ET'!G493="", "",' Peticions ET'!G493)</f>
        <v/>
      </c>
      <c r="H494" s="185" t="str">
        <f>IF(' Peticions ET'!H493="", "",' Peticions ET'!H493)</f>
        <v/>
      </c>
      <c r="I494" s="185" t="str">
        <f>IF(' Peticions ET'!I493="", "",' Peticions ET'!I493)</f>
        <v/>
      </c>
      <c r="J494" s="33" t="str">
        <f>IF(' Peticions ET'!J493="", "",' Peticions ET'!J493)</f>
        <v/>
      </c>
      <c r="K494" s="33" t="str">
        <f>IF(' Peticions ET'!K493="", "",' Peticions ET'!K493)</f>
        <v/>
      </c>
      <c r="L494" s="33" t="str">
        <f>IF(' Peticions ET'!L493="", "",' Peticions ET'!L493)</f>
        <v/>
      </c>
      <c r="M494" s="33" t="str">
        <f>IF(' Peticions ET'!M493="", "",' Peticions ET'!M493)</f>
        <v/>
      </c>
      <c r="N494" s="33" t="str">
        <f>IF(' Peticions ET'!N493="", "",' Peticions ET'!N493)</f>
        <v/>
      </c>
      <c r="O494" s="33" t="str">
        <f>IF(' Peticions ET'!O493="", "",' Peticions ET'!O493)</f>
        <v/>
      </c>
      <c r="P494" s="33" t="str">
        <f>IF(' Peticions ET'!P493="", "",' Peticions ET'!P493)</f>
        <v/>
      </c>
      <c r="Q494" s="33" t="str">
        <f>IF(' Peticions ET'!R493="", "",' Peticions ET'!R493)</f>
        <v/>
      </c>
      <c r="R494" s="1" t="str">
        <f>IF(' Peticions ET'!Q493="", "",' Peticions ET'!Q493)</f>
        <v/>
      </c>
      <c r="S494" s="34" t="str">
        <f>IF(' Peticions ET'!U493="", "",' Peticions ET'!U493)</f>
        <v/>
      </c>
      <c r="T494" s="34" t="str">
        <f>IF(' Peticions ET'!V493="", "",' Peticions ET'!V493)</f>
        <v/>
      </c>
      <c r="U494" t="str">
        <f>IF(' Peticions ET'!S493="", "",' Peticions ET'!S493)</f>
        <v/>
      </c>
      <c r="V494" t="str">
        <f>IF(' Peticions ET'!T493="", "",' Peticions ET'!T493)</f>
        <v/>
      </c>
      <c r="W494" s="33" t="str">
        <f>IF(' Peticions ET'!W493="", "",' Peticions ET'!W493)</f>
        <v/>
      </c>
      <c r="X494" s="33" t="str">
        <f>IF(' Peticions ET'!X493="", "",' Peticions ET'!X493)</f>
        <v/>
      </c>
      <c r="Y494" s="33" t="str">
        <f>IF(' Peticions ET'!Y493="", "",' Peticions ET'!Y493)</f>
        <v/>
      </c>
      <c r="Z494" s="1"/>
      <c r="AA494" s="1"/>
      <c r="AB494" s="3"/>
      <c r="AC494" s="34"/>
      <c r="AD494" s="34"/>
      <c r="AE494" s="34"/>
      <c r="AF494" s="35"/>
      <c r="AG494" s="36"/>
      <c r="AH494" s="36"/>
      <c r="AI494" s="36"/>
      <c r="AJ494" s="36"/>
      <c r="AK494" s="37"/>
      <c r="AL494" s="37"/>
      <c r="AM494" s="37"/>
      <c r="AN494" s="37"/>
      <c r="AO494" s="38" t="str">
        <f>IF(' Peticions ET'!AO493="", "",' Peticions ET'!AO493)</f>
        <v/>
      </c>
      <c r="AP494" s="154"/>
      <c r="AQ494" s="39"/>
      <c r="AR494" s="40" t="str">
        <f t="shared" si="135"/>
        <v/>
      </c>
      <c r="AS494" s="41" t="str">
        <f t="shared" si="136"/>
        <v/>
      </c>
      <c r="AT494" s="42" t="str">
        <f t="shared" si="146"/>
        <v/>
      </c>
      <c r="AU494" s="43" t="str">
        <f t="shared" si="147"/>
        <v/>
      </c>
      <c r="AV494" s="252" t="str">
        <f t="shared" si="137"/>
        <v/>
      </c>
      <c r="AW494" s="242">
        <f>IF(B494="",0,IF(BR494="S",COUNTIF($AV$17:AV494,AV494),0))</f>
        <v>0</v>
      </c>
      <c r="AX494" s="44" t="str">
        <f t="shared" si="148"/>
        <v/>
      </c>
      <c r="AY494" s="45">
        <f xml:space="preserve"> IF(AX494&lt;&gt;"",VLOOKUP(AX494,Calculs!$B$2:$C$34,2,FALSE),0)</f>
        <v>0</v>
      </c>
      <c r="AZ494" s="45">
        <f>IF(K494&lt;&gt;"",IF(LEFT(K494,1)="S", Calculs!$C$55,0),0)</f>
        <v>0</v>
      </c>
      <c r="BA494" s="45">
        <f>IF(L494&lt;&gt;"",IF(LEFT(L494,1)="S", Calculs!$C$51,0),0)</f>
        <v>0</v>
      </c>
      <c r="BB494" s="45">
        <f>IF(M494&lt;&gt;"",IF(LEFT(M494,1)="S", Calculs!$C$52,0),0)</f>
        <v>0</v>
      </c>
      <c r="BC494" s="46" t="str">
        <f t="shared" si="149"/>
        <v/>
      </c>
      <c r="BD494" s="46" t="str">
        <f t="shared" si="151"/>
        <v/>
      </c>
      <c r="BE494" s="46">
        <f>SUMIF(Calculs!$B$2:$B$34,BC494,Calculs!$C$2:$C$34)</f>
        <v>0</v>
      </c>
      <c r="BF494" s="45">
        <f>IF(Q494&lt;&gt;"",IF(LEFT(Q494,1)="S", Calculs!$C$52,0),0)</f>
        <v>0</v>
      </c>
      <c r="BG494" s="45">
        <f>IF(R494&lt;&gt;"",IF(LEFT(R494,1)="S", Calculs!$C$51,0),0)</f>
        <v>0</v>
      </c>
      <c r="BH494" s="252" t="str">
        <f t="shared" si="138"/>
        <v/>
      </c>
      <c r="BI494" s="242">
        <f>IF(B494="",0, IF(BS494="S",COUNTIF($BH$17:BH494,BH494),0))</f>
        <v>0</v>
      </c>
      <c r="BJ494" s="45">
        <f xml:space="preserve"> IF(S494&lt;&gt;"",IF(S494&lt;&gt;"Sense monitor",VLOOKUP(LEFT(S494,2),Calculs!$B$41:$C$46,2,FALSE),0),0)</f>
        <v>0</v>
      </c>
      <c r="BK494" s="45">
        <f>IF(T494&lt;&gt;"",IF(LEFT(T494,1)="S", Calculs!$C$48,0),0)</f>
        <v>0</v>
      </c>
      <c r="BL494" s="45">
        <f>IF(W494&lt;&gt;"",IF(LEFT(W494,3)="ETT", Calculs!$C$37,0),0)</f>
        <v>0</v>
      </c>
      <c r="BM494" s="45">
        <f>IF(X494&lt;&gt;"",IF(LEFT(X494,1)="S", Calculs!$C$51,0),0)</f>
        <v>0</v>
      </c>
      <c r="BN494" s="45">
        <f>IF(Y494&lt;&gt;"",IF(LEFT(Y494,1)="S", Calculs!$C$52,0),0)</f>
        <v>0</v>
      </c>
      <c r="BO494" s="46" t="str">
        <f t="shared" si="150"/>
        <v/>
      </c>
      <c r="BP494" s="45">
        <f>SUMIF(Calculs!$B$32:$B$36,TRIM(BO494),Calculs!$C$32:$C$36)</f>
        <v>0</v>
      </c>
      <c r="BQ494" s="45">
        <f>IF(V494&lt;&gt;"",IF(LEFT(V494,1)="S", SUMIF(Calculs!$B$57:$B$61, TRIM(BO494), Calculs!$C$57:$C$61),0),0)</f>
        <v>0</v>
      </c>
      <c r="BR494" s="43" t="str">
        <f t="shared" si="139"/>
        <v>N</v>
      </c>
      <c r="BS494" s="241" t="str">
        <f t="shared" si="140"/>
        <v>N</v>
      </c>
      <c r="BT494" s="45">
        <f t="shared" si="141"/>
        <v>0</v>
      </c>
      <c r="BU494" s="45"/>
      <c r="BV494" s="45"/>
      <c r="BW494" s="45">
        <f>IF(C494="",0,IF(AND(BR494="S",AW494=1), VLOOKUP(C494,Calculs!$B$85:$D$90,3), 0) + IF(AND(BS494="S",BI494=1), VLOOKUP(C494,Calculs!$B$85:$F$90,5), 0))</f>
        <v>0</v>
      </c>
      <c r="BX494" s="43" t="str">
        <f t="shared" si="142"/>
        <v/>
      </c>
      <c r="BY494" s="241" t="str">
        <f t="shared" si="143"/>
        <v/>
      </c>
      <c r="BZ494" s="301" t="str">
        <f t="shared" si="144"/>
        <v/>
      </c>
      <c r="CA494" s="301" t="str">
        <f t="shared" si="145"/>
        <v/>
      </c>
    </row>
    <row r="495" spans="1:79" ht="12.75" customHeight="1">
      <c r="A495" s="273"/>
      <c r="B495" s="239" t="str">
        <f>IF(' Peticions ET'!B494="", "",' Peticions ET'!B494)</f>
        <v/>
      </c>
      <c r="C495" s="186" t="str">
        <f>IF(' Peticions ET'!C494="", "",' Peticions ET'!C494)</f>
        <v/>
      </c>
      <c r="D495" s="186" t="str">
        <f>IF(' Peticions ET'!D494="", "",' Peticions ET'!D494)</f>
        <v/>
      </c>
      <c r="E495" s="186" t="str">
        <f>IF(' Peticions ET'!E494="", "",' Peticions ET'!E494)</f>
        <v/>
      </c>
      <c r="F495" s="186" t="str">
        <f>IF(' Peticions ET'!F494="", "",' Peticions ET'!F494)</f>
        <v/>
      </c>
      <c r="G495" s="186" t="str">
        <f>IF(' Peticions ET'!G494="", "",' Peticions ET'!G494)</f>
        <v/>
      </c>
      <c r="H495" s="185" t="str">
        <f>IF(' Peticions ET'!H494="", "",' Peticions ET'!H494)</f>
        <v/>
      </c>
      <c r="I495" s="185" t="str">
        <f>IF(' Peticions ET'!I494="", "",' Peticions ET'!I494)</f>
        <v/>
      </c>
      <c r="J495" s="33" t="str">
        <f>IF(' Peticions ET'!J494="", "",' Peticions ET'!J494)</f>
        <v/>
      </c>
      <c r="K495" s="33" t="str">
        <f>IF(' Peticions ET'!K494="", "",' Peticions ET'!K494)</f>
        <v/>
      </c>
      <c r="L495" s="33" t="str">
        <f>IF(' Peticions ET'!L494="", "",' Peticions ET'!L494)</f>
        <v/>
      </c>
      <c r="M495" s="33" t="str">
        <f>IF(' Peticions ET'!M494="", "",' Peticions ET'!M494)</f>
        <v/>
      </c>
      <c r="N495" s="33" t="str">
        <f>IF(' Peticions ET'!N494="", "",' Peticions ET'!N494)</f>
        <v/>
      </c>
      <c r="O495" s="33" t="str">
        <f>IF(' Peticions ET'!O494="", "",' Peticions ET'!O494)</f>
        <v/>
      </c>
      <c r="P495" s="33" t="str">
        <f>IF(' Peticions ET'!P494="", "",' Peticions ET'!P494)</f>
        <v/>
      </c>
      <c r="Q495" s="33" t="str">
        <f>IF(' Peticions ET'!R494="", "",' Peticions ET'!R494)</f>
        <v/>
      </c>
      <c r="R495" s="1" t="str">
        <f>IF(' Peticions ET'!Q494="", "",' Peticions ET'!Q494)</f>
        <v/>
      </c>
      <c r="S495" s="34" t="str">
        <f>IF(' Peticions ET'!U494="", "",' Peticions ET'!U494)</f>
        <v/>
      </c>
      <c r="T495" s="34" t="str">
        <f>IF(' Peticions ET'!V494="", "",' Peticions ET'!V494)</f>
        <v/>
      </c>
      <c r="U495" t="str">
        <f>IF(' Peticions ET'!S494="", "",' Peticions ET'!S494)</f>
        <v/>
      </c>
      <c r="V495" t="str">
        <f>IF(' Peticions ET'!T494="", "",' Peticions ET'!T494)</f>
        <v/>
      </c>
      <c r="W495" s="33" t="str">
        <f>IF(' Peticions ET'!W494="", "",' Peticions ET'!W494)</f>
        <v/>
      </c>
      <c r="X495" s="33" t="str">
        <f>IF(' Peticions ET'!X494="", "",' Peticions ET'!X494)</f>
        <v/>
      </c>
      <c r="Y495" s="33" t="str">
        <f>IF(' Peticions ET'!Y494="", "",' Peticions ET'!Y494)</f>
        <v/>
      </c>
      <c r="Z495" s="1"/>
      <c r="AA495" s="1"/>
      <c r="AB495" s="3"/>
      <c r="AC495" s="34"/>
      <c r="AD495" s="34"/>
      <c r="AE495" s="34"/>
      <c r="AF495" s="35"/>
      <c r="AG495" s="36"/>
      <c r="AH495" s="36"/>
      <c r="AI495" s="36"/>
      <c r="AJ495" s="36"/>
      <c r="AK495" s="37"/>
      <c r="AL495" s="37"/>
      <c r="AM495" s="37"/>
      <c r="AN495" s="37"/>
      <c r="AO495" s="38" t="str">
        <f>IF(' Peticions ET'!AO494="", "",' Peticions ET'!AO494)</f>
        <v/>
      </c>
      <c r="AP495" s="154"/>
      <c r="AQ495" s="39"/>
      <c r="AR495" s="40" t="str">
        <f t="shared" si="135"/>
        <v/>
      </c>
      <c r="AS495" s="41" t="str">
        <f t="shared" si="136"/>
        <v/>
      </c>
      <c r="AT495" s="42" t="str">
        <f t="shared" si="146"/>
        <v/>
      </c>
      <c r="AU495" s="43" t="str">
        <f t="shared" si="147"/>
        <v/>
      </c>
      <c r="AV495" s="252" t="str">
        <f t="shared" si="137"/>
        <v/>
      </c>
      <c r="AW495" s="242">
        <f>IF(B495="",0,IF(BR495="S",COUNTIF($AV$17:AV495,AV495),0))</f>
        <v>0</v>
      </c>
      <c r="AX495" s="44" t="str">
        <f t="shared" si="148"/>
        <v/>
      </c>
      <c r="AY495" s="45">
        <f xml:space="preserve"> IF(AX495&lt;&gt;"",VLOOKUP(AX495,Calculs!$B$2:$C$34,2,FALSE),0)</f>
        <v>0</v>
      </c>
      <c r="AZ495" s="45">
        <f>IF(K495&lt;&gt;"",IF(LEFT(K495,1)="S", Calculs!$C$55,0),0)</f>
        <v>0</v>
      </c>
      <c r="BA495" s="45">
        <f>IF(L495&lt;&gt;"",IF(LEFT(L495,1)="S", Calculs!$C$51,0),0)</f>
        <v>0</v>
      </c>
      <c r="BB495" s="45">
        <f>IF(M495&lt;&gt;"",IF(LEFT(M495,1)="S", Calculs!$C$52,0),0)</f>
        <v>0</v>
      </c>
      <c r="BC495" s="46" t="str">
        <f t="shared" si="149"/>
        <v/>
      </c>
      <c r="BD495" s="46" t="str">
        <f t="shared" si="151"/>
        <v/>
      </c>
      <c r="BE495" s="46">
        <f>SUMIF(Calculs!$B$2:$B$34,BC495,Calculs!$C$2:$C$34)</f>
        <v>0</v>
      </c>
      <c r="BF495" s="45">
        <f>IF(Q495&lt;&gt;"",IF(LEFT(Q495,1)="S", Calculs!$C$52,0),0)</f>
        <v>0</v>
      </c>
      <c r="BG495" s="45">
        <f>IF(R495&lt;&gt;"",IF(LEFT(R495,1)="S", Calculs!$C$51,0),0)</f>
        <v>0</v>
      </c>
      <c r="BH495" s="252" t="str">
        <f t="shared" si="138"/>
        <v/>
      </c>
      <c r="BI495" s="242">
        <f>IF(B495="",0, IF(BS495="S",COUNTIF($BH$17:BH495,BH495),0))</f>
        <v>0</v>
      </c>
      <c r="BJ495" s="45">
        <f xml:space="preserve"> IF(S495&lt;&gt;"",IF(S495&lt;&gt;"Sense monitor",VLOOKUP(LEFT(S495,2),Calculs!$B$41:$C$46,2,FALSE),0),0)</f>
        <v>0</v>
      </c>
      <c r="BK495" s="45">
        <f>IF(T495&lt;&gt;"",IF(LEFT(T495,1)="S", Calculs!$C$48,0),0)</f>
        <v>0</v>
      </c>
      <c r="BL495" s="45">
        <f>IF(W495&lt;&gt;"",IF(LEFT(W495,3)="ETT", Calculs!$C$37,0),0)</f>
        <v>0</v>
      </c>
      <c r="BM495" s="45">
        <f>IF(X495&lt;&gt;"",IF(LEFT(X495,1)="S", Calculs!$C$51,0),0)</f>
        <v>0</v>
      </c>
      <c r="BN495" s="45">
        <f>IF(Y495&lt;&gt;"",IF(LEFT(Y495,1)="S", Calculs!$C$52,0),0)</f>
        <v>0</v>
      </c>
      <c r="BO495" s="46" t="str">
        <f t="shared" si="150"/>
        <v/>
      </c>
      <c r="BP495" s="45">
        <f>SUMIF(Calculs!$B$32:$B$36,TRIM(BO495),Calculs!$C$32:$C$36)</f>
        <v>0</v>
      </c>
      <c r="BQ495" s="45">
        <f>IF(V495&lt;&gt;"",IF(LEFT(V495,1)="S", SUMIF(Calculs!$B$57:$B$61, TRIM(BO495), Calculs!$C$57:$C$61),0),0)</f>
        <v>0</v>
      </c>
      <c r="BR495" s="43" t="str">
        <f t="shared" si="139"/>
        <v>N</v>
      </c>
      <c r="BS495" s="241" t="str">
        <f t="shared" si="140"/>
        <v>N</v>
      </c>
      <c r="BT495" s="45">
        <f t="shared" si="141"/>
        <v>0</v>
      </c>
      <c r="BU495" s="45"/>
      <c r="BV495" s="45"/>
      <c r="BW495" s="45">
        <f>IF(C495="",0,IF(AND(BR495="S",AW495=1), VLOOKUP(C495,Calculs!$B$85:$D$90,3), 0) + IF(AND(BS495="S",BI495=1), VLOOKUP(C495,Calculs!$B$85:$F$90,5), 0))</f>
        <v>0</v>
      </c>
      <c r="BX495" s="43" t="str">
        <f t="shared" si="142"/>
        <v/>
      </c>
      <c r="BY495" s="241" t="str">
        <f t="shared" si="143"/>
        <v/>
      </c>
      <c r="BZ495" s="301" t="str">
        <f t="shared" si="144"/>
        <v/>
      </c>
      <c r="CA495" s="301" t="str">
        <f t="shared" si="145"/>
        <v/>
      </c>
    </row>
    <row r="496" spans="1:79" ht="12.75" customHeight="1">
      <c r="A496" s="273"/>
      <c r="B496" s="239" t="str">
        <f>IF(' Peticions ET'!B495="", "",' Peticions ET'!B495)</f>
        <v/>
      </c>
      <c r="C496" s="186" t="str">
        <f>IF(' Peticions ET'!C495="", "",' Peticions ET'!C495)</f>
        <v/>
      </c>
      <c r="D496" s="186" t="str">
        <f>IF(' Peticions ET'!D495="", "",' Peticions ET'!D495)</f>
        <v/>
      </c>
      <c r="E496" s="186" t="str">
        <f>IF(' Peticions ET'!E495="", "",' Peticions ET'!E495)</f>
        <v/>
      </c>
      <c r="F496" s="186" t="str">
        <f>IF(' Peticions ET'!F495="", "",' Peticions ET'!F495)</f>
        <v/>
      </c>
      <c r="G496" s="186" t="str">
        <f>IF(' Peticions ET'!G495="", "",' Peticions ET'!G495)</f>
        <v/>
      </c>
      <c r="H496" s="185" t="str">
        <f>IF(' Peticions ET'!H495="", "",' Peticions ET'!H495)</f>
        <v/>
      </c>
      <c r="I496" s="185" t="str">
        <f>IF(' Peticions ET'!I495="", "",' Peticions ET'!I495)</f>
        <v/>
      </c>
      <c r="J496" s="33" t="str">
        <f>IF(' Peticions ET'!J495="", "",' Peticions ET'!J495)</f>
        <v/>
      </c>
      <c r="K496" s="33" t="str">
        <f>IF(' Peticions ET'!K495="", "",' Peticions ET'!K495)</f>
        <v/>
      </c>
      <c r="L496" s="33" t="str">
        <f>IF(' Peticions ET'!L495="", "",' Peticions ET'!L495)</f>
        <v/>
      </c>
      <c r="M496" s="33" t="str">
        <f>IF(' Peticions ET'!M495="", "",' Peticions ET'!M495)</f>
        <v/>
      </c>
      <c r="N496" s="33" t="str">
        <f>IF(' Peticions ET'!N495="", "",' Peticions ET'!N495)</f>
        <v/>
      </c>
      <c r="O496" s="33" t="str">
        <f>IF(' Peticions ET'!O495="", "",' Peticions ET'!O495)</f>
        <v/>
      </c>
      <c r="P496" s="33" t="str">
        <f>IF(' Peticions ET'!P495="", "",' Peticions ET'!P495)</f>
        <v/>
      </c>
      <c r="Q496" s="33" t="str">
        <f>IF(' Peticions ET'!R495="", "",' Peticions ET'!R495)</f>
        <v/>
      </c>
      <c r="R496" s="1" t="str">
        <f>IF(' Peticions ET'!Q495="", "",' Peticions ET'!Q495)</f>
        <v/>
      </c>
      <c r="S496" s="34" t="str">
        <f>IF(' Peticions ET'!U495="", "",' Peticions ET'!U495)</f>
        <v/>
      </c>
      <c r="T496" s="34" t="str">
        <f>IF(' Peticions ET'!V495="", "",' Peticions ET'!V495)</f>
        <v/>
      </c>
      <c r="U496" t="str">
        <f>IF(' Peticions ET'!S495="", "",' Peticions ET'!S495)</f>
        <v/>
      </c>
      <c r="V496" t="str">
        <f>IF(' Peticions ET'!T495="", "",' Peticions ET'!T495)</f>
        <v/>
      </c>
      <c r="W496" s="33" t="str">
        <f>IF(' Peticions ET'!W495="", "",' Peticions ET'!W495)</f>
        <v/>
      </c>
      <c r="X496" s="33" t="str">
        <f>IF(' Peticions ET'!X495="", "",' Peticions ET'!X495)</f>
        <v/>
      </c>
      <c r="Y496" s="33" t="str">
        <f>IF(' Peticions ET'!Y495="", "",' Peticions ET'!Y495)</f>
        <v/>
      </c>
      <c r="Z496" s="1"/>
      <c r="AA496" s="1"/>
      <c r="AB496" s="3"/>
      <c r="AC496" s="34"/>
      <c r="AD496" s="34"/>
      <c r="AE496" s="34"/>
      <c r="AF496" s="35"/>
      <c r="AG496" s="36"/>
      <c r="AH496" s="36"/>
      <c r="AI496" s="36"/>
      <c r="AJ496" s="36"/>
      <c r="AK496" s="37"/>
      <c r="AL496" s="37"/>
      <c r="AM496" s="37"/>
      <c r="AN496" s="37"/>
      <c r="AO496" s="38" t="str">
        <f>IF(' Peticions ET'!AO495="", "",' Peticions ET'!AO495)</f>
        <v/>
      </c>
      <c r="AP496" s="154"/>
      <c r="AQ496" s="39"/>
      <c r="AR496" s="40" t="str">
        <f t="shared" si="135"/>
        <v/>
      </c>
      <c r="AS496" s="41" t="str">
        <f t="shared" si="136"/>
        <v/>
      </c>
      <c r="AT496" s="42" t="str">
        <f t="shared" si="146"/>
        <v/>
      </c>
      <c r="AU496" s="43" t="str">
        <f t="shared" si="147"/>
        <v/>
      </c>
      <c r="AV496" s="252" t="str">
        <f t="shared" si="137"/>
        <v/>
      </c>
      <c r="AW496" s="242">
        <f>IF(B496="",0,IF(BR496="S",COUNTIF($AV$17:AV496,AV496),0))</f>
        <v>0</v>
      </c>
      <c r="AX496" s="44" t="str">
        <f t="shared" si="148"/>
        <v/>
      </c>
      <c r="AY496" s="45">
        <f xml:space="preserve"> IF(AX496&lt;&gt;"",VLOOKUP(AX496,Calculs!$B$2:$C$34,2,FALSE),0)</f>
        <v>0</v>
      </c>
      <c r="AZ496" s="45">
        <f>IF(K496&lt;&gt;"",IF(LEFT(K496,1)="S", Calculs!$C$55,0),0)</f>
        <v>0</v>
      </c>
      <c r="BA496" s="45">
        <f>IF(L496&lt;&gt;"",IF(LEFT(L496,1)="S", Calculs!$C$51,0),0)</f>
        <v>0</v>
      </c>
      <c r="BB496" s="45">
        <f>IF(M496&lt;&gt;"",IF(LEFT(M496,1)="S", Calculs!$C$52,0),0)</f>
        <v>0</v>
      </c>
      <c r="BC496" s="46" t="str">
        <f t="shared" si="149"/>
        <v/>
      </c>
      <c r="BD496" s="46" t="str">
        <f t="shared" si="151"/>
        <v/>
      </c>
      <c r="BE496" s="46">
        <f>SUMIF(Calculs!$B$2:$B$34,BC496,Calculs!$C$2:$C$34)</f>
        <v>0</v>
      </c>
      <c r="BF496" s="45">
        <f>IF(Q496&lt;&gt;"",IF(LEFT(Q496,1)="S", Calculs!$C$52,0),0)</f>
        <v>0</v>
      </c>
      <c r="BG496" s="45">
        <f>IF(R496&lt;&gt;"",IF(LEFT(R496,1)="S", Calculs!$C$51,0),0)</f>
        <v>0</v>
      </c>
      <c r="BH496" s="252" t="str">
        <f t="shared" si="138"/>
        <v/>
      </c>
      <c r="BI496" s="242">
        <f>IF(B496="",0, IF(BS496="S",COUNTIF($BH$17:BH496,BH496),0))</f>
        <v>0</v>
      </c>
      <c r="BJ496" s="45">
        <f xml:space="preserve"> IF(S496&lt;&gt;"",IF(S496&lt;&gt;"Sense monitor",VLOOKUP(LEFT(S496,2),Calculs!$B$41:$C$46,2,FALSE),0),0)</f>
        <v>0</v>
      </c>
      <c r="BK496" s="45">
        <f>IF(T496&lt;&gt;"",IF(LEFT(T496,1)="S", Calculs!$C$48,0),0)</f>
        <v>0</v>
      </c>
      <c r="BL496" s="45">
        <f>IF(W496&lt;&gt;"",IF(LEFT(W496,3)="ETT", Calculs!$C$37,0),0)</f>
        <v>0</v>
      </c>
      <c r="BM496" s="45">
        <f>IF(X496&lt;&gt;"",IF(LEFT(X496,1)="S", Calculs!$C$51,0),0)</f>
        <v>0</v>
      </c>
      <c r="BN496" s="45">
        <f>IF(Y496&lt;&gt;"",IF(LEFT(Y496,1)="S", Calculs!$C$52,0),0)</f>
        <v>0</v>
      </c>
      <c r="BO496" s="46" t="str">
        <f t="shared" si="150"/>
        <v/>
      </c>
      <c r="BP496" s="45">
        <f>SUMIF(Calculs!$B$32:$B$36,TRIM(BO496),Calculs!$C$32:$C$36)</f>
        <v>0</v>
      </c>
      <c r="BQ496" s="45">
        <f>IF(V496&lt;&gt;"",IF(LEFT(V496,1)="S", SUMIF(Calculs!$B$57:$B$61, TRIM(BO496), Calculs!$C$57:$C$61),0),0)</f>
        <v>0</v>
      </c>
      <c r="BR496" s="43" t="str">
        <f t="shared" si="139"/>
        <v>N</v>
      </c>
      <c r="BS496" s="241" t="str">
        <f t="shared" si="140"/>
        <v>N</v>
      </c>
      <c r="BT496" s="45">
        <f t="shared" si="141"/>
        <v>0</v>
      </c>
      <c r="BU496" s="45"/>
      <c r="BV496" s="45"/>
      <c r="BW496" s="45">
        <f>IF(C496="",0,IF(AND(BR496="S",AW496=1), VLOOKUP(C496,Calculs!$B$85:$D$90,3), 0) + IF(AND(BS496="S",BI496=1), VLOOKUP(C496,Calculs!$B$85:$F$90,5), 0))</f>
        <v>0</v>
      </c>
      <c r="BX496" s="43" t="str">
        <f t="shared" si="142"/>
        <v/>
      </c>
      <c r="BY496" s="241" t="str">
        <f t="shared" si="143"/>
        <v/>
      </c>
      <c r="BZ496" s="301" t="str">
        <f t="shared" si="144"/>
        <v/>
      </c>
      <c r="CA496" s="301" t="str">
        <f t="shared" si="145"/>
        <v/>
      </c>
    </row>
    <row r="497" spans="1:79" ht="12.75" customHeight="1">
      <c r="A497" s="273"/>
      <c r="B497" s="239" t="str">
        <f>IF(' Peticions ET'!B496="", "",' Peticions ET'!B496)</f>
        <v/>
      </c>
      <c r="C497" s="186" t="str">
        <f>IF(' Peticions ET'!C496="", "",' Peticions ET'!C496)</f>
        <v/>
      </c>
      <c r="D497" s="186" t="str">
        <f>IF(' Peticions ET'!D496="", "",' Peticions ET'!D496)</f>
        <v/>
      </c>
      <c r="E497" s="186" t="str">
        <f>IF(' Peticions ET'!E496="", "",' Peticions ET'!E496)</f>
        <v/>
      </c>
      <c r="F497" s="186" t="str">
        <f>IF(' Peticions ET'!F496="", "",' Peticions ET'!F496)</f>
        <v/>
      </c>
      <c r="G497" s="186" t="str">
        <f>IF(' Peticions ET'!G496="", "",' Peticions ET'!G496)</f>
        <v/>
      </c>
      <c r="H497" s="185" t="str">
        <f>IF(' Peticions ET'!H496="", "",' Peticions ET'!H496)</f>
        <v/>
      </c>
      <c r="I497" s="185" t="str">
        <f>IF(' Peticions ET'!I496="", "",' Peticions ET'!I496)</f>
        <v/>
      </c>
      <c r="J497" s="33" t="str">
        <f>IF(' Peticions ET'!J496="", "",' Peticions ET'!J496)</f>
        <v/>
      </c>
      <c r="K497" s="33" t="str">
        <f>IF(' Peticions ET'!K496="", "",' Peticions ET'!K496)</f>
        <v/>
      </c>
      <c r="L497" s="33" t="str">
        <f>IF(' Peticions ET'!L496="", "",' Peticions ET'!L496)</f>
        <v/>
      </c>
      <c r="M497" s="33" t="str">
        <f>IF(' Peticions ET'!M496="", "",' Peticions ET'!M496)</f>
        <v/>
      </c>
      <c r="N497" s="33" t="str">
        <f>IF(' Peticions ET'!N496="", "",' Peticions ET'!N496)</f>
        <v/>
      </c>
      <c r="O497" s="33" t="str">
        <f>IF(' Peticions ET'!O496="", "",' Peticions ET'!O496)</f>
        <v/>
      </c>
      <c r="P497" s="33" t="str">
        <f>IF(' Peticions ET'!P496="", "",' Peticions ET'!P496)</f>
        <v/>
      </c>
      <c r="Q497" s="33" t="str">
        <f>IF(' Peticions ET'!R496="", "",' Peticions ET'!R496)</f>
        <v/>
      </c>
      <c r="R497" s="1" t="str">
        <f>IF(' Peticions ET'!Q496="", "",' Peticions ET'!Q496)</f>
        <v/>
      </c>
      <c r="S497" s="34" t="str">
        <f>IF(' Peticions ET'!U496="", "",' Peticions ET'!U496)</f>
        <v/>
      </c>
      <c r="T497" s="34" t="str">
        <f>IF(' Peticions ET'!V496="", "",' Peticions ET'!V496)</f>
        <v/>
      </c>
      <c r="U497" t="str">
        <f>IF(' Peticions ET'!S496="", "",' Peticions ET'!S496)</f>
        <v/>
      </c>
      <c r="V497" t="str">
        <f>IF(' Peticions ET'!T496="", "",' Peticions ET'!T496)</f>
        <v/>
      </c>
      <c r="W497" s="33" t="str">
        <f>IF(' Peticions ET'!W496="", "",' Peticions ET'!W496)</f>
        <v/>
      </c>
      <c r="X497" s="33" t="str">
        <f>IF(' Peticions ET'!X496="", "",' Peticions ET'!X496)</f>
        <v/>
      </c>
      <c r="Y497" s="33" t="str">
        <f>IF(' Peticions ET'!Y496="", "",' Peticions ET'!Y496)</f>
        <v/>
      </c>
      <c r="Z497" s="1"/>
      <c r="AA497" s="1"/>
      <c r="AB497" s="3"/>
      <c r="AC497" s="34"/>
      <c r="AD497" s="34"/>
      <c r="AE497" s="34"/>
      <c r="AF497" s="35"/>
      <c r="AG497" s="36"/>
      <c r="AH497" s="36"/>
      <c r="AI497" s="36"/>
      <c r="AJ497" s="36"/>
      <c r="AK497" s="37"/>
      <c r="AL497" s="37"/>
      <c r="AM497" s="37"/>
      <c r="AN497" s="37"/>
      <c r="AO497" s="38" t="str">
        <f>IF(' Peticions ET'!AO496="", "",' Peticions ET'!AO496)</f>
        <v/>
      </c>
      <c r="AP497" s="154"/>
      <c r="AQ497" s="39"/>
      <c r="AR497" s="40" t="str">
        <f t="shared" si="135"/>
        <v/>
      </c>
      <c r="AS497" s="41" t="str">
        <f t="shared" si="136"/>
        <v/>
      </c>
      <c r="AT497" s="42" t="str">
        <f t="shared" si="146"/>
        <v/>
      </c>
      <c r="AU497" s="43" t="str">
        <f t="shared" si="147"/>
        <v/>
      </c>
      <c r="AV497" s="252" t="str">
        <f t="shared" si="137"/>
        <v/>
      </c>
      <c r="AW497" s="242">
        <f>IF(B497="",0,IF(BR497="S",COUNTIF($AV$17:AV497,AV497),0))</f>
        <v>0</v>
      </c>
      <c r="AX497" s="44" t="str">
        <f t="shared" si="148"/>
        <v/>
      </c>
      <c r="AY497" s="45">
        <f xml:space="preserve"> IF(AX497&lt;&gt;"",VLOOKUP(AX497,Calculs!$B$2:$C$34,2,FALSE),0)</f>
        <v>0</v>
      </c>
      <c r="AZ497" s="45">
        <f>IF(K497&lt;&gt;"",IF(LEFT(K497,1)="S", Calculs!$C$55,0),0)</f>
        <v>0</v>
      </c>
      <c r="BA497" s="45">
        <f>IF(L497&lt;&gt;"",IF(LEFT(L497,1)="S", Calculs!$C$51,0),0)</f>
        <v>0</v>
      </c>
      <c r="BB497" s="45">
        <f>IF(M497&lt;&gt;"",IF(LEFT(M497,1)="S", Calculs!$C$52,0),0)</f>
        <v>0</v>
      </c>
      <c r="BC497" s="46" t="str">
        <f t="shared" si="149"/>
        <v/>
      </c>
      <c r="BD497" s="46" t="str">
        <f t="shared" si="151"/>
        <v/>
      </c>
      <c r="BE497" s="46">
        <f>SUMIF(Calculs!$B$2:$B$34,BC497,Calculs!$C$2:$C$34)</f>
        <v>0</v>
      </c>
      <c r="BF497" s="45">
        <f>IF(Q497&lt;&gt;"",IF(LEFT(Q497,1)="S", Calculs!$C$52,0),0)</f>
        <v>0</v>
      </c>
      <c r="BG497" s="45">
        <f>IF(R497&lt;&gt;"",IF(LEFT(R497,1)="S", Calculs!$C$51,0),0)</f>
        <v>0</v>
      </c>
      <c r="BH497" s="252" t="str">
        <f t="shared" si="138"/>
        <v/>
      </c>
      <c r="BI497" s="242">
        <f>IF(B497="",0, IF(BS497="S",COUNTIF($BH$17:BH497,BH497),0))</f>
        <v>0</v>
      </c>
      <c r="BJ497" s="45">
        <f xml:space="preserve"> IF(S497&lt;&gt;"",IF(S497&lt;&gt;"Sense monitor",VLOOKUP(LEFT(S497,2),Calculs!$B$41:$C$46,2,FALSE),0),0)</f>
        <v>0</v>
      </c>
      <c r="BK497" s="45">
        <f>IF(T497&lt;&gt;"",IF(LEFT(T497,1)="S", Calculs!$C$48,0),0)</f>
        <v>0</v>
      </c>
      <c r="BL497" s="45">
        <f>IF(W497&lt;&gt;"",IF(LEFT(W497,3)="ETT", Calculs!$C$37,0),0)</f>
        <v>0</v>
      </c>
      <c r="BM497" s="45">
        <f>IF(X497&lt;&gt;"",IF(LEFT(X497,1)="S", Calculs!$C$51,0),0)</f>
        <v>0</v>
      </c>
      <c r="BN497" s="45">
        <f>IF(Y497&lt;&gt;"",IF(LEFT(Y497,1)="S", Calculs!$C$52,0),0)</f>
        <v>0</v>
      </c>
      <c r="BO497" s="46" t="str">
        <f t="shared" si="150"/>
        <v/>
      </c>
      <c r="BP497" s="45">
        <f>SUMIF(Calculs!$B$32:$B$36,TRIM(BO497),Calculs!$C$32:$C$36)</f>
        <v>0</v>
      </c>
      <c r="BQ497" s="45">
        <f>IF(V497&lt;&gt;"",IF(LEFT(V497,1)="S", SUMIF(Calculs!$B$57:$B$61, TRIM(BO497), Calculs!$C$57:$C$61),0),0)</f>
        <v>0</v>
      </c>
      <c r="BR497" s="43" t="str">
        <f t="shared" si="139"/>
        <v>N</v>
      </c>
      <c r="BS497" s="241" t="str">
        <f t="shared" si="140"/>
        <v>N</v>
      </c>
      <c r="BT497" s="45">
        <f t="shared" si="141"/>
        <v>0</v>
      </c>
      <c r="BU497" s="45"/>
      <c r="BV497" s="45"/>
      <c r="BW497" s="45">
        <f>IF(C497="",0,IF(AND(BR497="S",AW497=1), VLOOKUP(C497,Calculs!$B$85:$D$90,3), 0) + IF(AND(BS497="S",BI497=1), VLOOKUP(C497,Calculs!$B$85:$F$90,5), 0))</f>
        <v>0</v>
      </c>
      <c r="BX497" s="43" t="str">
        <f t="shared" si="142"/>
        <v/>
      </c>
      <c r="BY497" s="241" t="str">
        <f t="shared" si="143"/>
        <v/>
      </c>
      <c r="BZ497" s="301" t="str">
        <f t="shared" si="144"/>
        <v/>
      </c>
      <c r="CA497" s="301" t="str">
        <f t="shared" si="145"/>
        <v/>
      </c>
    </row>
    <row r="498" spans="1:79" ht="12.75" customHeight="1">
      <c r="A498" s="273"/>
      <c r="B498" s="239" t="str">
        <f>IF(' Peticions ET'!B497="", "",' Peticions ET'!B497)</f>
        <v/>
      </c>
      <c r="C498" s="186" t="str">
        <f>IF(' Peticions ET'!C497="", "",' Peticions ET'!C497)</f>
        <v/>
      </c>
      <c r="D498" s="186" t="str">
        <f>IF(' Peticions ET'!D497="", "",' Peticions ET'!D497)</f>
        <v/>
      </c>
      <c r="E498" s="186" t="str">
        <f>IF(' Peticions ET'!E497="", "",' Peticions ET'!E497)</f>
        <v/>
      </c>
      <c r="F498" s="186" t="str">
        <f>IF(' Peticions ET'!F497="", "",' Peticions ET'!F497)</f>
        <v/>
      </c>
      <c r="G498" s="186" t="str">
        <f>IF(' Peticions ET'!G497="", "",' Peticions ET'!G497)</f>
        <v/>
      </c>
      <c r="H498" s="185" t="str">
        <f>IF(' Peticions ET'!H497="", "",' Peticions ET'!H497)</f>
        <v/>
      </c>
      <c r="I498" s="185" t="str">
        <f>IF(' Peticions ET'!I497="", "",' Peticions ET'!I497)</f>
        <v/>
      </c>
      <c r="J498" s="33" t="str">
        <f>IF(' Peticions ET'!J497="", "",' Peticions ET'!J497)</f>
        <v/>
      </c>
      <c r="K498" s="33" t="str">
        <f>IF(' Peticions ET'!K497="", "",' Peticions ET'!K497)</f>
        <v/>
      </c>
      <c r="L498" s="33" t="str">
        <f>IF(' Peticions ET'!L497="", "",' Peticions ET'!L497)</f>
        <v/>
      </c>
      <c r="M498" s="33" t="str">
        <f>IF(' Peticions ET'!M497="", "",' Peticions ET'!M497)</f>
        <v/>
      </c>
      <c r="N498" s="33" t="str">
        <f>IF(' Peticions ET'!N497="", "",' Peticions ET'!N497)</f>
        <v/>
      </c>
      <c r="O498" s="33" t="str">
        <f>IF(' Peticions ET'!O497="", "",' Peticions ET'!O497)</f>
        <v/>
      </c>
      <c r="P498" s="33" t="str">
        <f>IF(' Peticions ET'!P497="", "",' Peticions ET'!P497)</f>
        <v/>
      </c>
      <c r="Q498" s="33" t="str">
        <f>IF(' Peticions ET'!R497="", "",' Peticions ET'!R497)</f>
        <v/>
      </c>
      <c r="R498" s="1" t="str">
        <f>IF(' Peticions ET'!Q497="", "",' Peticions ET'!Q497)</f>
        <v/>
      </c>
      <c r="S498" s="34" t="str">
        <f>IF(' Peticions ET'!U497="", "",' Peticions ET'!U497)</f>
        <v/>
      </c>
      <c r="T498" s="34" t="str">
        <f>IF(' Peticions ET'!V497="", "",' Peticions ET'!V497)</f>
        <v/>
      </c>
      <c r="U498" t="str">
        <f>IF(' Peticions ET'!S497="", "",' Peticions ET'!S497)</f>
        <v/>
      </c>
      <c r="V498" t="str">
        <f>IF(' Peticions ET'!T497="", "",' Peticions ET'!T497)</f>
        <v/>
      </c>
      <c r="W498" s="33" t="str">
        <f>IF(' Peticions ET'!W497="", "",' Peticions ET'!W497)</f>
        <v/>
      </c>
      <c r="X498" s="33" t="str">
        <f>IF(' Peticions ET'!X497="", "",' Peticions ET'!X497)</f>
        <v/>
      </c>
      <c r="Y498" s="33" t="str">
        <f>IF(' Peticions ET'!Y497="", "",' Peticions ET'!Y497)</f>
        <v/>
      </c>
      <c r="Z498" s="1"/>
      <c r="AA498" s="1"/>
      <c r="AB498" s="3"/>
      <c r="AC498" s="34"/>
      <c r="AD498" s="34"/>
      <c r="AE498" s="34"/>
      <c r="AF498" s="35"/>
      <c r="AG498" s="36"/>
      <c r="AH498" s="36"/>
      <c r="AI498" s="36"/>
      <c r="AJ498" s="36"/>
      <c r="AK498" s="37"/>
      <c r="AL498" s="37"/>
      <c r="AM498" s="37"/>
      <c r="AN498" s="37"/>
      <c r="AO498" s="38" t="str">
        <f>IF(' Peticions ET'!AO497="", "",' Peticions ET'!AO497)</f>
        <v/>
      </c>
      <c r="AP498" s="154"/>
      <c r="AQ498" s="39"/>
      <c r="AR498" s="40" t="str">
        <f t="shared" si="135"/>
        <v/>
      </c>
      <c r="AS498" s="41" t="str">
        <f t="shared" si="136"/>
        <v/>
      </c>
      <c r="AT498" s="42" t="str">
        <f t="shared" si="146"/>
        <v/>
      </c>
      <c r="AU498" s="43" t="str">
        <f t="shared" si="147"/>
        <v/>
      </c>
      <c r="AV498" s="252" t="str">
        <f t="shared" si="137"/>
        <v/>
      </c>
      <c r="AW498" s="242">
        <f>IF(B498="",0,IF(BR498="S",COUNTIF($AV$17:AV498,AV498),0))</f>
        <v>0</v>
      </c>
      <c r="AX498" s="44" t="str">
        <f t="shared" si="148"/>
        <v/>
      </c>
      <c r="AY498" s="45">
        <f xml:space="preserve"> IF(AX498&lt;&gt;"",VLOOKUP(AX498,Calculs!$B$2:$C$34,2,FALSE),0)</f>
        <v>0</v>
      </c>
      <c r="AZ498" s="45">
        <f>IF(K498&lt;&gt;"",IF(LEFT(K498,1)="S", Calculs!$C$55,0),0)</f>
        <v>0</v>
      </c>
      <c r="BA498" s="45">
        <f>IF(L498&lt;&gt;"",IF(LEFT(L498,1)="S", Calculs!$C$51,0),0)</f>
        <v>0</v>
      </c>
      <c r="BB498" s="45">
        <f>IF(M498&lt;&gt;"",IF(LEFT(M498,1)="S", Calculs!$C$52,0),0)</f>
        <v>0</v>
      </c>
      <c r="BC498" s="46" t="str">
        <f t="shared" si="149"/>
        <v/>
      </c>
      <c r="BD498" s="46" t="str">
        <f t="shared" si="151"/>
        <v/>
      </c>
      <c r="BE498" s="46">
        <f>SUMIF(Calculs!$B$2:$B$34,BC498,Calculs!$C$2:$C$34)</f>
        <v>0</v>
      </c>
      <c r="BF498" s="45">
        <f>IF(Q498&lt;&gt;"",IF(LEFT(Q498,1)="S", Calculs!$C$52,0),0)</f>
        <v>0</v>
      </c>
      <c r="BG498" s="45">
        <f>IF(R498&lt;&gt;"",IF(LEFT(R498,1)="S", Calculs!$C$51,0),0)</f>
        <v>0</v>
      </c>
      <c r="BH498" s="252" t="str">
        <f t="shared" si="138"/>
        <v/>
      </c>
      <c r="BI498" s="242">
        <f>IF(B498="",0, IF(BS498="S",COUNTIF($BH$17:BH498,BH498),0))</f>
        <v>0</v>
      </c>
      <c r="BJ498" s="45">
        <f xml:space="preserve"> IF(S498&lt;&gt;"",IF(S498&lt;&gt;"Sense monitor",VLOOKUP(LEFT(S498,2),Calculs!$B$41:$C$46,2,FALSE),0),0)</f>
        <v>0</v>
      </c>
      <c r="BK498" s="45">
        <f>IF(T498&lt;&gt;"",IF(LEFT(T498,1)="S", Calculs!$C$48,0),0)</f>
        <v>0</v>
      </c>
      <c r="BL498" s="45">
        <f>IF(W498&lt;&gt;"",IF(LEFT(W498,3)="ETT", Calculs!$C$37,0),0)</f>
        <v>0</v>
      </c>
      <c r="BM498" s="45">
        <f>IF(X498&lt;&gt;"",IF(LEFT(X498,1)="S", Calculs!$C$51,0),0)</f>
        <v>0</v>
      </c>
      <c r="BN498" s="45">
        <f>IF(Y498&lt;&gt;"",IF(LEFT(Y498,1)="S", Calculs!$C$52,0),0)</f>
        <v>0</v>
      </c>
      <c r="BO498" s="46" t="str">
        <f t="shared" si="150"/>
        <v/>
      </c>
      <c r="BP498" s="45">
        <f>SUMIF(Calculs!$B$32:$B$36,TRIM(BO498),Calculs!$C$32:$C$36)</f>
        <v>0</v>
      </c>
      <c r="BQ498" s="45">
        <f>IF(V498&lt;&gt;"",IF(LEFT(V498,1)="S", SUMIF(Calculs!$B$57:$B$61, TRIM(BO498), Calculs!$C$57:$C$61),0),0)</f>
        <v>0</v>
      </c>
      <c r="BR498" s="43" t="str">
        <f t="shared" si="139"/>
        <v>N</v>
      </c>
      <c r="BS498" s="241" t="str">
        <f t="shared" si="140"/>
        <v>N</v>
      </c>
      <c r="BT498" s="45">
        <f t="shared" si="141"/>
        <v>0</v>
      </c>
      <c r="BU498" s="45"/>
      <c r="BV498" s="45"/>
      <c r="BW498" s="45">
        <f>IF(C498="",0,IF(AND(BR498="S",AW498=1), VLOOKUP(C498,Calculs!$B$85:$D$90,3), 0) + IF(AND(BS498="S",BI498=1), VLOOKUP(C498,Calculs!$B$85:$F$90,5), 0))</f>
        <v>0</v>
      </c>
      <c r="BX498" s="43" t="str">
        <f t="shared" si="142"/>
        <v/>
      </c>
      <c r="BY498" s="241" t="str">
        <f t="shared" si="143"/>
        <v/>
      </c>
      <c r="BZ498" s="301" t="str">
        <f t="shared" si="144"/>
        <v/>
      </c>
      <c r="CA498" s="301" t="str">
        <f t="shared" si="145"/>
        <v/>
      </c>
    </row>
    <row r="499" spans="1:79" ht="12.75" customHeight="1">
      <c r="A499" s="273"/>
      <c r="B499" s="239" t="str">
        <f>IF(' Peticions ET'!B498="", "",' Peticions ET'!B498)</f>
        <v/>
      </c>
      <c r="C499" s="186" t="str">
        <f>IF(' Peticions ET'!C498="", "",' Peticions ET'!C498)</f>
        <v/>
      </c>
      <c r="D499" s="186" t="str">
        <f>IF(' Peticions ET'!D498="", "",' Peticions ET'!D498)</f>
        <v/>
      </c>
      <c r="E499" s="186" t="str">
        <f>IF(' Peticions ET'!E498="", "",' Peticions ET'!E498)</f>
        <v/>
      </c>
      <c r="F499" s="186" t="str">
        <f>IF(' Peticions ET'!F498="", "",' Peticions ET'!F498)</f>
        <v/>
      </c>
      <c r="G499" s="186" t="str">
        <f>IF(' Peticions ET'!G498="", "",' Peticions ET'!G498)</f>
        <v/>
      </c>
      <c r="H499" s="185" t="str">
        <f>IF(' Peticions ET'!H498="", "",' Peticions ET'!H498)</f>
        <v/>
      </c>
      <c r="I499" s="185" t="str">
        <f>IF(' Peticions ET'!I498="", "",' Peticions ET'!I498)</f>
        <v/>
      </c>
      <c r="J499" s="33" t="str">
        <f>IF(' Peticions ET'!J498="", "",' Peticions ET'!J498)</f>
        <v/>
      </c>
      <c r="K499" s="33" t="str">
        <f>IF(' Peticions ET'!K498="", "",' Peticions ET'!K498)</f>
        <v/>
      </c>
      <c r="L499" s="33" t="str">
        <f>IF(' Peticions ET'!L498="", "",' Peticions ET'!L498)</f>
        <v/>
      </c>
      <c r="M499" s="33" t="str">
        <f>IF(' Peticions ET'!M498="", "",' Peticions ET'!M498)</f>
        <v/>
      </c>
      <c r="N499" s="33" t="str">
        <f>IF(' Peticions ET'!N498="", "",' Peticions ET'!N498)</f>
        <v/>
      </c>
      <c r="O499" s="33" t="str">
        <f>IF(' Peticions ET'!O498="", "",' Peticions ET'!O498)</f>
        <v/>
      </c>
      <c r="P499" s="33" t="str">
        <f>IF(' Peticions ET'!P498="", "",' Peticions ET'!P498)</f>
        <v/>
      </c>
      <c r="Q499" s="33" t="str">
        <f>IF(' Peticions ET'!R498="", "",' Peticions ET'!R498)</f>
        <v/>
      </c>
      <c r="R499" s="1" t="str">
        <f>IF(' Peticions ET'!Q498="", "",' Peticions ET'!Q498)</f>
        <v/>
      </c>
      <c r="S499" s="34" t="str">
        <f>IF(' Peticions ET'!U498="", "",' Peticions ET'!U498)</f>
        <v/>
      </c>
      <c r="T499" s="34" t="str">
        <f>IF(' Peticions ET'!V498="", "",' Peticions ET'!V498)</f>
        <v/>
      </c>
      <c r="U499" t="str">
        <f>IF(' Peticions ET'!S498="", "",' Peticions ET'!S498)</f>
        <v/>
      </c>
      <c r="V499" t="str">
        <f>IF(' Peticions ET'!T498="", "",' Peticions ET'!T498)</f>
        <v/>
      </c>
      <c r="W499" s="33" t="str">
        <f>IF(' Peticions ET'!W498="", "",' Peticions ET'!W498)</f>
        <v/>
      </c>
      <c r="X499" s="33" t="str">
        <f>IF(' Peticions ET'!X498="", "",' Peticions ET'!X498)</f>
        <v/>
      </c>
      <c r="Y499" s="33" t="str">
        <f>IF(' Peticions ET'!Y498="", "",' Peticions ET'!Y498)</f>
        <v/>
      </c>
      <c r="Z499" s="1"/>
      <c r="AA499" s="1"/>
      <c r="AB499" s="3"/>
      <c r="AC499" s="34"/>
      <c r="AD499" s="34"/>
      <c r="AE499" s="34"/>
      <c r="AF499" s="35"/>
      <c r="AG499" s="36"/>
      <c r="AH499" s="36"/>
      <c r="AI499" s="36"/>
      <c r="AJ499" s="36"/>
      <c r="AK499" s="37"/>
      <c r="AL499" s="37"/>
      <c r="AM499" s="37"/>
      <c r="AN499" s="37"/>
      <c r="AO499" s="38" t="str">
        <f>IF(' Peticions ET'!AO498="", "",' Peticions ET'!AO498)</f>
        <v/>
      </c>
      <c r="AP499" s="154"/>
      <c r="AQ499" s="39"/>
      <c r="AR499" s="40" t="str">
        <f t="shared" si="135"/>
        <v/>
      </c>
      <c r="AS499" s="41" t="str">
        <f t="shared" si="136"/>
        <v/>
      </c>
      <c r="AT499" s="42" t="str">
        <f t="shared" si="146"/>
        <v/>
      </c>
      <c r="AU499" s="43" t="str">
        <f t="shared" si="147"/>
        <v/>
      </c>
      <c r="AV499" s="252" t="str">
        <f t="shared" si="137"/>
        <v/>
      </c>
      <c r="AW499" s="242">
        <f>IF(B499="",0,IF(BR499="S",COUNTIF($AV$17:AV499,AV499),0))</f>
        <v>0</v>
      </c>
      <c r="AX499" s="44" t="str">
        <f t="shared" si="148"/>
        <v/>
      </c>
      <c r="AY499" s="45">
        <f xml:space="preserve"> IF(AX499&lt;&gt;"",VLOOKUP(AX499,Calculs!$B$2:$C$34,2,FALSE),0)</f>
        <v>0</v>
      </c>
      <c r="AZ499" s="45">
        <f>IF(K499&lt;&gt;"",IF(LEFT(K499,1)="S", Calculs!$C$55,0),0)</f>
        <v>0</v>
      </c>
      <c r="BA499" s="45">
        <f>IF(L499&lt;&gt;"",IF(LEFT(L499,1)="S", Calculs!$C$51,0),0)</f>
        <v>0</v>
      </c>
      <c r="BB499" s="45">
        <f>IF(M499&lt;&gt;"",IF(LEFT(M499,1)="S", Calculs!$C$52,0),0)</f>
        <v>0</v>
      </c>
      <c r="BC499" s="46" t="str">
        <f t="shared" si="149"/>
        <v/>
      </c>
      <c r="BD499" s="46" t="str">
        <f t="shared" si="151"/>
        <v/>
      </c>
      <c r="BE499" s="46">
        <f>SUMIF(Calculs!$B$2:$B$34,BC499,Calculs!$C$2:$C$34)</f>
        <v>0</v>
      </c>
      <c r="BF499" s="45">
        <f>IF(Q499&lt;&gt;"",IF(LEFT(Q499,1)="S", Calculs!$C$52,0),0)</f>
        <v>0</v>
      </c>
      <c r="BG499" s="45">
        <f>IF(R499&lt;&gt;"",IF(LEFT(R499,1)="S", Calculs!$C$51,0),0)</f>
        <v>0</v>
      </c>
      <c r="BH499" s="252" t="str">
        <f t="shared" si="138"/>
        <v/>
      </c>
      <c r="BI499" s="242">
        <f>IF(B499="",0, IF(BS499="S",COUNTIF($BH$17:BH499,BH499),0))</f>
        <v>0</v>
      </c>
      <c r="BJ499" s="45">
        <f xml:space="preserve"> IF(S499&lt;&gt;"",IF(S499&lt;&gt;"Sense monitor",VLOOKUP(LEFT(S499,2),Calculs!$B$41:$C$46,2,FALSE),0),0)</f>
        <v>0</v>
      </c>
      <c r="BK499" s="45">
        <f>IF(T499&lt;&gt;"",IF(LEFT(T499,1)="S", Calculs!$C$48,0),0)</f>
        <v>0</v>
      </c>
      <c r="BL499" s="45">
        <f>IF(W499&lt;&gt;"",IF(LEFT(W499,3)="ETT", Calculs!$C$37,0),0)</f>
        <v>0</v>
      </c>
      <c r="BM499" s="45">
        <f>IF(X499&lt;&gt;"",IF(LEFT(X499,1)="S", Calculs!$C$51,0),0)</f>
        <v>0</v>
      </c>
      <c r="BN499" s="45">
        <f>IF(Y499&lt;&gt;"",IF(LEFT(Y499,1)="S", Calculs!$C$52,0),0)</f>
        <v>0</v>
      </c>
      <c r="BO499" s="46" t="str">
        <f t="shared" si="150"/>
        <v/>
      </c>
      <c r="BP499" s="45">
        <f>SUMIF(Calculs!$B$32:$B$36,TRIM(BO499),Calculs!$C$32:$C$36)</f>
        <v>0</v>
      </c>
      <c r="BQ499" s="45">
        <f>IF(V499&lt;&gt;"",IF(LEFT(V499,1)="S", SUMIF(Calculs!$B$57:$B$61, TRIM(BO499), Calculs!$C$57:$C$61),0),0)</f>
        <v>0</v>
      </c>
      <c r="BR499" s="43" t="str">
        <f t="shared" si="139"/>
        <v>N</v>
      </c>
      <c r="BS499" s="241" t="str">
        <f t="shared" si="140"/>
        <v>N</v>
      </c>
      <c r="BT499" s="45">
        <f t="shared" si="141"/>
        <v>0</v>
      </c>
      <c r="BU499" s="45"/>
      <c r="BV499" s="45"/>
      <c r="BW499" s="45">
        <f>IF(C499="",0,IF(AND(BR499="S",AW499=1), VLOOKUP(C499,Calculs!$B$85:$D$90,3), 0) + IF(AND(BS499="S",BI499=1), VLOOKUP(C499,Calculs!$B$85:$F$90,5), 0))</f>
        <v>0</v>
      </c>
      <c r="BX499" s="43" t="str">
        <f t="shared" si="142"/>
        <v/>
      </c>
      <c r="BY499" s="241" t="str">
        <f t="shared" si="143"/>
        <v/>
      </c>
      <c r="BZ499" s="301" t="str">
        <f t="shared" si="144"/>
        <v/>
      </c>
      <c r="CA499" s="301" t="str">
        <f t="shared" si="145"/>
        <v/>
      </c>
    </row>
    <row r="500" spans="1:79" ht="12.75" customHeight="1">
      <c r="A500" s="273"/>
      <c r="B500" s="239" t="str">
        <f>IF(' Peticions ET'!B499="", "",' Peticions ET'!B499)</f>
        <v/>
      </c>
      <c r="C500" s="186" t="str">
        <f>IF(' Peticions ET'!C499="", "",' Peticions ET'!C499)</f>
        <v/>
      </c>
      <c r="D500" s="186" t="str">
        <f>IF(' Peticions ET'!D499="", "",' Peticions ET'!D499)</f>
        <v/>
      </c>
      <c r="E500" s="186" t="str">
        <f>IF(' Peticions ET'!E499="", "",' Peticions ET'!E499)</f>
        <v/>
      </c>
      <c r="F500" s="186" t="str">
        <f>IF(' Peticions ET'!F499="", "",' Peticions ET'!F499)</f>
        <v/>
      </c>
      <c r="G500" s="186" t="str">
        <f>IF(' Peticions ET'!G499="", "",' Peticions ET'!G499)</f>
        <v/>
      </c>
      <c r="H500" s="185" t="str">
        <f>IF(' Peticions ET'!H499="", "",' Peticions ET'!H499)</f>
        <v/>
      </c>
      <c r="I500" s="185" t="str">
        <f>IF(' Peticions ET'!I499="", "",' Peticions ET'!I499)</f>
        <v/>
      </c>
      <c r="J500" s="33" t="str">
        <f>IF(' Peticions ET'!J499="", "",' Peticions ET'!J499)</f>
        <v/>
      </c>
      <c r="K500" s="33" t="str">
        <f>IF(' Peticions ET'!K499="", "",' Peticions ET'!K499)</f>
        <v/>
      </c>
      <c r="L500" s="33" t="str">
        <f>IF(' Peticions ET'!L499="", "",' Peticions ET'!L499)</f>
        <v/>
      </c>
      <c r="M500" s="33" t="str">
        <f>IF(' Peticions ET'!M499="", "",' Peticions ET'!M499)</f>
        <v/>
      </c>
      <c r="N500" s="33" t="str">
        <f>IF(' Peticions ET'!N499="", "",' Peticions ET'!N499)</f>
        <v/>
      </c>
      <c r="O500" s="33" t="str">
        <f>IF(' Peticions ET'!O499="", "",' Peticions ET'!O499)</f>
        <v/>
      </c>
      <c r="P500" s="33" t="str">
        <f>IF(' Peticions ET'!P499="", "",' Peticions ET'!P499)</f>
        <v/>
      </c>
      <c r="Q500" s="33" t="str">
        <f>IF(' Peticions ET'!R499="", "",' Peticions ET'!R499)</f>
        <v/>
      </c>
      <c r="R500" s="1" t="str">
        <f>IF(' Peticions ET'!Q499="", "",' Peticions ET'!Q499)</f>
        <v/>
      </c>
      <c r="S500" s="34" t="str">
        <f>IF(' Peticions ET'!U499="", "",' Peticions ET'!U499)</f>
        <v/>
      </c>
      <c r="T500" s="34" t="str">
        <f>IF(' Peticions ET'!V499="", "",' Peticions ET'!V499)</f>
        <v/>
      </c>
      <c r="U500" t="str">
        <f>IF(' Peticions ET'!S499="", "",' Peticions ET'!S499)</f>
        <v/>
      </c>
      <c r="V500" t="str">
        <f>IF(' Peticions ET'!T499="", "",' Peticions ET'!T499)</f>
        <v/>
      </c>
      <c r="W500" s="33" t="str">
        <f>IF(' Peticions ET'!W499="", "",' Peticions ET'!W499)</f>
        <v/>
      </c>
      <c r="X500" s="33" t="str">
        <f>IF(' Peticions ET'!X499="", "",' Peticions ET'!X499)</f>
        <v/>
      </c>
      <c r="Y500" s="33" t="str">
        <f>IF(' Peticions ET'!Y499="", "",' Peticions ET'!Y499)</f>
        <v/>
      </c>
      <c r="Z500" s="1"/>
      <c r="AA500" s="1"/>
      <c r="AB500" s="3"/>
      <c r="AC500" s="34"/>
      <c r="AD500" s="34"/>
      <c r="AE500" s="34"/>
      <c r="AF500" s="35"/>
      <c r="AG500" s="36"/>
      <c r="AH500" s="36"/>
      <c r="AI500" s="36"/>
      <c r="AJ500" s="36"/>
      <c r="AK500" s="37"/>
      <c r="AL500" s="37"/>
      <c r="AM500" s="37"/>
      <c r="AN500" s="37"/>
      <c r="AO500" s="38" t="str">
        <f>IF(' Peticions ET'!AO499="", "",' Peticions ET'!AO499)</f>
        <v/>
      </c>
      <c r="AP500" s="154"/>
      <c r="AQ500" s="39"/>
      <c r="AR500" s="40" t="str">
        <f t="shared" si="135"/>
        <v/>
      </c>
      <c r="AS500" s="41" t="str">
        <f t="shared" si="136"/>
        <v/>
      </c>
      <c r="AT500" s="42" t="str">
        <f t="shared" si="146"/>
        <v/>
      </c>
      <c r="AU500" s="43" t="str">
        <f t="shared" si="147"/>
        <v/>
      </c>
      <c r="AV500" s="252" t="str">
        <f t="shared" si="137"/>
        <v/>
      </c>
      <c r="AW500" s="242">
        <f>IF(B500="",0,IF(BR500="S",COUNTIF($AV$17:AV500,AV500),0))</f>
        <v>0</v>
      </c>
      <c r="AX500" s="44" t="str">
        <f t="shared" si="148"/>
        <v/>
      </c>
      <c r="AY500" s="45">
        <f xml:space="preserve"> IF(AX500&lt;&gt;"",VLOOKUP(AX500,Calculs!$B$2:$C$34,2,FALSE),0)</f>
        <v>0</v>
      </c>
      <c r="AZ500" s="45">
        <f>IF(K500&lt;&gt;"",IF(LEFT(K500,1)="S", Calculs!$C$55,0),0)</f>
        <v>0</v>
      </c>
      <c r="BA500" s="45">
        <f>IF(L500&lt;&gt;"",IF(LEFT(L500,1)="S", Calculs!$C$51,0),0)</f>
        <v>0</v>
      </c>
      <c r="BB500" s="45">
        <f>IF(M500&lt;&gt;"",IF(LEFT(M500,1)="S", Calculs!$C$52,0),0)</f>
        <v>0</v>
      </c>
      <c r="BC500" s="46" t="str">
        <f t="shared" si="149"/>
        <v/>
      </c>
      <c r="BD500" s="46" t="str">
        <f t="shared" si="151"/>
        <v/>
      </c>
      <c r="BE500" s="46">
        <f>SUMIF(Calculs!$B$2:$B$34,BC500,Calculs!$C$2:$C$34)</f>
        <v>0</v>
      </c>
      <c r="BF500" s="45">
        <f>IF(Q500&lt;&gt;"",IF(LEFT(Q500,1)="S", Calculs!$C$52,0),0)</f>
        <v>0</v>
      </c>
      <c r="BG500" s="45">
        <f>IF(R500&lt;&gt;"",IF(LEFT(R500,1)="S", Calculs!$C$51,0),0)</f>
        <v>0</v>
      </c>
      <c r="BH500" s="252" t="str">
        <f t="shared" si="138"/>
        <v/>
      </c>
      <c r="BI500" s="242">
        <f>IF(B500="",0, IF(BS500="S",COUNTIF($BH$17:BH500,BH500),0))</f>
        <v>0</v>
      </c>
      <c r="BJ500" s="45">
        <f xml:space="preserve"> IF(S500&lt;&gt;"",IF(S500&lt;&gt;"Sense monitor",VLOOKUP(LEFT(S500,2),Calculs!$B$41:$C$46,2,FALSE),0),0)</f>
        <v>0</v>
      </c>
      <c r="BK500" s="45">
        <f>IF(T500&lt;&gt;"",IF(LEFT(T500,1)="S", Calculs!$C$48,0),0)</f>
        <v>0</v>
      </c>
      <c r="BL500" s="45">
        <f>IF(W500&lt;&gt;"",IF(LEFT(W500,3)="ETT", Calculs!$C$37,0),0)</f>
        <v>0</v>
      </c>
      <c r="BM500" s="45">
        <f>IF(X500&lt;&gt;"",IF(LEFT(X500,1)="S", Calculs!$C$51,0),0)</f>
        <v>0</v>
      </c>
      <c r="BN500" s="45">
        <f>IF(Y500&lt;&gt;"",IF(LEFT(Y500,1)="S", Calculs!$C$52,0),0)</f>
        <v>0</v>
      </c>
      <c r="BO500" s="46" t="str">
        <f t="shared" si="150"/>
        <v/>
      </c>
      <c r="BP500" s="45">
        <f>SUMIF(Calculs!$B$32:$B$36,TRIM(BO500),Calculs!$C$32:$C$36)</f>
        <v>0</v>
      </c>
      <c r="BQ500" s="45">
        <f>IF(V500&lt;&gt;"",IF(LEFT(V500,1)="S", SUMIF(Calculs!$B$57:$B$61, TRIM(BO500), Calculs!$C$57:$C$61),0),0)</f>
        <v>0</v>
      </c>
      <c r="BR500" s="43" t="str">
        <f t="shared" si="139"/>
        <v>N</v>
      </c>
      <c r="BS500" s="241" t="str">
        <f t="shared" si="140"/>
        <v>N</v>
      </c>
      <c r="BT500" s="45">
        <f t="shared" si="141"/>
        <v>0</v>
      </c>
      <c r="BU500" s="45"/>
      <c r="BV500" s="45"/>
      <c r="BW500" s="45">
        <f>IF(C500="",0,IF(AND(BR500="S",AW500=1), VLOOKUP(C500,Calculs!$B$85:$D$90,3), 0) + IF(AND(BS500="S",BI500=1), VLOOKUP(C500,Calculs!$B$85:$F$90,5), 0))</f>
        <v>0</v>
      </c>
      <c r="BX500" s="43" t="str">
        <f t="shared" si="142"/>
        <v/>
      </c>
      <c r="BY500" s="241" t="str">
        <f t="shared" si="143"/>
        <v/>
      </c>
      <c r="BZ500" s="301" t="str">
        <f t="shared" si="144"/>
        <v/>
      </c>
      <c r="CA500" s="301" t="str">
        <f t="shared" si="145"/>
        <v/>
      </c>
    </row>
    <row r="501" spans="1:79" ht="12.75" customHeight="1">
      <c r="A501" s="273"/>
      <c r="B501" s="239" t="str">
        <f>IF(' Peticions ET'!B500="", "",' Peticions ET'!B500)</f>
        <v/>
      </c>
      <c r="C501" s="186" t="str">
        <f>IF(' Peticions ET'!C500="", "",' Peticions ET'!C500)</f>
        <v/>
      </c>
      <c r="D501" s="186" t="str">
        <f>IF(' Peticions ET'!D500="", "",' Peticions ET'!D500)</f>
        <v/>
      </c>
      <c r="E501" s="186" t="str">
        <f>IF(' Peticions ET'!E500="", "",' Peticions ET'!E500)</f>
        <v/>
      </c>
      <c r="F501" s="186" t="str">
        <f>IF(' Peticions ET'!F500="", "",' Peticions ET'!F500)</f>
        <v/>
      </c>
      <c r="G501" s="186" t="str">
        <f>IF(' Peticions ET'!G500="", "",' Peticions ET'!G500)</f>
        <v/>
      </c>
      <c r="H501" s="185" t="str">
        <f>IF(' Peticions ET'!H500="", "",' Peticions ET'!H500)</f>
        <v/>
      </c>
      <c r="I501" s="185" t="str">
        <f>IF(' Peticions ET'!I500="", "",' Peticions ET'!I500)</f>
        <v/>
      </c>
      <c r="J501" s="33" t="str">
        <f>IF(' Peticions ET'!J500="", "",' Peticions ET'!J500)</f>
        <v/>
      </c>
      <c r="K501" s="33" t="str">
        <f>IF(' Peticions ET'!K500="", "",' Peticions ET'!K500)</f>
        <v/>
      </c>
      <c r="L501" s="33" t="str">
        <f>IF(' Peticions ET'!L500="", "",' Peticions ET'!L500)</f>
        <v/>
      </c>
      <c r="M501" s="33" t="str">
        <f>IF(' Peticions ET'!M500="", "",' Peticions ET'!M500)</f>
        <v/>
      </c>
      <c r="N501" s="33" t="str">
        <f>IF(' Peticions ET'!N500="", "",' Peticions ET'!N500)</f>
        <v/>
      </c>
      <c r="O501" s="33" t="str">
        <f>IF(' Peticions ET'!O500="", "",' Peticions ET'!O500)</f>
        <v/>
      </c>
      <c r="P501" s="33" t="str">
        <f>IF(' Peticions ET'!P500="", "",' Peticions ET'!P500)</f>
        <v/>
      </c>
      <c r="Q501" s="33" t="str">
        <f>IF(' Peticions ET'!R500="", "",' Peticions ET'!R500)</f>
        <v/>
      </c>
      <c r="R501" s="1" t="str">
        <f>IF(' Peticions ET'!Q500="", "",' Peticions ET'!Q500)</f>
        <v/>
      </c>
      <c r="S501" s="34" t="str">
        <f>IF(' Peticions ET'!U500="", "",' Peticions ET'!U500)</f>
        <v/>
      </c>
      <c r="T501" s="34" t="str">
        <f>IF(' Peticions ET'!V500="", "",' Peticions ET'!V500)</f>
        <v/>
      </c>
      <c r="U501" t="str">
        <f>IF(' Peticions ET'!S500="", "",' Peticions ET'!S500)</f>
        <v/>
      </c>
      <c r="V501" t="str">
        <f>IF(' Peticions ET'!T500="", "",' Peticions ET'!T500)</f>
        <v/>
      </c>
      <c r="W501" s="33" t="str">
        <f>IF(' Peticions ET'!W500="", "",' Peticions ET'!W500)</f>
        <v/>
      </c>
      <c r="X501" s="33" t="str">
        <f>IF(' Peticions ET'!X500="", "",' Peticions ET'!X500)</f>
        <v/>
      </c>
      <c r="Y501" s="33" t="str">
        <f>IF(' Peticions ET'!Y500="", "",' Peticions ET'!Y500)</f>
        <v/>
      </c>
      <c r="Z501" s="1"/>
      <c r="AA501" s="1"/>
      <c r="AB501" s="3"/>
      <c r="AC501" s="34"/>
      <c r="AD501" s="34"/>
      <c r="AE501" s="34"/>
      <c r="AF501" s="35"/>
      <c r="AG501" s="36"/>
      <c r="AH501" s="36"/>
      <c r="AI501" s="36"/>
      <c r="AJ501" s="36"/>
      <c r="AK501" s="37"/>
      <c r="AL501" s="37"/>
      <c r="AM501" s="37"/>
      <c r="AN501" s="37"/>
      <c r="AO501" s="38" t="str">
        <f>IF(' Peticions ET'!AO500="", "",' Peticions ET'!AO500)</f>
        <v/>
      </c>
      <c r="AP501" s="154"/>
      <c r="AQ501" s="39"/>
      <c r="AR501" s="40" t="str">
        <f t="shared" si="135"/>
        <v/>
      </c>
      <c r="AS501" s="41" t="str">
        <f t="shared" si="136"/>
        <v/>
      </c>
      <c r="AT501" s="42" t="str">
        <f t="shared" si="146"/>
        <v/>
      </c>
      <c r="AU501" s="43" t="str">
        <f t="shared" si="147"/>
        <v/>
      </c>
      <c r="AV501" s="252" t="str">
        <f t="shared" si="137"/>
        <v/>
      </c>
      <c r="AW501" s="242">
        <f>IF(B501="",0,IF(BR501="S",COUNTIF($AV$17:AV501,AV501),0))</f>
        <v>0</v>
      </c>
      <c r="AX501" s="44" t="str">
        <f t="shared" si="148"/>
        <v/>
      </c>
      <c r="AY501" s="45">
        <f xml:space="preserve"> IF(AX501&lt;&gt;"",VLOOKUP(AX501,Calculs!$B$2:$C$34,2,FALSE),0)</f>
        <v>0</v>
      </c>
      <c r="AZ501" s="45">
        <f>IF(K501&lt;&gt;"",IF(LEFT(K501,1)="S", Calculs!$C$55,0),0)</f>
        <v>0</v>
      </c>
      <c r="BA501" s="45">
        <f>IF(L501&lt;&gt;"",IF(LEFT(L501,1)="S", Calculs!$C$51,0),0)</f>
        <v>0</v>
      </c>
      <c r="BB501" s="45">
        <f>IF(M501&lt;&gt;"",IF(LEFT(M501,1)="S", Calculs!$C$52,0),0)</f>
        <v>0</v>
      </c>
      <c r="BC501" s="46" t="str">
        <f t="shared" si="149"/>
        <v/>
      </c>
      <c r="BD501" s="46" t="str">
        <f t="shared" si="151"/>
        <v/>
      </c>
      <c r="BE501" s="46">
        <f>SUMIF(Calculs!$B$2:$B$34,BC501,Calculs!$C$2:$C$34)</f>
        <v>0</v>
      </c>
      <c r="BF501" s="45">
        <f>IF(Q501&lt;&gt;"",IF(LEFT(Q501,1)="S", Calculs!$C$52,0),0)</f>
        <v>0</v>
      </c>
      <c r="BG501" s="45">
        <f>IF(R501&lt;&gt;"",IF(LEFT(R501,1)="S", Calculs!$C$51,0),0)</f>
        <v>0</v>
      </c>
      <c r="BH501" s="252" t="str">
        <f t="shared" si="138"/>
        <v/>
      </c>
      <c r="BI501" s="242">
        <f>IF(B501="",0, IF(BS501="S",COUNTIF($BH$17:BH501,BH501),0))</f>
        <v>0</v>
      </c>
      <c r="BJ501" s="45">
        <f xml:space="preserve"> IF(S501&lt;&gt;"",IF(S501&lt;&gt;"Sense monitor",VLOOKUP(LEFT(S501,2),Calculs!$B$41:$C$46,2,FALSE),0),0)</f>
        <v>0</v>
      </c>
      <c r="BK501" s="45">
        <f>IF(T501&lt;&gt;"",IF(LEFT(T501,1)="S", Calculs!$C$48,0),0)</f>
        <v>0</v>
      </c>
      <c r="BL501" s="45">
        <f>IF(W501&lt;&gt;"",IF(LEFT(W501,3)="ETT", Calculs!$C$37,0),0)</f>
        <v>0</v>
      </c>
      <c r="BM501" s="45">
        <f>IF(X501&lt;&gt;"",IF(LEFT(X501,1)="S", Calculs!$C$51,0),0)</f>
        <v>0</v>
      </c>
      <c r="BN501" s="45">
        <f>IF(Y501&lt;&gt;"",IF(LEFT(Y501,1)="S", Calculs!$C$52,0),0)</f>
        <v>0</v>
      </c>
      <c r="BO501" s="46" t="str">
        <f t="shared" si="150"/>
        <v/>
      </c>
      <c r="BP501" s="45">
        <f>SUMIF(Calculs!$B$32:$B$36,TRIM(BO501),Calculs!$C$32:$C$36)</f>
        <v>0</v>
      </c>
      <c r="BQ501" s="45">
        <f>IF(V501&lt;&gt;"",IF(LEFT(V501,1)="S", SUMIF(Calculs!$B$57:$B$61, TRIM(BO501), Calculs!$C$57:$C$61),0),0)</f>
        <v>0</v>
      </c>
      <c r="BR501" s="43" t="str">
        <f t="shared" si="139"/>
        <v>N</v>
      </c>
      <c r="BS501" s="241" t="str">
        <f t="shared" si="140"/>
        <v>N</v>
      </c>
      <c r="BT501" s="45">
        <f t="shared" si="141"/>
        <v>0</v>
      </c>
      <c r="BU501" s="45"/>
      <c r="BV501" s="45"/>
      <c r="BW501" s="45">
        <f>IF(C501="",0,IF(AND(BR501="S",AW501=1), VLOOKUP(C501,Calculs!$B$85:$D$90,3), 0) + IF(AND(BS501="S",BI501=1), VLOOKUP(C501,Calculs!$B$85:$F$90,5), 0))</f>
        <v>0</v>
      </c>
      <c r="BX501" s="43" t="str">
        <f t="shared" si="142"/>
        <v/>
      </c>
      <c r="BY501" s="241" t="str">
        <f t="shared" si="143"/>
        <v/>
      </c>
      <c r="BZ501" s="301" t="str">
        <f t="shared" si="144"/>
        <v/>
      </c>
      <c r="CA501" s="301" t="str">
        <f t="shared" si="145"/>
        <v/>
      </c>
    </row>
    <row r="502" spans="1:79" ht="12.75" customHeight="1">
      <c r="A502" s="273"/>
      <c r="B502" s="239" t="str">
        <f>IF(' Peticions ET'!B501="", "",' Peticions ET'!B501)</f>
        <v/>
      </c>
      <c r="C502" s="186" t="str">
        <f>IF(' Peticions ET'!C501="", "",' Peticions ET'!C501)</f>
        <v/>
      </c>
      <c r="D502" s="186" t="str">
        <f>IF(' Peticions ET'!D501="", "",' Peticions ET'!D501)</f>
        <v/>
      </c>
      <c r="E502" s="186" t="str">
        <f>IF(' Peticions ET'!E501="", "",' Peticions ET'!E501)</f>
        <v/>
      </c>
      <c r="F502" s="186" t="str">
        <f>IF(' Peticions ET'!F501="", "",' Peticions ET'!F501)</f>
        <v/>
      </c>
      <c r="G502" s="186" t="str">
        <f>IF(' Peticions ET'!G501="", "",' Peticions ET'!G501)</f>
        <v/>
      </c>
      <c r="H502" s="185" t="str">
        <f>IF(' Peticions ET'!H501="", "",' Peticions ET'!H501)</f>
        <v/>
      </c>
      <c r="I502" s="185" t="str">
        <f>IF(' Peticions ET'!I501="", "",' Peticions ET'!I501)</f>
        <v/>
      </c>
      <c r="J502" s="33" t="str">
        <f>IF(' Peticions ET'!J501="", "",' Peticions ET'!J501)</f>
        <v/>
      </c>
      <c r="K502" s="33" t="str">
        <f>IF(' Peticions ET'!K501="", "",' Peticions ET'!K501)</f>
        <v/>
      </c>
      <c r="L502" s="33" t="str">
        <f>IF(' Peticions ET'!L501="", "",' Peticions ET'!L501)</f>
        <v/>
      </c>
      <c r="M502" s="33" t="str">
        <f>IF(' Peticions ET'!M501="", "",' Peticions ET'!M501)</f>
        <v/>
      </c>
      <c r="N502" s="33" t="str">
        <f>IF(' Peticions ET'!N501="", "",' Peticions ET'!N501)</f>
        <v/>
      </c>
      <c r="O502" s="33" t="str">
        <f>IF(' Peticions ET'!O501="", "",' Peticions ET'!O501)</f>
        <v/>
      </c>
      <c r="P502" s="33" t="str">
        <f>IF(' Peticions ET'!P501="", "",' Peticions ET'!P501)</f>
        <v/>
      </c>
      <c r="Q502" s="33" t="str">
        <f>IF(' Peticions ET'!R501="", "",' Peticions ET'!R501)</f>
        <v/>
      </c>
      <c r="R502" s="1" t="str">
        <f>IF(' Peticions ET'!Q501="", "",' Peticions ET'!Q501)</f>
        <v/>
      </c>
      <c r="S502" s="34" t="str">
        <f>IF(' Peticions ET'!U501="", "",' Peticions ET'!U501)</f>
        <v/>
      </c>
      <c r="T502" s="34" t="str">
        <f>IF(' Peticions ET'!V501="", "",' Peticions ET'!V501)</f>
        <v/>
      </c>
      <c r="U502" t="str">
        <f>IF(' Peticions ET'!S501="", "",' Peticions ET'!S501)</f>
        <v/>
      </c>
      <c r="V502" t="str">
        <f>IF(' Peticions ET'!T501="", "",' Peticions ET'!T501)</f>
        <v/>
      </c>
      <c r="W502" s="33" t="str">
        <f>IF(' Peticions ET'!W501="", "",' Peticions ET'!W501)</f>
        <v/>
      </c>
      <c r="X502" s="33" t="str">
        <f>IF(' Peticions ET'!X501="", "",' Peticions ET'!X501)</f>
        <v/>
      </c>
      <c r="Y502" s="33" t="str">
        <f>IF(' Peticions ET'!Y501="", "",' Peticions ET'!Y501)</f>
        <v/>
      </c>
      <c r="Z502" s="1"/>
      <c r="AA502" s="1"/>
      <c r="AB502" s="3"/>
      <c r="AC502" s="34"/>
      <c r="AD502" s="34"/>
      <c r="AE502" s="34"/>
      <c r="AF502" s="35"/>
      <c r="AG502" s="36"/>
      <c r="AH502" s="36"/>
      <c r="AI502" s="36"/>
      <c r="AJ502" s="36"/>
      <c r="AK502" s="37"/>
      <c r="AL502" s="37"/>
      <c r="AM502" s="37"/>
      <c r="AN502" s="37"/>
      <c r="AO502" s="38" t="str">
        <f>IF(' Peticions ET'!AO501="", "",' Peticions ET'!AO501)</f>
        <v/>
      </c>
      <c r="AP502" s="154"/>
      <c r="AQ502" s="39"/>
      <c r="AR502" s="40" t="str">
        <f t="shared" si="135"/>
        <v/>
      </c>
      <c r="AS502" s="41" t="str">
        <f t="shared" si="136"/>
        <v/>
      </c>
      <c r="AT502" s="42" t="str">
        <f t="shared" si="146"/>
        <v/>
      </c>
      <c r="AU502" s="43" t="str">
        <f t="shared" si="147"/>
        <v/>
      </c>
      <c r="AV502" s="252" t="str">
        <f t="shared" si="137"/>
        <v/>
      </c>
      <c r="AW502" s="242">
        <f>IF(B502="",0,IF(BR502="S",COUNTIF($AV$17:AV502,AV502),0))</f>
        <v>0</v>
      </c>
      <c r="AX502" s="44" t="str">
        <f t="shared" si="148"/>
        <v/>
      </c>
      <c r="AY502" s="45">
        <f xml:space="preserve"> IF(AX502&lt;&gt;"",VLOOKUP(AX502,Calculs!$B$2:$C$34,2,FALSE),0)</f>
        <v>0</v>
      </c>
      <c r="AZ502" s="45">
        <f>IF(K502&lt;&gt;"",IF(LEFT(K502,1)="S", Calculs!$C$55,0),0)</f>
        <v>0</v>
      </c>
      <c r="BA502" s="45">
        <f>IF(L502&lt;&gt;"",IF(LEFT(L502,1)="S", Calculs!$C$51,0),0)</f>
        <v>0</v>
      </c>
      <c r="BB502" s="45">
        <f>IF(M502&lt;&gt;"",IF(LEFT(M502,1)="S", Calculs!$C$52,0),0)</f>
        <v>0</v>
      </c>
      <c r="BC502" s="46" t="str">
        <f t="shared" si="149"/>
        <v/>
      </c>
      <c r="BD502" s="46" t="str">
        <f t="shared" si="151"/>
        <v/>
      </c>
      <c r="BE502" s="46">
        <f>SUMIF(Calculs!$B$2:$B$34,BC502,Calculs!$C$2:$C$34)</f>
        <v>0</v>
      </c>
      <c r="BF502" s="45">
        <f>IF(Q502&lt;&gt;"",IF(LEFT(Q502,1)="S", Calculs!$C$52,0),0)</f>
        <v>0</v>
      </c>
      <c r="BG502" s="45">
        <f>IF(R502&lt;&gt;"",IF(LEFT(R502,1)="S", Calculs!$C$51,0),0)</f>
        <v>0</v>
      </c>
      <c r="BH502" s="252" t="str">
        <f t="shared" si="138"/>
        <v/>
      </c>
      <c r="BI502" s="242">
        <f>IF(B502="",0, IF(BS502="S",COUNTIF($BH$17:BH502,BH502),0))</f>
        <v>0</v>
      </c>
      <c r="BJ502" s="45">
        <f xml:space="preserve"> IF(S502&lt;&gt;"",IF(S502&lt;&gt;"Sense monitor",VLOOKUP(LEFT(S502,2),Calculs!$B$41:$C$46,2,FALSE),0),0)</f>
        <v>0</v>
      </c>
      <c r="BK502" s="45">
        <f>IF(T502&lt;&gt;"",IF(LEFT(T502,1)="S", Calculs!$C$48,0),0)</f>
        <v>0</v>
      </c>
      <c r="BL502" s="45">
        <f>IF(W502&lt;&gt;"",IF(LEFT(W502,3)="ETT", Calculs!$C$37,0),0)</f>
        <v>0</v>
      </c>
      <c r="BM502" s="45">
        <f>IF(X502&lt;&gt;"",IF(LEFT(X502,1)="S", Calculs!$C$51,0),0)</f>
        <v>0</v>
      </c>
      <c r="BN502" s="45">
        <f>IF(Y502&lt;&gt;"",IF(LEFT(Y502,1)="S", Calculs!$C$52,0),0)</f>
        <v>0</v>
      </c>
      <c r="BO502" s="46" t="str">
        <f t="shared" si="150"/>
        <v/>
      </c>
      <c r="BP502" s="45">
        <f>SUMIF(Calculs!$B$32:$B$36,TRIM(BO502),Calculs!$C$32:$C$36)</f>
        <v>0</v>
      </c>
      <c r="BQ502" s="45">
        <f>IF(V502&lt;&gt;"",IF(LEFT(V502,1)="S", SUMIF(Calculs!$B$57:$B$61, TRIM(BO502), Calculs!$C$57:$C$61),0),0)</f>
        <v>0</v>
      </c>
      <c r="BR502" s="43" t="str">
        <f t="shared" si="139"/>
        <v>N</v>
      </c>
      <c r="BS502" s="241" t="str">
        <f t="shared" si="140"/>
        <v>N</v>
      </c>
      <c r="BT502" s="45">
        <f t="shared" si="141"/>
        <v>0</v>
      </c>
      <c r="BU502" s="45"/>
      <c r="BV502" s="45"/>
      <c r="BW502" s="45">
        <f>IF(C502="",0,IF(AND(BR502="S",AW502=1), VLOOKUP(C502,Calculs!$B$85:$D$90,3), 0) + IF(AND(BS502="S",BI502=1), VLOOKUP(C502,Calculs!$B$85:$F$90,5), 0))</f>
        <v>0</v>
      </c>
      <c r="BX502" s="43" t="str">
        <f t="shared" si="142"/>
        <v/>
      </c>
      <c r="BY502" s="241" t="str">
        <f t="shared" si="143"/>
        <v/>
      </c>
      <c r="BZ502" s="301" t="str">
        <f t="shared" si="144"/>
        <v/>
      </c>
      <c r="CA502" s="301" t="str">
        <f t="shared" si="145"/>
        <v/>
      </c>
    </row>
    <row r="503" spans="1:79" ht="12.75" customHeight="1">
      <c r="A503" s="273"/>
      <c r="B503" s="239" t="str">
        <f>IF(' Peticions ET'!B502="", "",' Peticions ET'!B502)</f>
        <v/>
      </c>
      <c r="C503" s="186" t="str">
        <f>IF(' Peticions ET'!C502="", "",' Peticions ET'!C502)</f>
        <v/>
      </c>
      <c r="D503" s="186" t="str">
        <f>IF(' Peticions ET'!D502="", "",' Peticions ET'!D502)</f>
        <v/>
      </c>
      <c r="E503" s="186" t="str">
        <f>IF(' Peticions ET'!E502="", "",' Peticions ET'!E502)</f>
        <v/>
      </c>
      <c r="F503" s="186" t="str">
        <f>IF(' Peticions ET'!F502="", "",' Peticions ET'!F502)</f>
        <v/>
      </c>
      <c r="G503" s="186" t="str">
        <f>IF(' Peticions ET'!G502="", "",' Peticions ET'!G502)</f>
        <v/>
      </c>
      <c r="H503" s="185" t="str">
        <f>IF(' Peticions ET'!H502="", "",' Peticions ET'!H502)</f>
        <v/>
      </c>
      <c r="I503" s="185" t="str">
        <f>IF(' Peticions ET'!I502="", "",' Peticions ET'!I502)</f>
        <v/>
      </c>
      <c r="J503" s="33" t="str">
        <f>IF(' Peticions ET'!J502="", "",' Peticions ET'!J502)</f>
        <v/>
      </c>
      <c r="K503" s="33" t="str">
        <f>IF(' Peticions ET'!K502="", "",' Peticions ET'!K502)</f>
        <v/>
      </c>
      <c r="L503" s="33" t="str">
        <f>IF(' Peticions ET'!L502="", "",' Peticions ET'!L502)</f>
        <v/>
      </c>
      <c r="M503" s="33" t="str">
        <f>IF(' Peticions ET'!M502="", "",' Peticions ET'!M502)</f>
        <v/>
      </c>
      <c r="N503" s="33" t="str">
        <f>IF(' Peticions ET'!N502="", "",' Peticions ET'!N502)</f>
        <v/>
      </c>
      <c r="O503" s="33" t="str">
        <f>IF(' Peticions ET'!O502="", "",' Peticions ET'!O502)</f>
        <v/>
      </c>
      <c r="P503" s="33" t="str">
        <f>IF(' Peticions ET'!P502="", "",' Peticions ET'!P502)</f>
        <v/>
      </c>
      <c r="Q503" s="33" t="str">
        <f>IF(' Peticions ET'!R502="", "",' Peticions ET'!R502)</f>
        <v/>
      </c>
      <c r="R503" s="1" t="str">
        <f>IF(' Peticions ET'!Q502="", "",' Peticions ET'!Q502)</f>
        <v/>
      </c>
      <c r="S503" s="34" t="str">
        <f>IF(' Peticions ET'!U502="", "",' Peticions ET'!U502)</f>
        <v/>
      </c>
      <c r="T503" s="34" t="str">
        <f>IF(' Peticions ET'!V502="", "",' Peticions ET'!V502)</f>
        <v/>
      </c>
      <c r="U503" t="str">
        <f>IF(' Peticions ET'!S502="", "",' Peticions ET'!S502)</f>
        <v/>
      </c>
      <c r="V503" t="str">
        <f>IF(' Peticions ET'!T502="", "",' Peticions ET'!T502)</f>
        <v/>
      </c>
      <c r="W503" s="33" t="str">
        <f>IF(' Peticions ET'!W502="", "",' Peticions ET'!W502)</f>
        <v/>
      </c>
      <c r="X503" s="33" t="str">
        <f>IF(' Peticions ET'!X502="", "",' Peticions ET'!X502)</f>
        <v/>
      </c>
      <c r="Y503" s="33" t="str">
        <f>IF(' Peticions ET'!Y502="", "",' Peticions ET'!Y502)</f>
        <v/>
      </c>
      <c r="Z503" s="1"/>
      <c r="AA503" s="1"/>
      <c r="AB503" s="3"/>
      <c r="AC503" s="34"/>
      <c r="AD503" s="34"/>
      <c r="AE503" s="34"/>
      <c r="AF503" s="35"/>
      <c r="AG503" s="36"/>
      <c r="AH503" s="36"/>
      <c r="AI503" s="36"/>
      <c r="AJ503" s="36"/>
      <c r="AK503" s="37"/>
      <c r="AL503" s="37"/>
      <c r="AM503" s="37"/>
      <c r="AN503" s="37"/>
      <c r="AO503" s="38" t="str">
        <f>IF(' Peticions ET'!AO502="", "",' Peticions ET'!AO502)</f>
        <v/>
      </c>
      <c r="AP503" s="154"/>
      <c r="AQ503" s="39"/>
      <c r="AR503" s="40" t="str">
        <f t="shared" si="135"/>
        <v/>
      </c>
      <c r="AS503" s="41" t="str">
        <f t="shared" si="136"/>
        <v/>
      </c>
      <c r="AT503" s="42" t="str">
        <f t="shared" si="146"/>
        <v/>
      </c>
      <c r="AU503" s="43" t="str">
        <f t="shared" si="147"/>
        <v/>
      </c>
      <c r="AV503" s="252" t="str">
        <f t="shared" si="137"/>
        <v/>
      </c>
      <c r="AW503" s="242">
        <f>IF(B503="",0,IF(BR503="S",COUNTIF($AV$17:AV503,AV503),0))</f>
        <v>0</v>
      </c>
      <c r="AX503" s="44" t="str">
        <f t="shared" si="148"/>
        <v/>
      </c>
      <c r="AY503" s="45">
        <f xml:space="preserve"> IF(AX503&lt;&gt;"",VLOOKUP(AX503,Calculs!$B$2:$C$34,2,FALSE),0)</f>
        <v>0</v>
      </c>
      <c r="AZ503" s="45">
        <f>IF(K503&lt;&gt;"",IF(LEFT(K503,1)="S", Calculs!$C$55,0),0)</f>
        <v>0</v>
      </c>
      <c r="BA503" s="45">
        <f>IF(L503&lt;&gt;"",IF(LEFT(L503,1)="S", Calculs!$C$51,0),0)</f>
        <v>0</v>
      </c>
      <c r="BB503" s="45">
        <f>IF(M503&lt;&gt;"",IF(LEFT(M503,1)="S", Calculs!$C$52,0),0)</f>
        <v>0</v>
      </c>
      <c r="BC503" s="46" t="str">
        <f t="shared" si="149"/>
        <v/>
      </c>
      <c r="BD503" s="46" t="str">
        <f t="shared" si="151"/>
        <v/>
      </c>
      <c r="BE503" s="46">
        <f>SUMIF(Calculs!$B$2:$B$34,BC503,Calculs!$C$2:$C$34)</f>
        <v>0</v>
      </c>
      <c r="BF503" s="45">
        <f>IF(Q503&lt;&gt;"",IF(LEFT(Q503,1)="S", Calculs!$C$52,0),0)</f>
        <v>0</v>
      </c>
      <c r="BG503" s="45">
        <f>IF(R503&lt;&gt;"",IF(LEFT(R503,1)="S", Calculs!$C$51,0),0)</f>
        <v>0</v>
      </c>
      <c r="BH503" s="252" t="str">
        <f t="shared" si="138"/>
        <v/>
      </c>
      <c r="BI503" s="242">
        <f>IF(B503="",0, IF(BS503="S",COUNTIF($BH$17:BH503,BH503),0))</f>
        <v>0</v>
      </c>
      <c r="BJ503" s="45">
        <f xml:space="preserve"> IF(S503&lt;&gt;"",IF(S503&lt;&gt;"Sense monitor",VLOOKUP(LEFT(S503,2),Calculs!$B$41:$C$46,2,FALSE),0),0)</f>
        <v>0</v>
      </c>
      <c r="BK503" s="45">
        <f>IF(T503&lt;&gt;"",IF(LEFT(T503,1)="S", Calculs!$C$48,0),0)</f>
        <v>0</v>
      </c>
      <c r="BL503" s="45">
        <f>IF(W503&lt;&gt;"",IF(LEFT(W503,3)="ETT", Calculs!$C$37,0),0)</f>
        <v>0</v>
      </c>
      <c r="BM503" s="45">
        <f>IF(X503&lt;&gt;"",IF(LEFT(X503,1)="S", Calculs!$C$51,0),0)</f>
        <v>0</v>
      </c>
      <c r="BN503" s="45">
        <f>IF(Y503&lt;&gt;"",IF(LEFT(Y503,1)="S", Calculs!$C$52,0),0)</f>
        <v>0</v>
      </c>
      <c r="BO503" s="46" t="str">
        <f t="shared" si="150"/>
        <v/>
      </c>
      <c r="BP503" s="45">
        <f>SUMIF(Calculs!$B$32:$B$36,TRIM(BO503),Calculs!$C$32:$C$36)</f>
        <v>0</v>
      </c>
      <c r="BQ503" s="45">
        <f>IF(V503&lt;&gt;"",IF(LEFT(V503,1)="S", SUMIF(Calculs!$B$57:$B$61, TRIM(BO503), Calculs!$C$57:$C$61),0),0)</f>
        <v>0</v>
      </c>
      <c r="BR503" s="43" t="str">
        <f t="shared" si="139"/>
        <v>N</v>
      </c>
      <c r="BS503" s="241" t="str">
        <f t="shared" si="140"/>
        <v>N</v>
      </c>
      <c r="BT503" s="45">
        <f t="shared" si="141"/>
        <v>0</v>
      </c>
      <c r="BU503" s="45"/>
      <c r="BV503" s="45"/>
      <c r="BW503" s="45">
        <f>IF(C503="",0,IF(AND(BR503="S",AW503=1), VLOOKUP(C503,Calculs!$B$85:$D$90,3), 0) + IF(AND(BS503="S",BI503=1), VLOOKUP(C503,Calculs!$B$85:$F$90,5), 0))</f>
        <v>0</v>
      </c>
      <c r="BX503" s="43" t="str">
        <f t="shared" si="142"/>
        <v/>
      </c>
      <c r="BY503" s="241" t="str">
        <f t="shared" si="143"/>
        <v/>
      </c>
      <c r="BZ503" s="301" t="str">
        <f t="shared" si="144"/>
        <v/>
      </c>
      <c r="CA503" s="301" t="str">
        <f t="shared" si="145"/>
        <v/>
      </c>
    </row>
    <row r="504" spans="1:79" ht="12.75" customHeight="1">
      <c r="A504" s="273"/>
      <c r="B504" s="239" t="str">
        <f>IF(' Peticions ET'!B503="", "",' Peticions ET'!B503)</f>
        <v/>
      </c>
      <c r="C504" s="186" t="str">
        <f>IF(' Peticions ET'!C503="", "",' Peticions ET'!C503)</f>
        <v/>
      </c>
      <c r="D504" s="186" t="str">
        <f>IF(' Peticions ET'!D503="", "",' Peticions ET'!D503)</f>
        <v/>
      </c>
      <c r="E504" s="186" t="str">
        <f>IF(' Peticions ET'!E503="", "",' Peticions ET'!E503)</f>
        <v/>
      </c>
      <c r="F504" s="186" t="str">
        <f>IF(' Peticions ET'!F503="", "",' Peticions ET'!F503)</f>
        <v/>
      </c>
      <c r="G504" s="186" t="str">
        <f>IF(' Peticions ET'!G503="", "",' Peticions ET'!G503)</f>
        <v/>
      </c>
      <c r="H504" s="185" t="str">
        <f>IF(' Peticions ET'!H503="", "",' Peticions ET'!H503)</f>
        <v/>
      </c>
      <c r="I504" s="185" t="str">
        <f>IF(' Peticions ET'!I503="", "",' Peticions ET'!I503)</f>
        <v/>
      </c>
      <c r="J504" s="33" t="str">
        <f>IF(' Peticions ET'!J503="", "",' Peticions ET'!J503)</f>
        <v/>
      </c>
      <c r="K504" s="33" t="str">
        <f>IF(' Peticions ET'!K503="", "",' Peticions ET'!K503)</f>
        <v/>
      </c>
      <c r="L504" s="33" t="str">
        <f>IF(' Peticions ET'!L503="", "",' Peticions ET'!L503)</f>
        <v/>
      </c>
      <c r="M504" s="33" t="str">
        <f>IF(' Peticions ET'!M503="", "",' Peticions ET'!M503)</f>
        <v/>
      </c>
      <c r="N504" s="33" t="str">
        <f>IF(' Peticions ET'!N503="", "",' Peticions ET'!N503)</f>
        <v/>
      </c>
      <c r="O504" s="33" t="str">
        <f>IF(' Peticions ET'!O503="", "",' Peticions ET'!O503)</f>
        <v/>
      </c>
      <c r="P504" s="33" t="str">
        <f>IF(' Peticions ET'!P503="", "",' Peticions ET'!P503)</f>
        <v/>
      </c>
      <c r="Q504" s="33" t="str">
        <f>IF(' Peticions ET'!R503="", "",' Peticions ET'!R503)</f>
        <v/>
      </c>
      <c r="R504" s="1" t="str">
        <f>IF(' Peticions ET'!Q503="", "",' Peticions ET'!Q503)</f>
        <v/>
      </c>
      <c r="S504" s="34" t="str">
        <f>IF(' Peticions ET'!U503="", "",' Peticions ET'!U503)</f>
        <v/>
      </c>
      <c r="T504" s="34" t="str">
        <f>IF(' Peticions ET'!V503="", "",' Peticions ET'!V503)</f>
        <v/>
      </c>
      <c r="U504" t="str">
        <f>IF(' Peticions ET'!S503="", "",' Peticions ET'!S503)</f>
        <v/>
      </c>
      <c r="V504" t="str">
        <f>IF(' Peticions ET'!T503="", "",' Peticions ET'!T503)</f>
        <v/>
      </c>
      <c r="W504" s="33" t="str">
        <f>IF(' Peticions ET'!W503="", "",' Peticions ET'!W503)</f>
        <v/>
      </c>
      <c r="X504" s="33" t="str">
        <f>IF(' Peticions ET'!X503="", "",' Peticions ET'!X503)</f>
        <v/>
      </c>
      <c r="Y504" s="33" t="str">
        <f>IF(' Peticions ET'!Y503="", "",' Peticions ET'!Y503)</f>
        <v/>
      </c>
      <c r="Z504" s="1"/>
      <c r="AA504" s="1"/>
      <c r="AB504" s="3"/>
      <c r="AC504" s="34"/>
      <c r="AD504" s="34"/>
      <c r="AE504" s="34"/>
      <c r="AF504" s="35"/>
      <c r="AG504" s="36"/>
      <c r="AH504" s="36"/>
      <c r="AI504" s="36"/>
      <c r="AJ504" s="36"/>
      <c r="AK504" s="37"/>
      <c r="AL504" s="37"/>
      <c r="AM504" s="37"/>
      <c r="AN504" s="37"/>
      <c r="AO504" s="38" t="str">
        <f>IF(' Peticions ET'!AO503="", "",' Peticions ET'!AO503)</f>
        <v/>
      </c>
      <c r="AP504" s="154"/>
      <c r="AQ504" s="39"/>
      <c r="AR504" s="40" t="str">
        <f t="shared" si="135"/>
        <v/>
      </c>
      <c r="AS504" s="41" t="str">
        <f t="shared" si="136"/>
        <v/>
      </c>
      <c r="AT504" s="42" t="str">
        <f t="shared" si="146"/>
        <v/>
      </c>
      <c r="AU504" s="43" t="str">
        <f t="shared" si="147"/>
        <v/>
      </c>
      <c r="AV504" s="252" t="str">
        <f t="shared" si="137"/>
        <v/>
      </c>
      <c r="AW504" s="242">
        <f>IF(B504="",0,IF(BR504="S",COUNTIF($AV$17:AV504,AV504),0))</f>
        <v>0</v>
      </c>
      <c r="AX504" s="44" t="str">
        <f t="shared" si="148"/>
        <v/>
      </c>
      <c r="AY504" s="45">
        <f xml:space="preserve"> IF(AX504&lt;&gt;"",VLOOKUP(AX504,Calculs!$B$2:$C$34,2,FALSE),0)</f>
        <v>0</v>
      </c>
      <c r="AZ504" s="45">
        <f>IF(K504&lt;&gt;"",IF(LEFT(K504,1)="S", Calculs!$C$55,0),0)</f>
        <v>0</v>
      </c>
      <c r="BA504" s="45">
        <f>IF(L504&lt;&gt;"",IF(LEFT(L504,1)="S", Calculs!$C$51,0),0)</f>
        <v>0</v>
      </c>
      <c r="BB504" s="45">
        <f>IF(M504&lt;&gt;"",IF(LEFT(M504,1)="S", Calculs!$C$52,0),0)</f>
        <v>0</v>
      </c>
      <c r="BC504" s="46" t="str">
        <f t="shared" si="149"/>
        <v/>
      </c>
      <c r="BD504" s="46" t="str">
        <f t="shared" si="151"/>
        <v/>
      </c>
      <c r="BE504" s="46">
        <f>SUMIF(Calculs!$B$2:$B$34,BC504,Calculs!$C$2:$C$34)</f>
        <v>0</v>
      </c>
      <c r="BF504" s="45">
        <f>IF(Q504&lt;&gt;"",IF(LEFT(Q504,1)="S", Calculs!$C$52,0),0)</f>
        <v>0</v>
      </c>
      <c r="BG504" s="45">
        <f>IF(R504&lt;&gt;"",IF(LEFT(R504,1)="S", Calculs!$C$51,0),0)</f>
        <v>0</v>
      </c>
      <c r="BH504" s="252" t="str">
        <f t="shared" si="138"/>
        <v/>
      </c>
      <c r="BI504" s="242">
        <f>IF(B504="",0, IF(BS504="S",COUNTIF($BH$17:BH504,BH504),0))</f>
        <v>0</v>
      </c>
      <c r="BJ504" s="45">
        <f xml:space="preserve"> IF(S504&lt;&gt;"",IF(S504&lt;&gt;"Sense monitor",VLOOKUP(LEFT(S504,2),Calculs!$B$41:$C$46,2,FALSE),0),0)</f>
        <v>0</v>
      </c>
      <c r="BK504" s="45">
        <f>IF(T504&lt;&gt;"",IF(LEFT(T504,1)="S", Calculs!$C$48,0),0)</f>
        <v>0</v>
      </c>
      <c r="BL504" s="45">
        <f>IF(W504&lt;&gt;"",IF(LEFT(W504,3)="ETT", Calculs!$C$37,0),0)</f>
        <v>0</v>
      </c>
      <c r="BM504" s="45">
        <f>IF(X504&lt;&gt;"",IF(LEFT(X504,1)="S", Calculs!$C$51,0),0)</f>
        <v>0</v>
      </c>
      <c r="BN504" s="45">
        <f>IF(Y504&lt;&gt;"",IF(LEFT(Y504,1)="S", Calculs!$C$52,0),0)</f>
        <v>0</v>
      </c>
      <c r="BO504" s="46" t="str">
        <f t="shared" si="150"/>
        <v/>
      </c>
      <c r="BP504" s="45">
        <f>SUMIF(Calculs!$B$32:$B$36,TRIM(BO504),Calculs!$C$32:$C$36)</f>
        <v>0</v>
      </c>
      <c r="BQ504" s="45">
        <f>IF(V504&lt;&gt;"",IF(LEFT(V504,1)="S", SUMIF(Calculs!$B$57:$B$61, TRIM(BO504), Calculs!$C$57:$C$61),0),0)</f>
        <v>0</v>
      </c>
      <c r="BR504" s="43" t="str">
        <f t="shared" si="139"/>
        <v>N</v>
      </c>
      <c r="BS504" s="241" t="str">
        <f t="shared" si="140"/>
        <v>N</v>
      </c>
      <c r="BT504" s="45">
        <f t="shared" si="141"/>
        <v>0</v>
      </c>
      <c r="BU504" s="45"/>
      <c r="BV504" s="45"/>
      <c r="BW504" s="45">
        <f>IF(C504="",0,IF(AND(BR504="S",AW504=1), VLOOKUP(C504,Calculs!$B$85:$D$90,3), 0) + IF(AND(BS504="S",BI504=1), VLOOKUP(C504,Calculs!$B$85:$F$90,5), 0))</f>
        <v>0</v>
      </c>
      <c r="BX504" s="43" t="str">
        <f t="shared" si="142"/>
        <v/>
      </c>
      <c r="BY504" s="241" t="str">
        <f t="shared" si="143"/>
        <v/>
      </c>
      <c r="BZ504" s="301" t="str">
        <f t="shared" si="144"/>
        <v/>
      </c>
      <c r="CA504" s="301" t="str">
        <f t="shared" si="145"/>
        <v/>
      </c>
    </row>
    <row r="505" spans="1:79" ht="12.75" customHeight="1">
      <c r="A505" s="273"/>
      <c r="B505" s="239" t="str">
        <f>IF(' Peticions ET'!B504="", "",' Peticions ET'!B504)</f>
        <v/>
      </c>
      <c r="C505" s="186" t="str">
        <f>IF(' Peticions ET'!C504="", "",' Peticions ET'!C504)</f>
        <v/>
      </c>
      <c r="D505" s="186" t="str">
        <f>IF(' Peticions ET'!D504="", "",' Peticions ET'!D504)</f>
        <v/>
      </c>
      <c r="E505" s="186" t="str">
        <f>IF(' Peticions ET'!E504="", "",' Peticions ET'!E504)</f>
        <v/>
      </c>
      <c r="F505" s="186" t="str">
        <f>IF(' Peticions ET'!F504="", "",' Peticions ET'!F504)</f>
        <v/>
      </c>
      <c r="G505" s="186" t="str">
        <f>IF(' Peticions ET'!G504="", "",' Peticions ET'!G504)</f>
        <v/>
      </c>
      <c r="H505" s="185" t="str">
        <f>IF(' Peticions ET'!H504="", "",' Peticions ET'!H504)</f>
        <v/>
      </c>
      <c r="I505" s="185" t="str">
        <f>IF(' Peticions ET'!I504="", "",' Peticions ET'!I504)</f>
        <v/>
      </c>
      <c r="J505" s="33" t="str">
        <f>IF(' Peticions ET'!J504="", "",' Peticions ET'!J504)</f>
        <v/>
      </c>
      <c r="K505" s="33" t="str">
        <f>IF(' Peticions ET'!K504="", "",' Peticions ET'!K504)</f>
        <v/>
      </c>
      <c r="L505" s="33" t="str">
        <f>IF(' Peticions ET'!L504="", "",' Peticions ET'!L504)</f>
        <v/>
      </c>
      <c r="M505" s="33" t="str">
        <f>IF(' Peticions ET'!M504="", "",' Peticions ET'!M504)</f>
        <v/>
      </c>
      <c r="N505" s="33" t="str">
        <f>IF(' Peticions ET'!N504="", "",' Peticions ET'!N504)</f>
        <v/>
      </c>
      <c r="O505" s="33" t="str">
        <f>IF(' Peticions ET'!O504="", "",' Peticions ET'!O504)</f>
        <v/>
      </c>
      <c r="P505" s="33" t="str">
        <f>IF(' Peticions ET'!P504="", "",' Peticions ET'!P504)</f>
        <v/>
      </c>
      <c r="Q505" s="33" t="str">
        <f>IF(' Peticions ET'!R504="", "",' Peticions ET'!R504)</f>
        <v/>
      </c>
      <c r="R505" s="1" t="str">
        <f>IF(' Peticions ET'!Q504="", "",' Peticions ET'!Q504)</f>
        <v/>
      </c>
      <c r="S505" s="34" t="str">
        <f>IF(' Peticions ET'!U504="", "",' Peticions ET'!U504)</f>
        <v/>
      </c>
      <c r="T505" s="34" t="str">
        <f>IF(' Peticions ET'!V504="", "",' Peticions ET'!V504)</f>
        <v/>
      </c>
      <c r="U505" t="str">
        <f>IF(' Peticions ET'!S504="", "",' Peticions ET'!S504)</f>
        <v/>
      </c>
      <c r="V505" t="str">
        <f>IF(' Peticions ET'!T504="", "",' Peticions ET'!T504)</f>
        <v/>
      </c>
      <c r="W505" s="33" t="str">
        <f>IF(' Peticions ET'!W504="", "",' Peticions ET'!W504)</f>
        <v/>
      </c>
      <c r="X505" s="33" t="str">
        <f>IF(' Peticions ET'!X504="", "",' Peticions ET'!X504)</f>
        <v/>
      </c>
      <c r="Y505" s="33" t="str">
        <f>IF(' Peticions ET'!Y504="", "",' Peticions ET'!Y504)</f>
        <v/>
      </c>
      <c r="Z505" s="1"/>
      <c r="AA505" s="1"/>
      <c r="AB505" s="3"/>
      <c r="AC505" s="34"/>
      <c r="AD505" s="34"/>
      <c r="AE505" s="34"/>
      <c r="AF505" s="35"/>
      <c r="AG505" s="36"/>
      <c r="AH505" s="36"/>
      <c r="AI505" s="36"/>
      <c r="AJ505" s="36"/>
      <c r="AK505" s="37"/>
      <c r="AL505" s="37"/>
      <c r="AM505" s="37"/>
      <c r="AN505" s="37"/>
      <c r="AO505" s="38" t="str">
        <f>IF(' Peticions ET'!AO504="", "",' Peticions ET'!AO504)</f>
        <v/>
      </c>
      <c r="AP505" s="154"/>
      <c r="AQ505" s="39"/>
      <c r="AR505" s="40" t="str">
        <f t="shared" si="135"/>
        <v/>
      </c>
      <c r="AS505" s="41" t="str">
        <f t="shared" si="136"/>
        <v/>
      </c>
      <c r="AT505" s="42" t="str">
        <f t="shared" si="146"/>
        <v/>
      </c>
      <c r="AU505" s="43" t="str">
        <f t="shared" si="147"/>
        <v/>
      </c>
      <c r="AV505" s="252" t="str">
        <f t="shared" si="137"/>
        <v/>
      </c>
      <c r="AW505" s="242">
        <f>IF(B505="",0,IF(BR505="S",COUNTIF($AV$17:AV505,AV505),0))</f>
        <v>0</v>
      </c>
      <c r="AX505" s="44" t="str">
        <f t="shared" si="148"/>
        <v/>
      </c>
      <c r="AY505" s="45">
        <f xml:space="preserve"> IF(AX505&lt;&gt;"",VLOOKUP(AX505,Calculs!$B$2:$C$34,2,FALSE),0)</f>
        <v>0</v>
      </c>
      <c r="AZ505" s="45">
        <f>IF(K505&lt;&gt;"",IF(LEFT(K505,1)="S", Calculs!$C$55,0),0)</f>
        <v>0</v>
      </c>
      <c r="BA505" s="45">
        <f>IF(L505&lt;&gt;"",IF(LEFT(L505,1)="S", Calculs!$C$51,0),0)</f>
        <v>0</v>
      </c>
      <c r="BB505" s="45">
        <f>IF(M505&lt;&gt;"",IF(LEFT(M505,1)="S", Calculs!$C$52,0),0)</f>
        <v>0</v>
      </c>
      <c r="BC505" s="46" t="str">
        <f t="shared" si="149"/>
        <v/>
      </c>
      <c r="BD505" s="46" t="str">
        <f t="shared" si="151"/>
        <v/>
      </c>
      <c r="BE505" s="46">
        <f>SUMIF(Calculs!$B$2:$B$34,BC505,Calculs!$C$2:$C$34)</f>
        <v>0</v>
      </c>
      <c r="BF505" s="45">
        <f>IF(Q505&lt;&gt;"",IF(LEFT(Q505,1)="S", Calculs!$C$52,0),0)</f>
        <v>0</v>
      </c>
      <c r="BG505" s="45">
        <f>IF(R505&lt;&gt;"",IF(LEFT(R505,1)="S", Calculs!$C$51,0),0)</f>
        <v>0</v>
      </c>
      <c r="BH505" s="252" t="str">
        <f t="shared" si="138"/>
        <v/>
      </c>
      <c r="BI505" s="242">
        <f>IF(B505="",0, IF(BS505="S",COUNTIF($BH$17:BH505,BH505),0))</f>
        <v>0</v>
      </c>
      <c r="BJ505" s="45">
        <f xml:space="preserve"> IF(S505&lt;&gt;"",IF(S505&lt;&gt;"Sense monitor",VLOOKUP(LEFT(S505,2),Calculs!$B$41:$C$46,2,FALSE),0),0)</f>
        <v>0</v>
      </c>
      <c r="BK505" s="45">
        <f>IF(T505&lt;&gt;"",IF(LEFT(T505,1)="S", Calculs!$C$48,0),0)</f>
        <v>0</v>
      </c>
      <c r="BL505" s="45">
        <f>IF(W505&lt;&gt;"",IF(LEFT(W505,3)="ETT", Calculs!$C$37,0),0)</f>
        <v>0</v>
      </c>
      <c r="BM505" s="45">
        <f>IF(X505&lt;&gt;"",IF(LEFT(X505,1)="S", Calculs!$C$51,0),0)</f>
        <v>0</v>
      </c>
      <c r="BN505" s="45">
        <f>IF(Y505&lt;&gt;"",IF(LEFT(Y505,1)="S", Calculs!$C$52,0),0)</f>
        <v>0</v>
      </c>
      <c r="BO505" s="46" t="str">
        <f t="shared" si="150"/>
        <v/>
      </c>
      <c r="BP505" s="45">
        <f>SUMIF(Calculs!$B$32:$B$36,TRIM(BO505),Calculs!$C$32:$C$36)</f>
        <v>0</v>
      </c>
      <c r="BQ505" s="45">
        <f>IF(V505&lt;&gt;"",IF(LEFT(V505,1)="S", SUMIF(Calculs!$B$57:$B$61, TRIM(BO505), Calculs!$C$57:$C$61),0),0)</f>
        <v>0</v>
      </c>
      <c r="BR505" s="43" t="str">
        <f t="shared" si="139"/>
        <v>N</v>
      </c>
      <c r="BS505" s="241" t="str">
        <f t="shared" si="140"/>
        <v>N</v>
      </c>
      <c r="BT505" s="45">
        <f t="shared" si="141"/>
        <v>0</v>
      </c>
      <c r="BU505" s="45"/>
      <c r="BV505" s="45"/>
      <c r="BW505" s="45">
        <f>IF(C505="",0,IF(AND(BR505="S",AW505=1), VLOOKUP(C505,Calculs!$B$85:$D$90,3), 0) + IF(AND(BS505="S",BI505=1), VLOOKUP(C505,Calculs!$B$85:$F$90,5), 0))</f>
        <v>0</v>
      </c>
      <c r="BX505" s="43" t="str">
        <f t="shared" si="142"/>
        <v/>
      </c>
      <c r="BY505" s="241" t="str">
        <f t="shared" si="143"/>
        <v/>
      </c>
      <c r="BZ505" s="301" t="str">
        <f t="shared" si="144"/>
        <v/>
      </c>
      <c r="CA505" s="301" t="str">
        <f t="shared" si="145"/>
        <v/>
      </c>
    </row>
    <row r="506" spans="1:79" ht="12.75" customHeight="1">
      <c r="A506" s="273"/>
      <c r="B506" s="239" t="str">
        <f>IF(' Peticions ET'!B505="", "",' Peticions ET'!B505)</f>
        <v/>
      </c>
      <c r="C506" s="186" t="str">
        <f>IF(' Peticions ET'!C505="", "",' Peticions ET'!C505)</f>
        <v/>
      </c>
      <c r="D506" s="186" t="str">
        <f>IF(' Peticions ET'!D505="", "",' Peticions ET'!D505)</f>
        <v/>
      </c>
      <c r="E506" s="186" t="str">
        <f>IF(' Peticions ET'!E505="", "",' Peticions ET'!E505)</f>
        <v/>
      </c>
      <c r="F506" s="186" t="str">
        <f>IF(' Peticions ET'!F505="", "",' Peticions ET'!F505)</f>
        <v/>
      </c>
      <c r="G506" s="186" t="str">
        <f>IF(' Peticions ET'!G505="", "",' Peticions ET'!G505)</f>
        <v/>
      </c>
      <c r="H506" s="185" t="str">
        <f>IF(' Peticions ET'!H505="", "",' Peticions ET'!H505)</f>
        <v/>
      </c>
      <c r="I506" s="185" t="str">
        <f>IF(' Peticions ET'!I505="", "",' Peticions ET'!I505)</f>
        <v/>
      </c>
      <c r="J506" s="33" t="str">
        <f>IF(' Peticions ET'!J505="", "",' Peticions ET'!J505)</f>
        <v/>
      </c>
      <c r="K506" s="33" t="str">
        <f>IF(' Peticions ET'!K505="", "",' Peticions ET'!K505)</f>
        <v/>
      </c>
      <c r="L506" s="33" t="str">
        <f>IF(' Peticions ET'!L505="", "",' Peticions ET'!L505)</f>
        <v/>
      </c>
      <c r="M506" s="33" t="str">
        <f>IF(' Peticions ET'!M505="", "",' Peticions ET'!M505)</f>
        <v/>
      </c>
      <c r="N506" s="33" t="str">
        <f>IF(' Peticions ET'!N505="", "",' Peticions ET'!N505)</f>
        <v/>
      </c>
      <c r="O506" s="33" t="str">
        <f>IF(' Peticions ET'!O505="", "",' Peticions ET'!O505)</f>
        <v/>
      </c>
      <c r="P506" s="33" t="str">
        <f>IF(' Peticions ET'!P505="", "",' Peticions ET'!P505)</f>
        <v/>
      </c>
      <c r="Q506" s="33" t="str">
        <f>IF(' Peticions ET'!R505="", "",' Peticions ET'!R505)</f>
        <v/>
      </c>
      <c r="R506" s="1" t="str">
        <f>IF(' Peticions ET'!Q505="", "",' Peticions ET'!Q505)</f>
        <v/>
      </c>
      <c r="S506" s="34" t="str">
        <f>IF(' Peticions ET'!U505="", "",' Peticions ET'!U505)</f>
        <v/>
      </c>
      <c r="T506" s="34" t="str">
        <f>IF(' Peticions ET'!V505="", "",' Peticions ET'!V505)</f>
        <v/>
      </c>
      <c r="U506" t="str">
        <f>IF(' Peticions ET'!S505="", "",' Peticions ET'!S505)</f>
        <v/>
      </c>
      <c r="V506" t="str">
        <f>IF(' Peticions ET'!T505="", "",' Peticions ET'!T505)</f>
        <v/>
      </c>
      <c r="W506" s="33" t="str">
        <f>IF(' Peticions ET'!W505="", "",' Peticions ET'!W505)</f>
        <v/>
      </c>
      <c r="X506" s="33" t="str">
        <f>IF(' Peticions ET'!X505="", "",' Peticions ET'!X505)</f>
        <v/>
      </c>
      <c r="Y506" s="33" t="str">
        <f>IF(' Peticions ET'!Y505="", "",' Peticions ET'!Y505)</f>
        <v/>
      </c>
      <c r="Z506" s="1"/>
      <c r="AA506" s="1"/>
      <c r="AB506" s="3"/>
      <c r="AC506" s="34"/>
      <c r="AD506" s="34"/>
      <c r="AE506" s="34"/>
      <c r="AF506" s="35"/>
      <c r="AG506" s="36"/>
      <c r="AH506" s="36"/>
      <c r="AI506" s="36"/>
      <c r="AJ506" s="36"/>
      <c r="AK506" s="37"/>
      <c r="AL506" s="37"/>
      <c r="AM506" s="37"/>
      <c r="AN506" s="37"/>
      <c r="AO506" s="38" t="str">
        <f>IF(' Peticions ET'!AO505="", "",' Peticions ET'!AO505)</f>
        <v/>
      </c>
      <c r="AP506" s="154"/>
      <c r="AQ506" s="39"/>
      <c r="AR506" s="40" t="str">
        <f t="shared" si="135"/>
        <v/>
      </c>
      <c r="AS506" s="41" t="str">
        <f t="shared" si="136"/>
        <v/>
      </c>
      <c r="AT506" s="42" t="str">
        <f t="shared" si="146"/>
        <v/>
      </c>
      <c r="AU506" s="43" t="str">
        <f t="shared" si="147"/>
        <v/>
      </c>
      <c r="AV506" s="252" t="str">
        <f t="shared" si="137"/>
        <v/>
      </c>
      <c r="AW506" s="242">
        <f>IF(B506="",0,IF(BR506="S",COUNTIF($AV$17:AV506,AV506),0))</f>
        <v>0</v>
      </c>
      <c r="AX506" s="44" t="str">
        <f t="shared" si="148"/>
        <v/>
      </c>
      <c r="AY506" s="45">
        <f xml:space="preserve"> IF(AX506&lt;&gt;"",VLOOKUP(AX506,Calculs!$B$2:$C$34,2,FALSE),0)</f>
        <v>0</v>
      </c>
      <c r="AZ506" s="45">
        <f>IF(K506&lt;&gt;"",IF(LEFT(K506,1)="S", Calculs!$C$55,0),0)</f>
        <v>0</v>
      </c>
      <c r="BA506" s="45">
        <f>IF(L506&lt;&gt;"",IF(LEFT(L506,1)="S", Calculs!$C$51,0),0)</f>
        <v>0</v>
      </c>
      <c r="BB506" s="45">
        <f>IF(M506&lt;&gt;"",IF(LEFT(M506,1)="S", Calculs!$C$52,0),0)</f>
        <v>0</v>
      </c>
      <c r="BC506" s="46" t="str">
        <f t="shared" si="149"/>
        <v/>
      </c>
      <c r="BD506" s="46" t="str">
        <f t="shared" si="151"/>
        <v/>
      </c>
      <c r="BE506" s="46">
        <f>SUMIF(Calculs!$B$2:$B$34,BC506,Calculs!$C$2:$C$34)</f>
        <v>0</v>
      </c>
      <c r="BF506" s="45">
        <f>IF(Q506&lt;&gt;"",IF(LEFT(Q506,1)="S", Calculs!$C$52,0),0)</f>
        <v>0</v>
      </c>
      <c r="BG506" s="45">
        <f>IF(R506&lt;&gt;"",IF(LEFT(R506,1)="S", Calculs!$C$51,0),0)</f>
        <v>0</v>
      </c>
      <c r="BH506" s="252" t="str">
        <f t="shared" si="138"/>
        <v/>
      </c>
      <c r="BI506" s="242">
        <f>IF(B506="",0, IF(BS506="S",COUNTIF($BH$17:BH506,BH506),0))</f>
        <v>0</v>
      </c>
      <c r="BJ506" s="45">
        <f xml:space="preserve"> IF(S506&lt;&gt;"",IF(S506&lt;&gt;"Sense monitor",VLOOKUP(LEFT(S506,2),Calculs!$B$41:$C$46,2,FALSE),0),0)</f>
        <v>0</v>
      </c>
      <c r="BK506" s="45">
        <f>IF(T506&lt;&gt;"",IF(LEFT(T506,1)="S", Calculs!$C$48,0),0)</f>
        <v>0</v>
      </c>
      <c r="BL506" s="45">
        <f>IF(W506&lt;&gt;"",IF(LEFT(W506,3)="ETT", Calculs!$C$37,0),0)</f>
        <v>0</v>
      </c>
      <c r="BM506" s="45">
        <f>IF(X506&lt;&gt;"",IF(LEFT(X506,1)="S", Calculs!$C$51,0),0)</f>
        <v>0</v>
      </c>
      <c r="BN506" s="45">
        <f>IF(Y506&lt;&gt;"",IF(LEFT(Y506,1)="S", Calculs!$C$52,0),0)</f>
        <v>0</v>
      </c>
      <c r="BO506" s="46" t="str">
        <f t="shared" si="150"/>
        <v/>
      </c>
      <c r="BP506" s="45">
        <f>SUMIF(Calculs!$B$32:$B$36,TRIM(BO506),Calculs!$C$32:$C$36)</f>
        <v>0</v>
      </c>
      <c r="BQ506" s="45">
        <f>IF(V506&lt;&gt;"",IF(LEFT(V506,1)="S", SUMIF(Calculs!$B$57:$B$61, TRIM(BO506), Calculs!$C$57:$C$61),0),0)</f>
        <v>0</v>
      </c>
      <c r="BR506" s="43" t="str">
        <f t="shared" si="139"/>
        <v>N</v>
      </c>
      <c r="BS506" s="241" t="str">
        <f t="shared" si="140"/>
        <v>N</v>
      </c>
      <c r="BT506" s="45">
        <f t="shared" si="141"/>
        <v>0</v>
      </c>
      <c r="BU506" s="45"/>
      <c r="BV506" s="45"/>
      <c r="BW506" s="45">
        <f>IF(C506="",0,IF(AND(BR506="S",AW506=1), VLOOKUP(C506,Calculs!$B$85:$D$90,3), 0) + IF(AND(BS506="S",BI506=1), VLOOKUP(C506,Calculs!$B$85:$F$90,5), 0))</f>
        <v>0</v>
      </c>
      <c r="BX506" s="43" t="str">
        <f t="shared" si="142"/>
        <v/>
      </c>
      <c r="BY506" s="241" t="str">
        <f t="shared" si="143"/>
        <v/>
      </c>
      <c r="BZ506" s="301" t="str">
        <f t="shared" si="144"/>
        <v/>
      </c>
      <c r="CA506" s="301" t="str">
        <f t="shared" si="145"/>
        <v/>
      </c>
    </row>
    <row r="507" spans="1:79" s="131" customFormat="1" ht="15" customHeight="1"/>
    <row r="508" spans="1:79" s="131" customFormat="1" ht="15" customHeight="1"/>
    <row r="509" spans="1:79" s="131" customFormat="1" ht="15" customHeight="1"/>
    <row r="510" spans="1:79" s="131" customFormat="1" ht="15" customHeight="1"/>
    <row r="511" spans="1:79" s="131" customFormat="1" ht="15" customHeight="1"/>
    <row r="512" spans="1:79" s="131" customFormat="1" ht="15" customHeight="1"/>
    <row r="513" s="131" customFormat="1" ht="15" customHeight="1"/>
    <row r="514" s="131" customFormat="1" ht="15" customHeight="1"/>
    <row r="515" s="131" customFormat="1" ht="15" customHeight="1"/>
    <row r="516" s="131" customFormat="1" ht="15" customHeight="1"/>
  </sheetData>
  <sheetProtection sheet="1" objects="1" scenarios="1"/>
  <mergeCells count="11">
    <mergeCell ref="BZ15:CA15"/>
    <mergeCell ref="B2:E2"/>
    <mergeCell ref="AC4:AM4"/>
    <mergeCell ref="AR4:BY4"/>
    <mergeCell ref="AR14:BV14"/>
    <mergeCell ref="AX15:BB15"/>
    <mergeCell ref="BC15:BG15"/>
    <mergeCell ref="BJ15:BK15"/>
    <mergeCell ref="BL15:BN15"/>
    <mergeCell ref="BO15:BQ15"/>
    <mergeCell ref="BW15:BY15"/>
  </mergeCells>
  <conditionalFormatting sqref="AG12">
    <cfRule type="cellIs" dxfId="76" priority="16" operator="greaterThan">
      <formula>1695</formula>
    </cfRule>
  </conditionalFormatting>
  <conditionalFormatting sqref="AG5:AG11">
    <cfRule type="cellIs" dxfId="75" priority="15" operator="greaterThan">
      <formula>1695</formula>
    </cfRule>
  </conditionalFormatting>
  <conditionalFormatting sqref="AW17">
    <cfRule type="expression" dxfId="74" priority="14">
      <formula>IF(AW17&gt;1,TRUE,FALSE)</formula>
    </cfRule>
  </conditionalFormatting>
  <conditionalFormatting sqref="BI17">
    <cfRule type="expression" dxfId="73" priority="13">
      <formula>IF(BI17&gt;1,TRUE,FALSE)</formula>
    </cfRule>
  </conditionalFormatting>
  <conditionalFormatting sqref="C17">
    <cfRule type="expression" dxfId="72" priority="11">
      <formula>IF(AND(B17&lt;&gt;"",C17=""),TRUE,FALSE)</formula>
    </cfRule>
  </conditionalFormatting>
  <conditionalFormatting sqref="AW37:AW506">
    <cfRule type="expression" dxfId="71" priority="6">
      <formula>IF(AW37&gt;1,TRUE,FALSE)</formula>
    </cfRule>
  </conditionalFormatting>
  <conditionalFormatting sqref="BI37:BI506">
    <cfRule type="expression" dxfId="70" priority="5">
      <formula>IF(BI37&gt;1,TRUE,FALSE)</formula>
    </cfRule>
  </conditionalFormatting>
  <conditionalFormatting sqref="C37:C506">
    <cfRule type="expression" dxfId="69" priority="4">
      <formula>IF(AND(B37&lt;&gt;"",C37=""),TRUE,FALSE)</formula>
    </cfRule>
  </conditionalFormatting>
  <conditionalFormatting sqref="AW18:AW36">
    <cfRule type="expression" dxfId="68" priority="3">
      <formula>IF(AW18&gt;1,TRUE,FALSE)</formula>
    </cfRule>
  </conditionalFormatting>
  <conditionalFormatting sqref="BI18:BI36">
    <cfRule type="expression" dxfId="67" priority="2">
      <formula>IF(BI18&gt;1,TRUE,FALSE)</formula>
    </cfRule>
  </conditionalFormatting>
  <conditionalFormatting sqref="C18:C36">
    <cfRule type="expression" dxfId="66" priority="1">
      <formula>IF(AND(B18&lt;&gt;"",C18=""),TRUE,FALSE)</formula>
    </cfRule>
  </conditionalFormatting>
  <dataValidations count="4">
    <dataValidation type="list" allowBlank="1" showErrorMessage="1" sqref="B2">
      <formula1>Unitat</formula1>
    </dataValidation>
    <dataValidation type="list" allowBlank="1" showErrorMessage="1" sqref="S17:S506">
      <formula1>Monitor</formula1>
    </dataValidation>
    <dataValidation type="list" allowBlank="1" showErrorMessage="1" sqref="R12 X12">
      <formula1>$A$37:$A$38</formula1>
    </dataValidation>
    <dataValidation type="list" allowBlank="1" showErrorMessage="1" sqref="Q12 Y12">
      <formula1>$A$41:$A$42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>
          <x14:formula1>
            <xm:f>Llistes!$O$2:$O$3</xm:f>
          </x14:formula1>
          <xm:sqref>K12</xm:sqref>
        </x14:dataValidation>
        <x14:dataValidation type="list" allowBlank="1" showErrorMessage="1">
          <x14:formula1>
            <xm:f>Llistes!$W$2:$W$5</xm:f>
          </x14:formula1>
          <xm:sqref>U12:V12</xm:sqref>
        </x14:dataValidation>
        <x14:dataValidation type="list" allowBlank="1" showErrorMessage="1">
          <x14:formula1>
            <xm:f>Llistes!$I$2:$I$6</xm:f>
          </x14:formula1>
          <xm:sqref>S12:T12</xm:sqref>
        </x14:dataValidation>
        <x14:dataValidation type="list" allowBlank="1" showErrorMessage="1">
          <x14:formula1>
            <xm:f>Llistes!$S$2:$S$3</xm:f>
          </x14:formula1>
          <xm:sqref>M12</xm:sqref>
        </x14:dataValidation>
        <x14:dataValidation type="list" allowBlank="1" showErrorMessage="1">
          <x14:formula1>
            <xm:f>Llistes!$U$2:$U$3</xm:f>
          </x14:formula1>
          <xm:sqref>P12</xm:sqref>
        </x14:dataValidation>
        <x14:dataValidation type="list" allowBlank="1" showErrorMessage="1">
          <x14:formula1>
            <xm:f>Llistes!$C$2:$C$7</xm:f>
          </x14:formula1>
          <xm:sqref>H12</xm:sqref>
        </x14:dataValidation>
        <x14:dataValidation type="list" allowBlank="1" showErrorMessage="1">
          <x14:formula1>
            <xm:f>Llistes!$AA$2:$AA$3</xm:f>
          </x14:formula1>
          <xm:sqref>W12</xm:sqref>
        </x14:dataValidation>
        <x14:dataValidation type="list" allowBlank="1" showErrorMessage="1">
          <x14:formula1>
            <xm:f>Llistes!$E$2:$E$7</xm:f>
          </x14:formula1>
          <xm:sqref>I12</xm:sqref>
        </x14:dataValidation>
        <x14:dataValidation type="list" allowBlank="1" showErrorMessage="1">
          <x14:formula1>
            <xm:f>Llistes!$G$2:$G$9</xm:f>
          </x14:formula1>
          <xm:sqref>N12</xm:sqref>
        </x14:dataValidation>
        <x14:dataValidation type="list" allowBlank="1" showErrorMessage="1">
          <x14:formula1>
            <xm:f>Llistes!$Q$2:$Q$3</xm:f>
          </x14:formula1>
          <xm:sqref>L12</xm:sqref>
        </x14:dataValidation>
        <x14:dataValidation type="list" allowBlank="1" showErrorMessage="1">
          <x14:formula1>
            <xm:f>Llistes!$M$2:$M$3</xm:f>
          </x14:formula1>
          <xm:sqref>J12 O12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 summaryRight="0"/>
  </sheetPr>
  <dimension ref="A1:AA1000"/>
  <sheetViews>
    <sheetView workbookViewId="0"/>
  </sheetViews>
  <sheetFormatPr baseColWidth="10" defaultColWidth="12.5546875" defaultRowHeight="15" customHeight="1"/>
  <cols>
    <col min="1" max="1" width="19.109375" style="155" customWidth="1"/>
    <col min="2" max="2" width="3.109375" style="155" customWidth="1"/>
    <col min="3" max="3" width="29.88671875" style="155" customWidth="1"/>
    <col min="4" max="4" width="2.88671875" style="155" customWidth="1"/>
    <col min="5" max="5" width="44.44140625" style="155" customWidth="1"/>
    <col min="6" max="6" width="1.44140625" style="155" customWidth="1"/>
    <col min="7" max="7" width="44.44140625" style="155" customWidth="1"/>
    <col min="8" max="8" width="2.109375" style="155" customWidth="1"/>
    <col min="9" max="9" width="24.33203125" style="155" customWidth="1"/>
    <col min="10" max="10" width="2.6640625" style="155" customWidth="1"/>
    <col min="11" max="11" width="11.109375" style="155" customWidth="1"/>
    <col min="12" max="12" width="2.6640625" style="155" customWidth="1"/>
    <col min="13" max="13" width="19" style="155" customWidth="1"/>
    <col min="14" max="14" width="2.88671875" style="155" customWidth="1"/>
    <col min="15" max="15" width="26.109375" style="155" customWidth="1"/>
    <col min="16" max="16" width="2.44140625" style="155" customWidth="1"/>
    <col min="17" max="17" width="16.33203125" style="155" customWidth="1"/>
    <col min="18" max="18" width="2.33203125" style="155" customWidth="1"/>
    <col min="19" max="19" width="9.6640625" style="155" customWidth="1"/>
    <col min="20" max="20" width="2" style="155" customWidth="1"/>
    <col min="21" max="21" width="14.44140625" style="155" customWidth="1"/>
    <col min="22" max="22" width="2.33203125" style="155" customWidth="1"/>
    <col min="23" max="23" width="39.5546875" style="155" customWidth="1"/>
    <col min="24" max="24" width="3.33203125" style="155" customWidth="1"/>
    <col min="25" max="25" width="17.44140625" style="155" customWidth="1"/>
    <col min="26" max="26" width="3.5546875" style="155" customWidth="1"/>
    <col min="27" max="27" width="47.88671875" style="155" customWidth="1"/>
    <col min="28" max="16384" width="12.5546875" style="155"/>
  </cols>
  <sheetData>
    <row r="1" spans="1:27" ht="15.75" customHeight="1">
      <c r="A1" s="165" t="s">
        <v>78</v>
      </c>
      <c r="C1" s="165" t="s">
        <v>79</v>
      </c>
      <c r="E1" s="165" t="s">
        <v>80</v>
      </c>
      <c r="G1" s="165" t="s">
        <v>81</v>
      </c>
      <c r="I1" s="165" t="s">
        <v>9</v>
      </c>
      <c r="K1" s="165" t="s">
        <v>82</v>
      </c>
      <c r="M1" s="165" t="s">
        <v>83</v>
      </c>
      <c r="O1" s="165" t="s">
        <v>84</v>
      </c>
      <c r="Q1" s="165" t="s">
        <v>85</v>
      </c>
      <c r="S1" s="165" t="s">
        <v>5</v>
      </c>
      <c r="U1" s="165" t="s">
        <v>7</v>
      </c>
      <c r="W1" s="165" t="s">
        <v>30</v>
      </c>
      <c r="Y1" s="165" t="s">
        <v>86</v>
      </c>
      <c r="AA1" s="165" t="s">
        <v>87</v>
      </c>
    </row>
    <row r="2" spans="1:27" ht="51.75" customHeight="1">
      <c r="A2" s="156" t="s">
        <v>88</v>
      </c>
      <c r="C2" s="157" t="s">
        <v>72</v>
      </c>
      <c r="E2" s="78" t="s">
        <v>262</v>
      </c>
      <c r="G2" s="161" t="s">
        <v>23</v>
      </c>
      <c r="I2" s="157" t="s">
        <v>90</v>
      </c>
      <c r="J2" s="59"/>
      <c r="K2" s="59" t="s">
        <v>73</v>
      </c>
      <c r="L2" s="59"/>
      <c r="M2" s="158" t="s">
        <v>21</v>
      </c>
      <c r="N2" s="59"/>
      <c r="O2" s="158" t="s">
        <v>22</v>
      </c>
      <c r="P2" s="59"/>
      <c r="Q2" s="159" t="s">
        <v>73</v>
      </c>
      <c r="S2" s="159" t="s">
        <v>73</v>
      </c>
      <c r="U2" s="159" t="s">
        <v>24</v>
      </c>
      <c r="W2" s="158" t="s">
        <v>266</v>
      </c>
      <c r="Y2" s="79" t="s">
        <v>73</v>
      </c>
      <c r="AA2" s="159" t="s">
        <v>271</v>
      </c>
    </row>
    <row r="3" spans="1:27" ht="51.75" customHeight="1">
      <c r="A3" s="160" t="s">
        <v>91</v>
      </c>
      <c r="C3" s="161" t="s">
        <v>257</v>
      </c>
      <c r="E3" s="78" t="s">
        <v>258</v>
      </c>
      <c r="G3" s="157" t="s">
        <v>96</v>
      </c>
      <c r="I3" s="161" t="s">
        <v>92</v>
      </c>
      <c r="J3" s="59"/>
      <c r="K3" s="59" t="s">
        <v>93</v>
      </c>
      <c r="L3" s="59"/>
      <c r="M3" s="162" t="s">
        <v>94</v>
      </c>
      <c r="N3" s="59"/>
      <c r="O3" s="162" t="s">
        <v>93</v>
      </c>
      <c r="P3" s="59"/>
      <c r="Q3" s="163" t="s">
        <v>93</v>
      </c>
      <c r="S3" s="163" t="s">
        <v>93</v>
      </c>
      <c r="U3" s="163" t="s">
        <v>75</v>
      </c>
      <c r="W3" s="162" t="s">
        <v>267</v>
      </c>
      <c r="X3" s="78"/>
      <c r="Y3" s="79" t="s">
        <v>93</v>
      </c>
      <c r="AA3" s="163" t="s">
        <v>93</v>
      </c>
    </row>
    <row r="4" spans="1:27" ht="51.75" customHeight="1">
      <c r="A4" s="156" t="s">
        <v>19</v>
      </c>
      <c r="C4" s="157" t="s">
        <v>95</v>
      </c>
      <c r="E4" s="78" t="s">
        <v>259</v>
      </c>
      <c r="G4" s="161" t="s">
        <v>98</v>
      </c>
      <c r="I4" s="157"/>
      <c r="J4" s="59"/>
      <c r="K4" s="59"/>
      <c r="L4" s="59"/>
      <c r="M4" s="59"/>
      <c r="N4" s="59"/>
      <c r="O4" s="59"/>
      <c r="P4" s="59"/>
      <c r="Q4" s="59"/>
      <c r="W4" s="164" t="s">
        <v>268</v>
      </c>
    </row>
    <row r="5" spans="1:27" ht="51.75" customHeight="1">
      <c r="A5" s="160" t="s">
        <v>97</v>
      </c>
      <c r="C5" s="161" t="s">
        <v>256</v>
      </c>
      <c r="E5" s="78" t="s">
        <v>263</v>
      </c>
      <c r="G5" s="157" t="s">
        <v>99</v>
      </c>
      <c r="I5" s="161" t="s">
        <v>260</v>
      </c>
      <c r="J5" s="59"/>
      <c r="K5" s="59"/>
      <c r="L5" s="59"/>
      <c r="M5" s="59"/>
      <c r="N5" s="59"/>
      <c r="O5" s="59"/>
      <c r="P5" s="59"/>
      <c r="Q5" s="59"/>
      <c r="W5" s="162" t="s">
        <v>269</v>
      </c>
      <c r="X5" s="78"/>
    </row>
    <row r="6" spans="1:27" ht="51.75" customHeight="1">
      <c r="A6" s="156" t="s">
        <v>71</v>
      </c>
      <c r="C6" s="157" t="s">
        <v>76</v>
      </c>
      <c r="E6" s="78" t="s">
        <v>264</v>
      </c>
      <c r="G6" s="161" t="s">
        <v>101</v>
      </c>
      <c r="I6" s="157" t="s">
        <v>100</v>
      </c>
      <c r="J6" s="59"/>
      <c r="K6" s="59"/>
      <c r="L6" s="59"/>
      <c r="M6" s="59"/>
      <c r="N6" s="59"/>
      <c r="O6" s="59"/>
      <c r="P6" s="59"/>
      <c r="Q6" s="59"/>
      <c r="W6" s="162" t="s">
        <v>270</v>
      </c>
      <c r="X6" s="78"/>
    </row>
    <row r="7" spans="1:27" ht="51.75" customHeight="1">
      <c r="A7" s="160" t="s">
        <v>74</v>
      </c>
      <c r="C7" s="161" t="s">
        <v>20</v>
      </c>
      <c r="E7" s="78" t="s">
        <v>265</v>
      </c>
      <c r="G7" s="157" t="s">
        <v>102</v>
      </c>
      <c r="I7" s="157" t="s">
        <v>261</v>
      </c>
    </row>
    <row r="8" spans="1:27" ht="51.75" customHeight="1">
      <c r="G8" s="161" t="s">
        <v>104</v>
      </c>
      <c r="I8" s="157" t="s">
        <v>103</v>
      </c>
    </row>
    <row r="9" spans="1:27" ht="51.75" customHeight="1">
      <c r="G9" s="313"/>
    </row>
    <row r="10" spans="1:27" ht="51.75" customHeight="1"/>
    <row r="11" spans="1:27" ht="15.75" customHeight="1"/>
    <row r="12" spans="1:27" ht="15.75" customHeight="1"/>
    <row r="13" spans="1:27" ht="15.75" customHeight="1"/>
    <row r="14" spans="1:27" ht="15.75" customHeight="1"/>
    <row r="15" spans="1:27" ht="15.75" customHeight="1"/>
    <row r="16" spans="1:27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7" right="0.7" top="0.75" bottom="0.75" header="0" footer="0"/>
  <pageSetup paperSize="9" orientation="portrait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 summaryRight="0"/>
  </sheetPr>
  <dimension ref="A1:N1001"/>
  <sheetViews>
    <sheetView workbookViewId="0">
      <pane ySplit="2" topLeftCell="A47" activePane="bottomLeft" state="frozen"/>
      <selection pane="bottomLeft" activeCell="A2" sqref="A2"/>
    </sheetView>
  </sheetViews>
  <sheetFormatPr baseColWidth="10" defaultColWidth="12.5546875" defaultRowHeight="15" customHeight="1"/>
  <cols>
    <col min="1" max="1" width="56.88671875" customWidth="1"/>
    <col min="2" max="2" width="17.5546875" customWidth="1"/>
    <col min="3" max="3" width="12.33203125" customWidth="1"/>
    <col min="4" max="4" width="14.88671875" customWidth="1"/>
    <col min="5" max="14" width="14.44140625" customWidth="1"/>
  </cols>
  <sheetData>
    <row r="1" spans="1:14" ht="15.75" customHeight="1">
      <c r="C1" s="49"/>
    </row>
    <row r="2" spans="1:14" ht="30" customHeight="1">
      <c r="A2" s="50" t="s">
        <v>52</v>
      </c>
      <c r="B2" s="50"/>
      <c r="C2" s="51" t="s">
        <v>53</v>
      </c>
      <c r="D2" s="51" t="s">
        <v>105</v>
      </c>
      <c r="E2" s="51" t="s">
        <v>344</v>
      </c>
      <c r="F2" s="51" t="s">
        <v>106</v>
      </c>
      <c r="G2" s="47"/>
      <c r="H2" s="47"/>
      <c r="I2" s="47"/>
      <c r="J2" s="47"/>
      <c r="K2" s="47"/>
      <c r="L2" s="47"/>
      <c r="M2" s="47"/>
      <c r="N2" s="47"/>
    </row>
    <row r="3" spans="1:14" ht="15.75" customHeight="1">
      <c r="A3" s="52" t="s">
        <v>107</v>
      </c>
      <c r="B3" s="101" t="s">
        <v>272</v>
      </c>
      <c r="C3" s="53" t="s">
        <v>346</v>
      </c>
      <c r="D3" s="168">
        <v>0</v>
      </c>
      <c r="E3" s="168">
        <v>9499.8799999999992</v>
      </c>
      <c r="F3" s="54">
        <f t="shared" ref="F3:F75" si="0">D3+E3</f>
        <v>9499.8799999999992</v>
      </c>
    </row>
    <row r="4" spans="1:14" ht="15.75" customHeight="1">
      <c r="A4" s="101" t="s">
        <v>253</v>
      </c>
      <c r="B4" s="101" t="s">
        <v>273</v>
      </c>
      <c r="C4" s="53" t="s">
        <v>346</v>
      </c>
      <c r="D4" s="168">
        <v>0</v>
      </c>
      <c r="E4" s="168">
        <v>1583.31</v>
      </c>
      <c r="F4" s="54">
        <f t="shared" si="0"/>
        <v>1583.31</v>
      </c>
    </row>
    <row r="5" spans="1:14" ht="15.75" customHeight="1">
      <c r="A5" s="52" t="s">
        <v>108</v>
      </c>
      <c r="B5" s="101" t="s">
        <v>274</v>
      </c>
      <c r="C5" s="53" t="s">
        <v>346</v>
      </c>
      <c r="D5" s="168">
        <v>0</v>
      </c>
      <c r="E5" s="168">
        <v>27233</v>
      </c>
      <c r="F5" s="54">
        <f t="shared" si="0"/>
        <v>27233</v>
      </c>
    </row>
    <row r="6" spans="1:14" ht="15.75" customHeight="1">
      <c r="A6" s="52" t="s">
        <v>109</v>
      </c>
      <c r="B6" s="101" t="s">
        <v>275</v>
      </c>
      <c r="C6" s="53" t="s">
        <v>346</v>
      </c>
      <c r="D6" s="168">
        <v>0</v>
      </c>
      <c r="E6" s="168">
        <v>6333.26</v>
      </c>
      <c r="F6" s="54">
        <f t="shared" si="0"/>
        <v>6333.26</v>
      </c>
    </row>
    <row r="7" spans="1:14" ht="15.75" customHeight="1">
      <c r="A7" s="52" t="s">
        <v>110</v>
      </c>
      <c r="B7" s="101" t="s">
        <v>276</v>
      </c>
      <c r="C7" s="53" t="s">
        <v>346</v>
      </c>
      <c r="D7" s="168">
        <v>0</v>
      </c>
      <c r="E7" s="168">
        <v>9183.2199999999993</v>
      </c>
      <c r="F7" s="54">
        <f t="shared" si="0"/>
        <v>9183.2199999999993</v>
      </c>
    </row>
    <row r="8" spans="1:14" ht="15.75" customHeight="1">
      <c r="A8" s="52" t="s">
        <v>111</v>
      </c>
      <c r="B8" s="101" t="s">
        <v>277</v>
      </c>
      <c r="C8" s="53" t="s">
        <v>346</v>
      </c>
      <c r="D8" s="168">
        <v>0</v>
      </c>
      <c r="E8" s="168">
        <v>20583.080000000002</v>
      </c>
      <c r="F8" s="54">
        <f t="shared" si="0"/>
        <v>20583.080000000002</v>
      </c>
    </row>
    <row r="9" spans="1:14" ht="15.75" customHeight="1">
      <c r="A9" s="52" t="s">
        <v>112</v>
      </c>
      <c r="B9" s="101" t="s">
        <v>278</v>
      </c>
      <c r="C9" s="53" t="s">
        <v>346</v>
      </c>
      <c r="D9" s="168">
        <v>0</v>
      </c>
      <c r="E9" s="168">
        <v>12033.19</v>
      </c>
      <c r="F9" s="54">
        <f t="shared" si="0"/>
        <v>12033.19</v>
      </c>
    </row>
    <row r="10" spans="1:14" ht="15.75" customHeight="1">
      <c r="A10" s="52" t="s">
        <v>113</v>
      </c>
      <c r="B10" s="101" t="s">
        <v>279</v>
      </c>
      <c r="C10" s="53" t="s">
        <v>346</v>
      </c>
      <c r="D10" s="168">
        <v>0</v>
      </c>
      <c r="E10" s="168">
        <v>15199.81</v>
      </c>
      <c r="F10" s="54">
        <f t="shared" si="0"/>
        <v>15199.81</v>
      </c>
    </row>
    <row r="11" spans="1:14" ht="15.75" customHeight="1">
      <c r="A11" s="52" t="s">
        <v>114</v>
      </c>
      <c r="B11" s="101" t="s">
        <v>280</v>
      </c>
      <c r="C11" s="53" t="s">
        <v>346</v>
      </c>
      <c r="D11" s="168">
        <v>0</v>
      </c>
      <c r="E11" s="168">
        <v>10766.53</v>
      </c>
      <c r="F11" s="54">
        <f t="shared" si="0"/>
        <v>10766.53</v>
      </c>
    </row>
    <row r="12" spans="1:14" ht="15.75" customHeight="1">
      <c r="A12" s="52" t="s">
        <v>249</v>
      </c>
      <c r="B12" s="101" t="s">
        <v>281</v>
      </c>
      <c r="C12" s="53" t="s">
        <v>346</v>
      </c>
      <c r="D12" s="168">
        <v>0</v>
      </c>
      <c r="E12" s="168">
        <v>7599.91</v>
      </c>
      <c r="F12" s="54">
        <f t="shared" si="0"/>
        <v>7599.91</v>
      </c>
    </row>
    <row r="13" spans="1:14" ht="15.75" customHeight="1">
      <c r="A13" s="52" t="s">
        <v>115</v>
      </c>
      <c r="B13" s="101" t="s">
        <v>282</v>
      </c>
      <c r="C13" s="53" t="s">
        <v>346</v>
      </c>
      <c r="D13" s="168">
        <v>0</v>
      </c>
      <c r="E13" s="168">
        <v>37366.21</v>
      </c>
      <c r="F13" s="54">
        <f t="shared" si="0"/>
        <v>37366.21</v>
      </c>
    </row>
    <row r="14" spans="1:14" ht="15.75" customHeight="1">
      <c r="A14" s="52" t="s">
        <v>116</v>
      </c>
      <c r="B14" s="101" t="s">
        <v>283</v>
      </c>
      <c r="C14" s="53" t="s">
        <v>346</v>
      </c>
      <c r="D14" s="168">
        <v>0</v>
      </c>
      <c r="E14" s="168">
        <v>8866.56</v>
      </c>
      <c r="F14" s="54">
        <f t="shared" si="0"/>
        <v>8866.56</v>
      </c>
    </row>
    <row r="15" spans="1:14" ht="15.75" customHeight="1">
      <c r="A15" s="52" t="s">
        <v>117</v>
      </c>
      <c r="B15" s="101" t="s">
        <v>284</v>
      </c>
      <c r="C15" s="53" t="s">
        <v>346</v>
      </c>
      <c r="D15" s="168">
        <v>0</v>
      </c>
      <c r="E15" s="168">
        <v>42432.81</v>
      </c>
      <c r="F15" s="54">
        <f t="shared" si="0"/>
        <v>42432.81</v>
      </c>
    </row>
    <row r="16" spans="1:14" ht="15.75" customHeight="1">
      <c r="A16" s="52" t="s">
        <v>118</v>
      </c>
      <c r="B16" s="101" t="s">
        <v>285</v>
      </c>
      <c r="C16" s="53" t="s">
        <v>346</v>
      </c>
      <c r="D16" s="168">
        <v>0</v>
      </c>
      <c r="E16" s="168">
        <v>5383.27</v>
      </c>
      <c r="F16" s="54">
        <f t="shared" si="0"/>
        <v>5383.27</v>
      </c>
    </row>
    <row r="17" spans="1:6" ht="15.75" customHeight="1">
      <c r="A17" s="52" t="s">
        <v>119</v>
      </c>
      <c r="B17" s="101" t="s">
        <v>286</v>
      </c>
      <c r="C17" s="53" t="s">
        <v>346</v>
      </c>
      <c r="D17" s="168">
        <v>0</v>
      </c>
      <c r="E17" s="168">
        <v>27549.66</v>
      </c>
      <c r="F17" s="54">
        <f t="shared" si="0"/>
        <v>27549.66</v>
      </c>
    </row>
    <row r="18" spans="1:6" ht="15.75" customHeight="1">
      <c r="A18" s="52" t="s">
        <v>120</v>
      </c>
      <c r="B18" s="101" t="s">
        <v>287</v>
      </c>
      <c r="C18" s="53" t="s">
        <v>346</v>
      </c>
      <c r="D18" s="168">
        <v>0</v>
      </c>
      <c r="E18" s="168">
        <v>50982.71</v>
      </c>
      <c r="F18" s="54">
        <f t="shared" si="0"/>
        <v>50982.71</v>
      </c>
    </row>
    <row r="19" spans="1:6" ht="15.75" customHeight="1">
      <c r="A19" s="52" t="s">
        <v>121</v>
      </c>
      <c r="B19" s="101" t="s">
        <v>288</v>
      </c>
      <c r="C19" s="53" t="s">
        <v>346</v>
      </c>
      <c r="D19" s="168">
        <v>0</v>
      </c>
      <c r="E19" s="168">
        <v>1583.31</v>
      </c>
      <c r="F19" s="54">
        <f t="shared" si="0"/>
        <v>1583.31</v>
      </c>
    </row>
    <row r="20" spans="1:6" ht="15.75" customHeight="1">
      <c r="A20" s="52" t="s">
        <v>122</v>
      </c>
      <c r="B20" s="101" t="s">
        <v>289</v>
      </c>
      <c r="C20" s="53" t="s">
        <v>346</v>
      </c>
      <c r="D20" s="168">
        <v>0</v>
      </c>
      <c r="E20" s="168">
        <v>2002.02</v>
      </c>
      <c r="F20" s="54">
        <f t="shared" si="0"/>
        <v>2002.02</v>
      </c>
    </row>
    <row r="21" spans="1:6" ht="15.75" customHeight="1">
      <c r="A21" s="52" t="s">
        <v>123</v>
      </c>
      <c r="B21" s="101" t="s">
        <v>290</v>
      </c>
      <c r="C21" s="53" t="s">
        <v>346</v>
      </c>
      <c r="D21" s="168">
        <v>0</v>
      </c>
      <c r="E21" s="168">
        <v>1583.31</v>
      </c>
      <c r="F21" s="54">
        <f t="shared" si="0"/>
        <v>1583.31</v>
      </c>
    </row>
    <row r="22" spans="1:6" ht="15.75" customHeight="1">
      <c r="A22" s="52" t="s">
        <v>124</v>
      </c>
      <c r="B22" s="101" t="s">
        <v>291</v>
      </c>
      <c r="C22" s="53" t="s">
        <v>346</v>
      </c>
      <c r="D22" s="168">
        <v>0</v>
      </c>
      <c r="E22" s="168">
        <v>1787.4</v>
      </c>
      <c r="F22" s="54">
        <f t="shared" si="0"/>
        <v>1787.4</v>
      </c>
    </row>
    <row r="23" spans="1:6" ht="15.75" customHeight="1">
      <c r="A23" s="52" t="s">
        <v>125</v>
      </c>
      <c r="B23" s="101" t="s">
        <v>292</v>
      </c>
      <c r="C23" s="53" t="s">
        <v>346</v>
      </c>
      <c r="D23" s="168">
        <v>0</v>
      </c>
      <c r="E23" s="168">
        <v>1583.31</v>
      </c>
      <c r="F23" s="54">
        <f t="shared" si="0"/>
        <v>1583.31</v>
      </c>
    </row>
    <row r="24" spans="1:6" ht="15.75" customHeight="1">
      <c r="A24" s="52" t="s">
        <v>126</v>
      </c>
      <c r="B24" s="101" t="s">
        <v>293</v>
      </c>
      <c r="C24" s="53" t="s">
        <v>346</v>
      </c>
      <c r="D24" s="168">
        <v>0</v>
      </c>
      <c r="E24" s="168">
        <v>1583.31</v>
      </c>
      <c r="F24" s="54">
        <f t="shared" si="0"/>
        <v>1583.31</v>
      </c>
    </row>
    <row r="25" spans="1:6" ht="15.75" customHeight="1">
      <c r="A25" s="52" t="s">
        <v>127</v>
      </c>
      <c r="B25" s="101" t="s">
        <v>294</v>
      </c>
      <c r="C25" s="53" t="s">
        <v>346</v>
      </c>
      <c r="D25" s="168">
        <v>0</v>
      </c>
      <c r="E25" s="168">
        <v>3799.95</v>
      </c>
      <c r="F25" s="54">
        <f t="shared" si="0"/>
        <v>3799.95</v>
      </c>
    </row>
    <row r="26" spans="1:6" ht="15.75" customHeight="1">
      <c r="A26" s="52" t="s">
        <v>128</v>
      </c>
      <c r="B26" s="101" t="s">
        <v>295</v>
      </c>
      <c r="C26" s="53" t="s">
        <v>346</v>
      </c>
      <c r="D26" s="168">
        <v>0</v>
      </c>
      <c r="E26" s="168">
        <v>1899.98</v>
      </c>
      <c r="F26" s="54">
        <f t="shared" si="0"/>
        <v>1899.98</v>
      </c>
    </row>
    <row r="27" spans="1:6" ht="15.75" customHeight="1">
      <c r="A27" s="52" t="s">
        <v>129</v>
      </c>
      <c r="B27" s="101" t="s">
        <v>296</v>
      </c>
      <c r="C27" s="53" t="s">
        <v>346</v>
      </c>
      <c r="D27" s="168">
        <v>0</v>
      </c>
      <c r="E27" s="168">
        <v>1583.31</v>
      </c>
      <c r="F27" s="54">
        <f t="shared" si="0"/>
        <v>1583.31</v>
      </c>
    </row>
    <row r="28" spans="1:6" ht="15.75" customHeight="1">
      <c r="A28" s="52" t="s">
        <v>130</v>
      </c>
      <c r="B28" s="101" t="s">
        <v>297</v>
      </c>
      <c r="C28" s="53" t="s">
        <v>346</v>
      </c>
      <c r="D28" s="168">
        <v>0</v>
      </c>
      <c r="E28" s="168">
        <v>1583.31</v>
      </c>
      <c r="F28" s="54">
        <f t="shared" si="0"/>
        <v>1583.31</v>
      </c>
    </row>
    <row r="29" spans="1:6" ht="15.75" customHeight="1">
      <c r="A29" s="52" t="s">
        <v>131</v>
      </c>
      <c r="B29" s="101" t="s">
        <v>298</v>
      </c>
      <c r="C29" s="53" t="s">
        <v>346</v>
      </c>
      <c r="D29" s="168">
        <v>0</v>
      </c>
      <c r="E29" s="168">
        <v>1583.31</v>
      </c>
      <c r="F29" s="54">
        <f t="shared" si="0"/>
        <v>1583.31</v>
      </c>
    </row>
    <row r="30" spans="1:6" ht="15.75" customHeight="1">
      <c r="A30" s="52" t="s">
        <v>132</v>
      </c>
      <c r="B30" s="101" t="s">
        <v>299</v>
      </c>
      <c r="C30" s="53" t="s">
        <v>346</v>
      </c>
      <c r="D30" s="168">
        <v>0</v>
      </c>
      <c r="E30" s="168">
        <v>1583.31</v>
      </c>
      <c r="F30" s="54">
        <f t="shared" si="0"/>
        <v>1583.31</v>
      </c>
    </row>
    <row r="31" spans="1:6" ht="15.75" customHeight="1">
      <c r="A31" s="52" t="s">
        <v>133</v>
      </c>
      <c r="B31" s="101" t="s">
        <v>300</v>
      </c>
      <c r="C31" s="53" t="s">
        <v>346</v>
      </c>
      <c r="D31" s="168">
        <v>0</v>
      </c>
      <c r="E31" s="168">
        <v>1583.31</v>
      </c>
      <c r="F31" s="54">
        <f t="shared" si="0"/>
        <v>1583.31</v>
      </c>
    </row>
    <row r="32" spans="1:6" ht="15.75" customHeight="1">
      <c r="A32" s="52" t="s">
        <v>134</v>
      </c>
      <c r="B32" s="101" t="s">
        <v>301</v>
      </c>
      <c r="C32" s="53" t="s">
        <v>346</v>
      </c>
      <c r="D32" s="168">
        <v>0</v>
      </c>
      <c r="E32" s="168">
        <v>1583.31</v>
      </c>
      <c r="F32" s="54">
        <f t="shared" si="0"/>
        <v>1583.31</v>
      </c>
    </row>
    <row r="33" spans="1:6" ht="15.75" customHeight="1">
      <c r="A33" s="52" t="s">
        <v>135</v>
      </c>
      <c r="B33" s="101" t="s">
        <v>302</v>
      </c>
      <c r="C33" s="53" t="s">
        <v>346</v>
      </c>
      <c r="D33" s="168">
        <v>0</v>
      </c>
      <c r="E33" s="168">
        <v>1899.98</v>
      </c>
      <c r="F33" s="54">
        <f t="shared" si="0"/>
        <v>1899.98</v>
      </c>
    </row>
    <row r="34" spans="1:6" ht="15.75" customHeight="1">
      <c r="A34" s="52" t="s">
        <v>136</v>
      </c>
      <c r="B34" s="101" t="s">
        <v>303</v>
      </c>
      <c r="C34" s="53" t="s">
        <v>346</v>
      </c>
      <c r="D34" s="168">
        <v>0</v>
      </c>
      <c r="E34" s="168">
        <v>1583.31</v>
      </c>
      <c r="F34" s="54">
        <f t="shared" si="0"/>
        <v>1583.31</v>
      </c>
    </row>
    <row r="35" spans="1:6" ht="15.75" customHeight="1">
      <c r="A35" s="52" t="s">
        <v>137</v>
      </c>
      <c r="B35" s="101" t="s">
        <v>304</v>
      </c>
      <c r="C35" s="53" t="s">
        <v>138</v>
      </c>
      <c r="D35" s="168">
        <v>1358.29</v>
      </c>
      <c r="E35" s="168">
        <v>0</v>
      </c>
      <c r="F35" s="54">
        <f t="shared" si="0"/>
        <v>1358.29</v>
      </c>
    </row>
    <row r="36" spans="1:6" ht="15.75" customHeight="1">
      <c r="A36" s="52" t="s">
        <v>139</v>
      </c>
      <c r="B36" s="101" t="s">
        <v>305</v>
      </c>
      <c r="C36" s="53" t="s">
        <v>138</v>
      </c>
      <c r="D36" s="168">
        <v>3824.06</v>
      </c>
      <c r="E36" s="169">
        <v>0</v>
      </c>
      <c r="F36" s="54">
        <f t="shared" si="0"/>
        <v>3824.06</v>
      </c>
    </row>
    <row r="37" spans="1:6" ht="15.75" customHeight="1">
      <c r="A37" s="52" t="s">
        <v>140</v>
      </c>
      <c r="B37" s="101" t="s">
        <v>306</v>
      </c>
      <c r="C37" s="53" t="s">
        <v>138</v>
      </c>
      <c r="D37" s="168">
        <v>3674.6</v>
      </c>
      <c r="E37" s="168">
        <v>0</v>
      </c>
      <c r="F37" s="54">
        <f t="shared" si="0"/>
        <v>3674.6</v>
      </c>
    </row>
    <row r="38" spans="1:6" ht="15.75" customHeight="1">
      <c r="A38" s="52" t="s">
        <v>141</v>
      </c>
      <c r="B38" s="101" t="s">
        <v>307</v>
      </c>
      <c r="C38" s="53" t="s">
        <v>138</v>
      </c>
      <c r="D38" s="168">
        <v>3245.41</v>
      </c>
      <c r="E38" s="168">
        <v>0</v>
      </c>
      <c r="F38" s="54">
        <f t="shared" si="0"/>
        <v>3245.41</v>
      </c>
    </row>
    <row r="39" spans="1:6" ht="15.75" customHeight="1">
      <c r="A39" s="52" t="s">
        <v>142</v>
      </c>
      <c r="B39" s="101" t="s">
        <v>308</v>
      </c>
      <c r="C39" s="53" t="s">
        <v>138</v>
      </c>
      <c r="D39" s="168">
        <v>3637.38</v>
      </c>
      <c r="E39" s="168">
        <v>0</v>
      </c>
      <c r="F39" s="54">
        <f t="shared" si="0"/>
        <v>3637.38</v>
      </c>
    </row>
    <row r="40" spans="1:6" ht="15.75" customHeight="1">
      <c r="A40" s="52" t="s">
        <v>143</v>
      </c>
      <c r="B40" s="101" t="s">
        <v>309</v>
      </c>
      <c r="C40" s="53" t="s">
        <v>138</v>
      </c>
      <c r="D40" s="168">
        <v>6602.2</v>
      </c>
      <c r="E40" s="168">
        <v>0</v>
      </c>
      <c r="F40" s="54">
        <f t="shared" si="0"/>
        <v>6602.2</v>
      </c>
    </row>
    <row r="41" spans="1:6" ht="15.75" customHeight="1">
      <c r="A41" s="52" t="s">
        <v>144</v>
      </c>
      <c r="B41" s="101" t="s">
        <v>310</v>
      </c>
      <c r="C41" s="53" t="s">
        <v>346</v>
      </c>
      <c r="D41" s="168">
        <v>0</v>
      </c>
      <c r="E41" s="168">
        <v>34199.58</v>
      </c>
      <c r="F41" s="54">
        <f t="shared" si="0"/>
        <v>34199.58</v>
      </c>
    </row>
    <row r="42" spans="1:6" ht="15.75" customHeight="1">
      <c r="A42" s="52" t="s">
        <v>145</v>
      </c>
      <c r="B42" s="101" t="s">
        <v>311</v>
      </c>
      <c r="C42" s="53" t="s">
        <v>138</v>
      </c>
      <c r="D42" s="168">
        <v>23681.91</v>
      </c>
      <c r="E42" s="168">
        <v>0</v>
      </c>
      <c r="F42" s="54">
        <f t="shared" si="0"/>
        <v>23681.91</v>
      </c>
    </row>
    <row r="43" spans="1:6" ht="15.75" customHeight="1">
      <c r="A43" s="52" t="s">
        <v>146</v>
      </c>
      <c r="B43" s="101" t="s">
        <v>312</v>
      </c>
      <c r="C43" s="53" t="s">
        <v>138</v>
      </c>
      <c r="D43" s="168">
        <v>15410.19</v>
      </c>
      <c r="E43" s="168">
        <v>0</v>
      </c>
      <c r="F43" s="54">
        <f t="shared" si="0"/>
        <v>15410.19</v>
      </c>
    </row>
    <row r="44" spans="1:6" ht="15.75" customHeight="1">
      <c r="A44" s="52" t="s">
        <v>147</v>
      </c>
      <c r="B44" s="101" t="s">
        <v>313</v>
      </c>
      <c r="C44" s="53" t="s">
        <v>138</v>
      </c>
      <c r="D44" s="168">
        <v>17137.259999999998</v>
      </c>
      <c r="E44" s="168">
        <v>0</v>
      </c>
      <c r="F44" s="54">
        <f t="shared" si="0"/>
        <v>17137.259999999998</v>
      </c>
    </row>
    <row r="45" spans="1:6" ht="15.75" customHeight="1">
      <c r="A45" s="52" t="s">
        <v>148</v>
      </c>
      <c r="B45" s="101" t="s">
        <v>314</v>
      </c>
      <c r="C45" s="53" t="s">
        <v>138</v>
      </c>
      <c r="D45" s="168">
        <v>16728.97</v>
      </c>
      <c r="E45" s="168">
        <v>0</v>
      </c>
      <c r="F45" s="54">
        <f t="shared" si="0"/>
        <v>16728.97</v>
      </c>
    </row>
    <row r="46" spans="1:6" ht="15.75" customHeight="1">
      <c r="A46" s="52" t="s">
        <v>149</v>
      </c>
      <c r="B46" s="101" t="s">
        <v>315</v>
      </c>
      <c r="C46" s="53" t="s">
        <v>138</v>
      </c>
      <c r="D46" s="168">
        <v>28806.99</v>
      </c>
      <c r="E46" s="168">
        <v>0</v>
      </c>
      <c r="F46" s="54">
        <f t="shared" si="0"/>
        <v>28806.99</v>
      </c>
    </row>
    <row r="47" spans="1:6" ht="15.75" customHeight="1">
      <c r="A47" s="52" t="s">
        <v>150</v>
      </c>
      <c r="B47" s="101" t="s">
        <v>316</v>
      </c>
      <c r="C47" s="53" t="s">
        <v>138</v>
      </c>
      <c r="D47" s="168">
        <v>14256.33</v>
      </c>
      <c r="E47" s="168">
        <v>0</v>
      </c>
      <c r="F47" s="54">
        <f t="shared" si="0"/>
        <v>14256.33</v>
      </c>
    </row>
    <row r="48" spans="1:6" ht="15.75" customHeight="1">
      <c r="A48" s="52" t="s">
        <v>151</v>
      </c>
      <c r="B48" s="101" t="s">
        <v>317</v>
      </c>
      <c r="C48" s="53" t="s">
        <v>138</v>
      </c>
      <c r="D48" s="168">
        <v>18824.810000000001</v>
      </c>
      <c r="E48" s="168">
        <v>0</v>
      </c>
      <c r="F48" s="54">
        <f t="shared" si="0"/>
        <v>18824.810000000001</v>
      </c>
    </row>
    <row r="49" spans="1:6" ht="15.75" customHeight="1">
      <c r="A49" s="52" t="s">
        <v>152</v>
      </c>
      <c r="B49" s="101" t="s">
        <v>318</v>
      </c>
      <c r="C49" s="53" t="s">
        <v>138</v>
      </c>
      <c r="D49" s="168">
        <v>9310.48</v>
      </c>
      <c r="E49" s="168">
        <v>0</v>
      </c>
      <c r="F49" s="54">
        <f t="shared" si="0"/>
        <v>9310.48</v>
      </c>
    </row>
    <row r="50" spans="1:6" ht="15.75" customHeight="1">
      <c r="A50" s="52" t="s">
        <v>153</v>
      </c>
      <c r="B50" s="101" t="s">
        <v>319</v>
      </c>
      <c r="C50" s="53" t="s">
        <v>138</v>
      </c>
      <c r="D50" s="168">
        <v>9415.27</v>
      </c>
      <c r="E50" s="168">
        <v>0</v>
      </c>
      <c r="F50" s="54">
        <f t="shared" si="0"/>
        <v>9415.27</v>
      </c>
    </row>
    <row r="51" spans="1:6" ht="15.75" customHeight="1">
      <c r="A51" s="52" t="s">
        <v>154</v>
      </c>
      <c r="B51" s="101" t="s">
        <v>320</v>
      </c>
      <c r="C51" s="53" t="s">
        <v>138</v>
      </c>
      <c r="D51" s="168">
        <v>24597.55</v>
      </c>
      <c r="E51" s="168">
        <v>0</v>
      </c>
      <c r="F51" s="54">
        <f t="shared" si="0"/>
        <v>24597.55</v>
      </c>
    </row>
    <row r="52" spans="1:6" ht="15.75" customHeight="1">
      <c r="A52" s="52" t="s">
        <v>155</v>
      </c>
      <c r="B52" s="101" t="s">
        <v>321</v>
      </c>
      <c r="C52" s="53" t="s">
        <v>138</v>
      </c>
      <c r="D52" s="168">
        <v>7399.02</v>
      </c>
      <c r="E52" s="168">
        <v>0</v>
      </c>
      <c r="F52" s="54">
        <f t="shared" si="0"/>
        <v>7399.02</v>
      </c>
    </row>
    <row r="53" spans="1:6" ht="15.75" customHeight="1">
      <c r="A53" s="52" t="s">
        <v>156</v>
      </c>
      <c r="B53" s="101" t="s">
        <v>322</v>
      </c>
      <c r="C53" s="53" t="s">
        <v>138</v>
      </c>
      <c r="D53" s="168">
        <v>8658.82</v>
      </c>
      <c r="E53" s="168">
        <v>0</v>
      </c>
      <c r="F53" s="54">
        <f t="shared" si="0"/>
        <v>8658.82</v>
      </c>
    </row>
    <row r="54" spans="1:6" ht="15.75" customHeight="1">
      <c r="A54" s="52" t="s">
        <v>157</v>
      </c>
      <c r="B54" s="101" t="s">
        <v>323</v>
      </c>
      <c r="C54" s="53" t="s">
        <v>138</v>
      </c>
      <c r="D54" s="168">
        <v>9529.23</v>
      </c>
      <c r="E54" s="168">
        <v>0</v>
      </c>
      <c r="F54" s="54">
        <f t="shared" si="0"/>
        <v>9529.23</v>
      </c>
    </row>
    <row r="55" spans="1:6" ht="15.75" customHeight="1">
      <c r="A55" s="52" t="s">
        <v>158</v>
      </c>
      <c r="B55" s="101" t="s">
        <v>324</v>
      </c>
      <c r="C55" s="53" t="s">
        <v>138</v>
      </c>
      <c r="D55" s="168">
        <v>17426.439999999999</v>
      </c>
      <c r="E55" s="168">
        <v>0</v>
      </c>
      <c r="F55" s="54">
        <f t="shared" si="0"/>
        <v>17426.439999999999</v>
      </c>
    </row>
    <row r="56" spans="1:6" ht="15.75" customHeight="1">
      <c r="A56" s="52" t="s">
        <v>159</v>
      </c>
      <c r="B56" s="101" t="s">
        <v>325</v>
      </c>
      <c r="C56" s="53" t="s">
        <v>138</v>
      </c>
      <c r="D56" s="168">
        <v>11068.47</v>
      </c>
      <c r="E56" s="168">
        <v>0</v>
      </c>
      <c r="F56" s="54">
        <f t="shared" si="0"/>
        <v>11068.47</v>
      </c>
    </row>
    <row r="57" spans="1:6" ht="15.75" customHeight="1">
      <c r="A57" s="52" t="s">
        <v>160</v>
      </c>
      <c r="B57" s="101" t="s">
        <v>326</v>
      </c>
      <c r="C57" s="53" t="s">
        <v>138</v>
      </c>
      <c r="D57" s="168">
        <v>8784.7999999999993</v>
      </c>
      <c r="E57" s="168">
        <v>0</v>
      </c>
      <c r="F57" s="54">
        <f t="shared" si="0"/>
        <v>8784.7999999999993</v>
      </c>
    </row>
    <row r="58" spans="1:6" ht="15.75" customHeight="1">
      <c r="A58" s="52" t="s">
        <v>161</v>
      </c>
      <c r="B58" s="101" t="s">
        <v>327</v>
      </c>
      <c r="C58" s="53" t="s">
        <v>138</v>
      </c>
      <c r="D58" s="168">
        <v>27732.16</v>
      </c>
      <c r="E58" s="168">
        <v>0</v>
      </c>
      <c r="F58" s="54">
        <f t="shared" si="0"/>
        <v>27732.16</v>
      </c>
    </row>
    <row r="59" spans="1:6" ht="15.75" customHeight="1">
      <c r="A59" s="52" t="s">
        <v>162</v>
      </c>
      <c r="B59" s="101" t="s">
        <v>328</v>
      </c>
      <c r="C59" s="53" t="s">
        <v>138</v>
      </c>
      <c r="D59" s="168">
        <v>7508.97</v>
      </c>
      <c r="E59" s="168">
        <v>0</v>
      </c>
      <c r="F59" s="54">
        <f t="shared" si="0"/>
        <v>7508.97</v>
      </c>
    </row>
    <row r="60" spans="1:6" ht="15.75" customHeight="1">
      <c r="A60" s="52" t="s">
        <v>163</v>
      </c>
      <c r="B60" s="101" t="s">
        <v>329</v>
      </c>
      <c r="C60" s="53" t="s">
        <v>138</v>
      </c>
      <c r="D60" s="168">
        <v>5860.92</v>
      </c>
      <c r="E60" s="168">
        <v>0</v>
      </c>
      <c r="F60" s="54">
        <f t="shared" si="0"/>
        <v>5860.92</v>
      </c>
    </row>
    <row r="61" spans="1:6" ht="15.75" customHeight="1">
      <c r="A61" s="52" t="s">
        <v>164</v>
      </c>
      <c r="B61" s="101" t="s">
        <v>330</v>
      </c>
      <c r="C61" s="53" t="s">
        <v>138</v>
      </c>
      <c r="D61" s="168">
        <v>13877.25</v>
      </c>
      <c r="E61" s="168">
        <v>0</v>
      </c>
      <c r="F61" s="54">
        <f t="shared" si="0"/>
        <v>13877.25</v>
      </c>
    </row>
    <row r="62" spans="1:6" ht="15.75" customHeight="1">
      <c r="A62" s="52" t="s">
        <v>165</v>
      </c>
      <c r="B62" s="101" t="s">
        <v>331</v>
      </c>
      <c r="C62" s="53" t="s">
        <v>138</v>
      </c>
      <c r="D62" s="168">
        <v>11629.65</v>
      </c>
      <c r="E62" s="168">
        <v>0</v>
      </c>
      <c r="F62" s="54">
        <f t="shared" si="0"/>
        <v>11629.65</v>
      </c>
    </row>
    <row r="63" spans="1:6" ht="15.75" customHeight="1">
      <c r="A63" s="52" t="s">
        <v>166</v>
      </c>
      <c r="B63" s="101" t="s">
        <v>332</v>
      </c>
      <c r="C63" s="53" t="s">
        <v>138</v>
      </c>
      <c r="D63" s="168">
        <v>6485.1</v>
      </c>
      <c r="E63" s="168">
        <v>0</v>
      </c>
      <c r="F63" s="54">
        <f t="shared" si="0"/>
        <v>6485.1</v>
      </c>
    </row>
    <row r="64" spans="1:6" ht="15.75" customHeight="1">
      <c r="A64" s="52" t="s">
        <v>167</v>
      </c>
      <c r="B64" s="101" t="s">
        <v>333</v>
      </c>
      <c r="C64" s="53" t="s">
        <v>138</v>
      </c>
      <c r="D64" s="168">
        <v>33836.74</v>
      </c>
      <c r="E64" s="168">
        <v>0</v>
      </c>
      <c r="F64" s="54">
        <f t="shared" si="0"/>
        <v>33836.74</v>
      </c>
    </row>
    <row r="65" spans="1:6" ht="15.75" customHeight="1">
      <c r="A65" s="52" t="s">
        <v>168</v>
      </c>
      <c r="B65" s="101" t="s">
        <v>334</v>
      </c>
      <c r="C65" s="53" t="s">
        <v>138</v>
      </c>
      <c r="D65" s="168">
        <v>36780.660000000003</v>
      </c>
      <c r="E65" s="168">
        <v>0</v>
      </c>
      <c r="F65" s="54">
        <f t="shared" si="0"/>
        <v>36780.660000000003</v>
      </c>
    </row>
    <row r="66" spans="1:6" ht="15.75" customHeight="1">
      <c r="A66" s="52" t="s">
        <v>169</v>
      </c>
      <c r="B66" s="101" t="s">
        <v>335</v>
      </c>
      <c r="C66" s="53" t="s">
        <v>138</v>
      </c>
      <c r="D66" s="168">
        <v>12332.28</v>
      </c>
      <c r="E66" s="168">
        <v>0</v>
      </c>
      <c r="F66" s="54">
        <f t="shared" si="0"/>
        <v>12332.28</v>
      </c>
    </row>
    <row r="67" spans="1:6" ht="15.75" customHeight="1">
      <c r="A67" s="52" t="s">
        <v>170</v>
      </c>
      <c r="B67" s="101" t="s">
        <v>336</v>
      </c>
      <c r="C67" s="53" t="s">
        <v>138</v>
      </c>
      <c r="D67" s="168">
        <v>36694.47</v>
      </c>
      <c r="E67" s="168">
        <v>0</v>
      </c>
      <c r="F67" s="54">
        <f t="shared" si="0"/>
        <v>36694.47</v>
      </c>
    </row>
    <row r="68" spans="1:6" ht="15.75" customHeight="1">
      <c r="A68" s="52" t="s">
        <v>171</v>
      </c>
      <c r="B68" s="101" t="s">
        <v>337</v>
      </c>
      <c r="C68" s="53" t="s">
        <v>138</v>
      </c>
      <c r="D68" s="168">
        <v>7176.84</v>
      </c>
      <c r="E68" s="168">
        <v>0</v>
      </c>
      <c r="F68" s="54">
        <f t="shared" si="0"/>
        <v>7176.84</v>
      </c>
    </row>
    <row r="69" spans="1:6" ht="15.75" customHeight="1">
      <c r="A69" s="52" t="s">
        <v>0</v>
      </c>
      <c r="B69" s="101" t="s">
        <v>338</v>
      </c>
      <c r="C69" s="53" t="s">
        <v>138</v>
      </c>
      <c r="D69" s="168">
        <v>17607.96</v>
      </c>
      <c r="E69" s="168">
        <v>0</v>
      </c>
      <c r="F69" s="54">
        <f t="shared" si="0"/>
        <v>17607.96</v>
      </c>
    </row>
    <row r="70" spans="1:6" ht="15.75" customHeight="1">
      <c r="A70" s="52" t="s">
        <v>172</v>
      </c>
      <c r="B70" s="101" t="s">
        <v>339</v>
      </c>
      <c r="C70" s="53" t="s">
        <v>138</v>
      </c>
      <c r="D70" s="168">
        <v>7606.89</v>
      </c>
      <c r="E70" s="168">
        <v>0</v>
      </c>
      <c r="F70" s="54">
        <f t="shared" si="0"/>
        <v>7606.89</v>
      </c>
    </row>
    <row r="71" spans="1:6" ht="15.75" customHeight="1">
      <c r="A71" s="52" t="s">
        <v>173</v>
      </c>
      <c r="B71" s="101" t="s">
        <v>340</v>
      </c>
      <c r="C71" s="53" t="s">
        <v>138</v>
      </c>
      <c r="D71" s="168">
        <v>7405.89</v>
      </c>
      <c r="E71" s="168">
        <v>0</v>
      </c>
      <c r="F71" s="54">
        <f t="shared" si="0"/>
        <v>7405.89</v>
      </c>
    </row>
    <row r="72" spans="1:6" ht="15.75" customHeight="1">
      <c r="A72" s="52" t="s">
        <v>174</v>
      </c>
      <c r="B72" t="s">
        <v>341</v>
      </c>
      <c r="C72" s="53" t="s">
        <v>138</v>
      </c>
      <c r="D72" s="168">
        <v>2966.25</v>
      </c>
      <c r="E72" s="168">
        <v>0</v>
      </c>
      <c r="F72" s="54">
        <f t="shared" si="0"/>
        <v>2966.25</v>
      </c>
    </row>
    <row r="73" spans="1:6" ht="15.75" customHeight="1">
      <c r="A73" s="52" t="s">
        <v>175</v>
      </c>
      <c r="B73" t="s">
        <v>342</v>
      </c>
      <c r="C73" s="53" t="s">
        <v>138</v>
      </c>
      <c r="D73" s="168">
        <v>671.7</v>
      </c>
      <c r="E73" s="168">
        <v>0</v>
      </c>
      <c r="F73" s="54">
        <f t="shared" si="0"/>
        <v>671.7</v>
      </c>
    </row>
    <row r="74" spans="1:6" ht="15.75" customHeight="1">
      <c r="A74" s="52" t="s">
        <v>176</v>
      </c>
      <c r="B74" t="s">
        <v>343</v>
      </c>
      <c r="C74" s="53" t="s">
        <v>138</v>
      </c>
      <c r="D74" s="168">
        <v>447.8</v>
      </c>
      <c r="E74" s="168">
        <v>0</v>
      </c>
      <c r="F74" s="54">
        <f t="shared" si="0"/>
        <v>447.8</v>
      </c>
    </row>
    <row r="75" spans="1:6" ht="15.75" customHeight="1">
      <c r="A75" s="52" t="s">
        <v>77</v>
      </c>
      <c r="B75" s="171" t="s">
        <v>345</v>
      </c>
      <c r="C75" s="53" t="s">
        <v>346</v>
      </c>
      <c r="D75" s="169"/>
      <c r="E75" s="168">
        <v>144398</v>
      </c>
      <c r="F75" s="54">
        <f t="shared" si="0"/>
        <v>144398</v>
      </c>
    </row>
    <row r="76" spans="1:6" ht="15.75" customHeight="1">
      <c r="C76" s="49"/>
      <c r="D76" s="170">
        <f>SUM(D3:D75)</f>
        <v>500000.01</v>
      </c>
      <c r="E76" s="170">
        <f>SUM(E3:E75)</f>
        <v>499999.73</v>
      </c>
      <c r="F76" s="55">
        <f>SUM(F3:F75)</f>
        <v>999999.73999999987</v>
      </c>
    </row>
    <row r="77" spans="1:6" ht="15.75" customHeight="1">
      <c r="C77" s="49"/>
    </row>
    <row r="78" spans="1:6" ht="15.75" customHeight="1">
      <c r="C78" s="49"/>
    </row>
    <row r="79" spans="1:6" ht="15.75" customHeight="1">
      <c r="C79" s="49"/>
    </row>
    <row r="80" spans="1:6" ht="15.75" customHeight="1">
      <c r="C80" s="49"/>
    </row>
    <row r="81" spans="3:3" ht="15.75" customHeight="1">
      <c r="C81" s="49"/>
    </row>
    <row r="82" spans="3:3" ht="15.75" customHeight="1">
      <c r="C82" s="49"/>
    </row>
    <row r="83" spans="3:3" ht="15.75" customHeight="1">
      <c r="C83" s="49"/>
    </row>
    <row r="84" spans="3:3" ht="15.75" customHeight="1">
      <c r="C84" s="49"/>
    </row>
    <row r="85" spans="3:3" ht="15.75" customHeight="1">
      <c r="C85" s="49"/>
    </row>
    <row r="86" spans="3:3" ht="15.75" customHeight="1">
      <c r="C86" s="49"/>
    </row>
    <row r="87" spans="3:3" ht="15.75" customHeight="1">
      <c r="C87" s="49"/>
    </row>
    <row r="88" spans="3:3" ht="15.75" customHeight="1">
      <c r="C88" s="49"/>
    </row>
    <row r="89" spans="3:3" ht="15.75" customHeight="1">
      <c r="C89" s="49"/>
    </row>
    <row r="90" spans="3:3" ht="15.75" customHeight="1">
      <c r="C90" s="49"/>
    </row>
    <row r="91" spans="3:3" ht="15.75" customHeight="1">
      <c r="C91" s="49"/>
    </row>
    <row r="92" spans="3:3" ht="15.75" customHeight="1">
      <c r="C92" s="49"/>
    </row>
    <row r="93" spans="3:3" ht="15.75" customHeight="1">
      <c r="C93" s="49"/>
    </row>
    <row r="94" spans="3:3" ht="15.75" customHeight="1">
      <c r="C94" s="49"/>
    </row>
    <row r="95" spans="3:3" ht="15.75" customHeight="1">
      <c r="C95" s="49"/>
    </row>
    <row r="96" spans="3:3" ht="15.75" customHeight="1">
      <c r="C96" s="49"/>
    </row>
    <row r="97" spans="3:3" ht="15.75" customHeight="1">
      <c r="C97" s="49"/>
    </row>
    <row r="98" spans="3:3" ht="15.75" customHeight="1">
      <c r="C98" s="49"/>
    </row>
    <row r="99" spans="3:3" ht="15.75" customHeight="1">
      <c r="C99" s="49"/>
    </row>
    <row r="100" spans="3:3" ht="15.75" customHeight="1">
      <c r="C100" s="49"/>
    </row>
    <row r="101" spans="3:3" ht="15.75" customHeight="1">
      <c r="C101" s="49"/>
    </row>
    <row r="102" spans="3:3" ht="15.75" customHeight="1">
      <c r="C102" s="49"/>
    </row>
    <row r="103" spans="3:3" ht="15.75" customHeight="1">
      <c r="C103" s="49"/>
    </row>
    <row r="104" spans="3:3" ht="15.75" customHeight="1">
      <c r="C104" s="49"/>
    </row>
    <row r="105" spans="3:3" ht="15.75" customHeight="1">
      <c r="C105" s="49"/>
    </row>
    <row r="106" spans="3:3" ht="15.75" customHeight="1">
      <c r="C106" s="49"/>
    </row>
    <row r="107" spans="3:3" ht="15.75" customHeight="1">
      <c r="C107" s="49"/>
    </row>
    <row r="108" spans="3:3" ht="15.75" customHeight="1">
      <c r="C108" s="49"/>
    </row>
    <row r="109" spans="3:3" ht="15.75" customHeight="1">
      <c r="C109" s="49"/>
    </row>
    <row r="110" spans="3:3" ht="15.75" customHeight="1">
      <c r="C110" s="49"/>
    </row>
    <row r="111" spans="3:3" ht="15.75" customHeight="1">
      <c r="C111" s="49"/>
    </row>
    <row r="112" spans="3:3" ht="15.75" customHeight="1">
      <c r="C112" s="49"/>
    </row>
    <row r="113" spans="3:3" ht="15.75" customHeight="1">
      <c r="C113" s="49"/>
    </row>
    <row r="114" spans="3:3" ht="15.75" customHeight="1">
      <c r="C114" s="49"/>
    </row>
    <row r="115" spans="3:3" ht="15.75" customHeight="1">
      <c r="C115" s="49"/>
    </row>
    <row r="116" spans="3:3" ht="15.75" customHeight="1">
      <c r="C116" s="49"/>
    </row>
    <row r="117" spans="3:3" ht="15.75" customHeight="1">
      <c r="C117" s="49"/>
    </row>
    <row r="118" spans="3:3" ht="15.75" customHeight="1">
      <c r="C118" s="49"/>
    </row>
    <row r="119" spans="3:3" ht="15.75" customHeight="1">
      <c r="C119" s="49"/>
    </row>
    <row r="120" spans="3:3" ht="15.75" customHeight="1">
      <c r="C120" s="49"/>
    </row>
    <row r="121" spans="3:3" ht="15.75" customHeight="1">
      <c r="C121" s="49"/>
    </row>
    <row r="122" spans="3:3" ht="15.75" customHeight="1">
      <c r="C122" s="49"/>
    </row>
    <row r="123" spans="3:3" ht="15.75" customHeight="1">
      <c r="C123" s="49"/>
    </row>
    <row r="124" spans="3:3" ht="15.75" customHeight="1">
      <c r="C124" s="49"/>
    </row>
    <row r="125" spans="3:3" ht="15.75" customHeight="1">
      <c r="C125" s="49"/>
    </row>
    <row r="126" spans="3:3" ht="15.75" customHeight="1">
      <c r="C126" s="49"/>
    </row>
    <row r="127" spans="3:3" ht="15.75" customHeight="1">
      <c r="C127" s="49"/>
    </row>
    <row r="128" spans="3:3" ht="15.75" customHeight="1">
      <c r="C128" s="49"/>
    </row>
    <row r="129" spans="3:3" ht="15.75" customHeight="1">
      <c r="C129" s="49"/>
    </row>
    <row r="130" spans="3:3" ht="15.75" customHeight="1">
      <c r="C130" s="49"/>
    </row>
    <row r="131" spans="3:3" ht="15.75" customHeight="1">
      <c r="C131" s="49"/>
    </row>
    <row r="132" spans="3:3" ht="15.75" customHeight="1">
      <c r="C132" s="49"/>
    </row>
    <row r="133" spans="3:3" ht="15.75" customHeight="1">
      <c r="C133" s="49"/>
    </row>
    <row r="134" spans="3:3" ht="15.75" customHeight="1">
      <c r="C134" s="49"/>
    </row>
    <row r="135" spans="3:3" ht="15.75" customHeight="1">
      <c r="C135" s="49"/>
    </row>
    <row r="136" spans="3:3" ht="15.75" customHeight="1">
      <c r="C136" s="49"/>
    </row>
    <row r="137" spans="3:3" ht="15.75" customHeight="1">
      <c r="C137" s="49"/>
    </row>
    <row r="138" spans="3:3" ht="15.75" customHeight="1">
      <c r="C138" s="49"/>
    </row>
    <row r="139" spans="3:3" ht="15.75" customHeight="1">
      <c r="C139" s="49"/>
    </row>
    <row r="140" spans="3:3" ht="15.75" customHeight="1">
      <c r="C140" s="49"/>
    </row>
    <row r="141" spans="3:3" ht="15.75" customHeight="1">
      <c r="C141" s="49"/>
    </row>
    <row r="142" spans="3:3" ht="15.75" customHeight="1">
      <c r="C142" s="49"/>
    </row>
    <row r="143" spans="3:3" ht="15.75" customHeight="1">
      <c r="C143" s="49"/>
    </row>
    <row r="144" spans="3:3" ht="15.75" customHeight="1">
      <c r="C144" s="49"/>
    </row>
    <row r="145" spans="3:3" ht="15.75" customHeight="1">
      <c r="C145" s="49"/>
    </row>
    <row r="146" spans="3:3" ht="15.75" customHeight="1">
      <c r="C146" s="49"/>
    </row>
    <row r="147" spans="3:3" ht="15.75" customHeight="1">
      <c r="C147" s="49"/>
    </row>
    <row r="148" spans="3:3" ht="15.75" customHeight="1">
      <c r="C148" s="49"/>
    </row>
    <row r="149" spans="3:3" ht="15.75" customHeight="1">
      <c r="C149" s="49"/>
    </row>
    <row r="150" spans="3:3" ht="15.75" customHeight="1">
      <c r="C150" s="49"/>
    </row>
    <row r="151" spans="3:3" ht="15.75" customHeight="1">
      <c r="C151" s="49"/>
    </row>
    <row r="152" spans="3:3" ht="15.75" customHeight="1">
      <c r="C152" s="49"/>
    </row>
    <row r="153" spans="3:3" ht="15.75" customHeight="1">
      <c r="C153" s="49"/>
    </row>
    <row r="154" spans="3:3" ht="15.75" customHeight="1">
      <c r="C154" s="49"/>
    </row>
    <row r="155" spans="3:3" ht="15.75" customHeight="1">
      <c r="C155" s="49"/>
    </row>
    <row r="156" spans="3:3" ht="15.75" customHeight="1">
      <c r="C156" s="49"/>
    </row>
    <row r="157" spans="3:3" ht="15.75" customHeight="1">
      <c r="C157" s="49"/>
    </row>
    <row r="158" spans="3:3" ht="15.75" customHeight="1">
      <c r="C158" s="49"/>
    </row>
    <row r="159" spans="3:3" ht="15.75" customHeight="1">
      <c r="C159" s="49"/>
    </row>
    <row r="160" spans="3:3" ht="15.75" customHeight="1">
      <c r="C160" s="49"/>
    </row>
    <row r="161" spans="3:3" ht="15.75" customHeight="1">
      <c r="C161" s="49"/>
    </row>
    <row r="162" spans="3:3" ht="15.75" customHeight="1">
      <c r="C162" s="49"/>
    </row>
    <row r="163" spans="3:3" ht="15.75" customHeight="1">
      <c r="C163" s="49"/>
    </row>
    <row r="164" spans="3:3" ht="15.75" customHeight="1">
      <c r="C164" s="49"/>
    </row>
    <row r="165" spans="3:3" ht="15.75" customHeight="1">
      <c r="C165" s="49"/>
    </row>
    <row r="166" spans="3:3" ht="15.75" customHeight="1">
      <c r="C166" s="49"/>
    </row>
    <row r="167" spans="3:3" ht="15.75" customHeight="1">
      <c r="C167" s="49"/>
    </row>
    <row r="168" spans="3:3" ht="15.75" customHeight="1">
      <c r="C168" s="49"/>
    </row>
    <row r="169" spans="3:3" ht="15.75" customHeight="1">
      <c r="C169" s="49"/>
    </row>
    <row r="170" spans="3:3" ht="15.75" customHeight="1">
      <c r="C170" s="49"/>
    </row>
    <row r="171" spans="3:3" ht="15.75" customHeight="1">
      <c r="C171" s="49"/>
    </row>
    <row r="172" spans="3:3" ht="15.75" customHeight="1">
      <c r="C172" s="49"/>
    </row>
    <row r="173" spans="3:3" ht="15.75" customHeight="1">
      <c r="C173" s="49"/>
    </row>
    <row r="174" spans="3:3" ht="15.75" customHeight="1">
      <c r="C174" s="49"/>
    </row>
    <row r="175" spans="3:3" ht="15.75" customHeight="1">
      <c r="C175" s="49"/>
    </row>
    <row r="176" spans="3:3" ht="15.75" customHeight="1">
      <c r="C176" s="49"/>
    </row>
    <row r="177" spans="3:3" ht="15.75" customHeight="1">
      <c r="C177" s="49"/>
    </row>
    <row r="178" spans="3:3" ht="15.75" customHeight="1">
      <c r="C178" s="49"/>
    </row>
    <row r="179" spans="3:3" ht="15.75" customHeight="1">
      <c r="C179" s="49"/>
    </row>
    <row r="180" spans="3:3" ht="15.75" customHeight="1">
      <c r="C180" s="49"/>
    </row>
    <row r="181" spans="3:3" ht="15.75" customHeight="1">
      <c r="C181" s="49"/>
    </row>
    <row r="182" spans="3:3" ht="15.75" customHeight="1">
      <c r="C182" s="49"/>
    </row>
    <row r="183" spans="3:3" ht="15.75" customHeight="1">
      <c r="C183" s="49"/>
    </row>
    <row r="184" spans="3:3" ht="15.75" customHeight="1">
      <c r="C184" s="49"/>
    </row>
    <row r="185" spans="3:3" ht="15.75" customHeight="1">
      <c r="C185" s="49"/>
    </row>
    <row r="186" spans="3:3" ht="15.75" customHeight="1">
      <c r="C186" s="49"/>
    </row>
    <row r="187" spans="3:3" ht="15.75" customHeight="1">
      <c r="C187" s="49"/>
    </row>
    <row r="188" spans="3:3" ht="15.75" customHeight="1">
      <c r="C188" s="49"/>
    </row>
    <row r="189" spans="3:3" ht="15.75" customHeight="1">
      <c r="C189" s="49"/>
    </row>
    <row r="190" spans="3:3" ht="15.75" customHeight="1">
      <c r="C190" s="49"/>
    </row>
    <row r="191" spans="3:3" ht="15.75" customHeight="1">
      <c r="C191" s="49"/>
    </row>
    <row r="192" spans="3:3" ht="15.75" customHeight="1">
      <c r="C192" s="49"/>
    </row>
    <row r="193" spans="3:3" ht="15.75" customHeight="1">
      <c r="C193" s="49"/>
    </row>
    <row r="194" spans="3:3" ht="15.75" customHeight="1">
      <c r="C194" s="49"/>
    </row>
    <row r="195" spans="3:3" ht="15.75" customHeight="1">
      <c r="C195" s="49"/>
    </row>
    <row r="196" spans="3:3" ht="15.75" customHeight="1">
      <c r="C196" s="49"/>
    </row>
    <row r="197" spans="3:3" ht="15.75" customHeight="1">
      <c r="C197" s="49"/>
    </row>
    <row r="198" spans="3:3" ht="15.75" customHeight="1">
      <c r="C198" s="49"/>
    </row>
    <row r="199" spans="3:3" ht="15.75" customHeight="1">
      <c r="C199" s="49"/>
    </row>
    <row r="200" spans="3:3" ht="15.75" customHeight="1">
      <c r="C200" s="49"/>
    </row>
    <row r="201" spans="3:3" ht="15.75" customHeight="1">
      <c r="C201" s="49"/>
    </row>
    <row r="202" spans="3:3" ht="15.75" customHeight="1">
      <c r="C202" s="49"/>
    </row>
    <row r="203" spans="3:3" ht="15.75" customHeight="1">
      <c r="C203" s="49"/>
    </row>
    <row r="204" spans="3:3" ht="15.75" customHeight="1">
      <c r="C204" s="49"/>
    </row>
    <row r="205" spans="3:3" ht="15.75" customHeight="1">
      <c r="C205" s="49"/>
    </row>
    <row r="206" spans="3:3" ht="15.75" customHeight="1">
      <c r="C206" s="49"/>
    </row>
    <row r="207" spans="3:3" ht="15.75" customHeight="1">
      <c r="C207" s="49"/>
    </row>
    <row r="208" spans="3:3" ht="15.75" customHeight="1">
      <c r="C208" s="49"/>
    </row>
    <row r="209" spans="3:3" ht="15.75" customHeight="1">
      <c r="C209" s="49"/>
    </row>
    <row r="210" spans="3:3" ht="15.75" customHeight="1">
      <c r="C210" s="49"/>
    </row>
    <row r="211" spans="3:3" ht="15.75" customHeight="1">
      <c r="C211" s="49"/>
    </row>
    <row r="212" spans="3:3" ht="15.75" customHeight="1">
      <c r="C212" s="49"/>
    </row>
    <row r="213" spans="3:3" ht="15.75" customHeight="1">
      <c r="C213" s="49"/>
    </row>
    <row r="214" spans="3:3" ht="15.75" customHeight="1">
      <c r="C214" s="49"/>
    </row>
    <row r="215" spans="3:3" ht="15.75" customHeight="1">
      <c r="C215" s="49"/>
    </row>
    <row r="216" spans="3:3" ht="15.75" customHeight="1">
      <c r="C216" s="49"/>
    </row>
    <row r="217" spans="3:3" ht="15.75" customHeight="1">
      <c r="C217" s="49"/>
    </row>
    <row r="218" spans="3:3" ht="15.75" customHeight="1">
      <c r="C218" s="49"/>
    </row>
    <row r="219" spans="3:3" ht="15.75" customHeight="1">
      <c r="C219" s="49"/>
    </row>
    <row r="220" spans="3:3" ht="15.75" customHeight="1">
      <c r="C220" s="49"/>
    </row>
    <row r="221" spans="3:3" ht="15.75" customHeight="1">
      <c r="C221" s="49"/>
    </row>
    <row r="222" spans="3:3" ht="15.75" customHeight="1">
      <c r="C222" s="49"/>
    </row>
    <row r="223" spans="3:3" ht="15.75" customHeight="1">
      <c r="C223" s="49"/>
    </row>
    <row r="224" spans="3:3" ht="15.75" customHeight="1">
      <c r="C224" s="49"/>
    </row>
    <row r="225" spans="3:3" ht="15.75" customHeight="1">
      <c r="C225" s="49"/>
    </row>
    <row r="226" spans="3:3" ht="15.75" customHeight="1">
      <c r="C226" s="49"/>
    </row>
    <row r="227" spans="3:3" ht="15.75" customHeight="1">
      <c r="C227" s="49"/>
    </row>
    <row r="228" spans="3:3" ht="15.75" customHeight="1">
      <c r="C228" s="49"/>
    </row>
    <row r="229" spans="3:3" ht="15.75" customHeight="1">
      <c r="C229" s="49"/>
    </row>
    <row r="230" spans="3:3" ht="15.75" customHeight="1">
      <c r="C230" s="49"/>
    </row>
    <row r="231" spans="3:3" ht="15.75" customHeight="1">
      <c r="C231" s="49"/>
    </row>
    <row r="232" spans="3:3" ht="15.75" customHeight="1">
      <c r="C232" s="49"/>
    </row>
    <row r="233" spans="3:3" ht="15.75" customHeight="1">
      <c r="C233" s="49"/>
    </row>
    <row r="234" spans="3:3" ht="15.75" customHeight="1">
      <c r="C234" s="49"/>
    </row>
    <row r="235" spans="3:3" ht="15.75" customHeight="1">
      <c r="C235" s="49"/>
    </row>
    <row r="236" spans="3:3" ht="15.75" customHeight="1">
      <c r="C236" s="49"/>
    </row>
    <row r="237" spans="3:3" ht="15.75" customHeight="1">
      <c r="C237" s="49"/>
    </row>
    <row r="238" spans="3:3" ht="15.75" customHeight="1">
      <c r="C238" s="49"/>
    </row>
    <row r="239" spans="3:3" ht="15.75" customHeight="1">
      <c r="C239" s="49"/>
    </row>
    <row r="240" spans="3:3" ht="15.75" customHeight="1">
      <c r="C240" s="49"/>
    </row>
    <row r="241" spans="3:3" ht="15.75" customHeight="1">
      <c r="C241" s="49"/>
    </row>
    <row r="242" spans="3:3" ht="15.75" customHeight="1">
      <c r="C242" s="49"/>
    </row>
    <row r="243" spans="3:3" ht="15.75" customHeight="1">
      <c r="C243" s="49"/>
    </row>
    <row r="244" spans="3:3" ht="15.75" customHeight="1">
      <c r="C244" s="49"/>
    </row>
    <row r="245" spans="3:3" ht="15.75" customHeight="1">
      <c r="C245" s="49"/>
    </row>
    <row r="246" spans="3:3" ht="15.75" customHeight="1">
      <c r="C246" s="49"/>
    </row>
    <row r="247" spans="3:3" ht="15.75" customHeight="1">
      <c r="C247" s="49"/>
    </row>
    <row r="248" spans="3:3" ht="15.75" customHeight="1">
      <c r="C248" s="49"/>
    </row>
    <row r="249" spans="3:3" ht="15.75" customHeight="1">
      <c r="C249" s="49"/>
    </row>
    <row r="250" spans="3:3" ht="15.75" customHeight="1">
      <c r="C250" s="49"/>
    </row>
    <row r="251" spans="3:3" ht="15.75" customHeight="1">
      <c r="C251" s="49"/>
    </row>
    <row r="252" spans="3:3" ht="15.75" customHeight="1">
      <c r="C252" s="49"/>
    </row>
    <row r="253" spans="3:3" ht="15.75" customHeight="1">
      <c r="C253" s="49"/>
    </row>
    <row r="254" spans="3:3" ht="15.75" customHeight="1">
      <c r="C254" s="49"/>
    </row>
    <row r="255" spans="3:3" ht="15.75" customHeight="1">
      <c r="C255" s="49"/>
    </row>
    <row r="256" spans="3:3" ht="15.75" customHeight="1">
      <c r="C256" s="49"/>
    </row>
    <row r="257" spans="3:3" ht="15.75" customHeight="1">
      <c r="C257" s="49"/>
    </row>
    <row r="258" spans="3:3" ht="15.75" customHeight="1">
      <c r="C258" s="49"/>
    </row>
    <row r="259" spans="3:3" ht="15.75" customHeight="1">
      <c r="C259" s="49"/>
    </row>
    <row r="260" spans="3:3" ht="15.75" customHeight="1">
      <c r="C260" s="49"/>
    </row>
    <row r="261" spans="3:3" ht="15.75" customHeight="1">
      <c r="C261" s="49"/>
    </row>
    <row r="262" spans="3:3" ht="15.75" customHeight="1">
      <c r="C262" s="49"/>
    </row>
    <row r="263" spans="3:3" ht="15.75" customHeight="1">
      <c r="C263" s="49"/>
    </row>
    <row r="264" spans="3:3" ht="15.75" customHeight="1">
      <c r="C264" s="49"/>
    </row>
    <row r="265" spans="3:3" ht="15.75" customHeight="1">
      <c r="C265" s="49"/>
    </row>
    <row r="266" spans="3:3" ht="15.75" customHeight="1">
      <c r="C266" s="49"/>
    </row>
    <row r="267" spans="3:3" ht="15.75" customHeight="1">
      <c r="C267" s="49"/>
    </row>
    <row r="268" spans="3:3" ht="15.75" customHeight="1">
      <c r="C268" s="49"/>
    </row>
    <row r="269" spans="3:3" ht="15.75" customHeight="1">
      <c r="C269" s="49"/>
    </row>
    <row r="270" spans="3:3" ht="15.75" customHeight="1">
      <c r="C270" s="49"/>
    </row>
    <row r="271" spans="3:3" ht="15.75" customHeight="1">
      <c r="C271" s="49"/>
    </row>
    <row r="272" spans="3:3" ht="15.75" customHeight="1">
      <c r="C272" s="49"/>
    </row>
    <row r="273" spans="3:3" ht="15.75" customHeight="1">
      <c r="C273" s="49"/>
    </row>
    <row r="274" spans="3:3" ht="15.75" customHeight="1">
      <c r="C274" s="49"/>
    </row>
    <row r="275" spans="3:3" ht="15.75" customHeight="1">
      <c r="C275" s="49"/>
    </row>
    <row r="276" spans="3:3" ht="15.75" customHeight="1">
      <c r="C276" s="49"/>
    </row>
    <row r="277" spans="3:3" ht="15.75" customHeight="1">
      <c r="C277" s="49"/>
    </row>
    <row r="278" spans="3:3" ht="15.75" customHeight="1">
      <c r="C278" s="49"/>
    </row>
    <row r="279" spans="3:3" ht="15.75" customHeight="1">
      <c r="C279" s="49"/>
    </row>
    <row r="280" spans="3:3" ht="15.75" customHeight="1">
      <c r="C280" s="49"/>
    </row>
    <row r="281" spans="3:3" ht="15.75" customHeight="1">
      <c r="C281" s="49"/>
    </row>
    <row r="282" spans="3:3" ht="15.75" customHeight="1">
      <c r="C282" s="49"/>
    </row>
    <row r="283" spans="3:3" ht="15.75" customHeight="1">
      <c r="C283" s="49"/>
    </row>
    <row r="284" spans="3:3" ht="15.75" customHeight="1">
      <c r="C284" s="49"/>
    </row>
    <row r="285" spans="3:3" ht="15.75" customHeight="1">
      <c r="C285" s="49"/>
    </row>
    <row r="286" spans="3:3" ht="15.75" customHeight="1">
      <c r="C286" s="49"/>
    </row>
    <row r="287" spans="3:3" ht="15.75" customHeight="1">
      <c r="C287" s="49"/>
    </row>
    <row r="288" spans="3:3" ht="15.75" customHeight="1">
      <c r="C288" s="49"/>
    </row>
    <row r="289" spans="3:3" ht="15.75" customHeight="1">
      <c r="C289" s="49"/>
    </row>
    <row r="290" spans="3:3" ht="15.75" customHeight="1">
      <c r="C290" s="49"/>
    </row>
    <row r="291" spans="3:3" ht="15.75" customHeight="1">
      <c r="C291" s="49"/>
    </row>
    <row r="292" spans="3:3" ht="15.75" customHeight="1">
      <c r="C292" s="49"/>
    </row>
    <row r="293" spans="3:3" ht="15.75" customHeight="1">
      <c r="C293" s="49"/>
    </row>
    <row r="294" spans="3:3" ht="15.75" customHeight="1">
      <c r="C294" s="49"/>
    </row>
    <row r="295" spans="3:3" ht="15.75" customHeight="1">
      <c r="C295" s="49"/>
    </row>
    <row r="296" spans="3:3" ht="15.75" customHeight="1">
      <c r="C296" s="49"/>
    </row>
    <row r="297" spans="3:3" ht="15.75" customHeight="1">
      <c r="C297" s="49"/>
    </row>
    <row r="298" spans="3:3" ht="15.75" customHeight="1">
      <c r="C298" s="49"/>
    </row>
    <row r="299" spans="3:3" ht="15.75" customHeight="1">
      <c r="C299" s="49"/>
    </row>
    <row r="300" spans="3:3" ht="15.75" customHeight="1">
      <c r="C300" s="49"/>
    </row>
    <row r="301" spans="3:3" ht="15.75" customHeight="1">
      <c r="C301" s="49"/>
    </row>
    <row r="302" spans="3:3" ht="15.75" customHeight="1">
      <c r="C302" s="49"/>
    </row>
    <row r="303" spans="3:3" ht="15.75" customHeight="1">
      <c r="C303" s="49"/>
    </row>
    <row r="304" spans="3:3" ht="15.75" customHeight="1">
      <c r="C304" s="49"/>
    </row>
    <row r="305" spans="3:3" ht="15.75" customHeight="1">
      <c r="C305" s="49"/>
    </row>
    <row r="306" spans="3:3" ht="15.75" customHeight="1">
      <c r="C306" s="49"/>
    </row>
    <row r="307" spans="3:3" ht="15.75" customHeight="1">
      <c r="C307" s="49"/>
    </row>
    <row r="308" spans="3:3" ht="15.75" customHeight="1">
      <c r="C308" s="49"/>
    </row>
    <row r="309" spans="3:3" ht="15.75" customHeight="1">
      <c r="C309" s="49"/>
    </row>
    <row r="310" spans="3:3" ht="15.75" customHeight="1">
      <c r="C310" s="49"/>
    </row>
    <row r="311" spans="3:3" ht="15.75" customHeight="1">
      <c r="C311" s="49"/>
    </row>
    <row r="312" spans="3:3" ht="15.75" customHeight="1">
      <c r="C312" s="49"/>
    </row>
    <row r="313" spans="3:3" ht="15.75" customHeight="1">
      <c r="C313" s="49"/>
    </row>
    <row r="314" spans="3:3" ht="15.75" customHeight="1">
      <c r="C314" s="49"/>
    </row>
    <row r="315" spans="3:3" ht="15.75" customHeight="1">
      <c r="C315" s="49"/>
    </row>
    <row r="316" spans="3:3" ht="15.75" customHeight="1">
      <c r="C316" s="49"/>
    </row>
    <row r="317" spans="3:3" ht="15.75" customHeight="1">
      <c r="C317" s="49"/>
    </row>
    <row r="318" spans="3:3" ht="15.75" customHeight="1">
      <c r="C318" s="49"/>
    </row>
    <row r="319" spans="3:3" ht="15.75" customHeight="1">
      <c r="C319" s="49"/>
    </row>
    <row r="320" spans="3:3" ht="15.75" customHeight="1">
      <c r="C320" s="49"/>
    </row>
    <row r="321" spans="3:3" ht="15.75" customHeight="1">
      <c r="C321" s="49"/>
    </row>
    <row r="322" spans="3:3" ht="15.75" customHeight="1">
      <c r="C322" s="49"/>
    </row>
    <row r="323" spans="3:3" ht="15.75" customHeight="1">
      <c r="C323" s="49"/>
    </row>
    <row r="324" spans="3:3" ht="15.75" customHeight="1">
      <c r="C324" s="49"/>
    </row>
    <row r="325" spans="3:3" ht="15.75" customHeight="1">
      <c r="C325" s="49"/>
    </row>
    <row r="326" spans="3:3" ht="15.75" customHeight="1">
      <c r="C326" s="49"/>
    </row>
    <row r="327" spans="3:3" ht="15.75" customHeight="1">
      <c r="C327" s="49"/>
    </row>
    <row r="328" spans="3:3" ht="15.75" customHeight="1">
      <c r="C328" s="49"/>
    </row>
    <row r="329" spans="3:3" ht="15.75" customHeight="1">
      <c r="C329" s="49"/>
    </row>
    <row r="330" spans="3:3" ht="15.75" customHeight="1">
      <c r="C330" s="49"/>
    </row>
    <row r="331" spans="3:3" ht="15.75" customHeight="1">
      <c r="C331" s="49"/>
    </row>
    <row r="332" spans="3:3" ht="15.75" customHeight="1">
      <c r="C332" s="49"/>
    </row>
    <row r="333" spans="3:3" ht="15.75" customHeight="1">
      <c r="C333" s="49"/>
    </row>
    <row r="334" spans="3:3" ht="15.75" customHeight="1">
      <c r="C334" s="49"/>
    </row>
    <row r="335" spans="3:3" ht="15.75" customHeight="1">
      <c r="C335" s="49"/>
    </row>
    <row r="336" spans="3:3" ht="15.75" customHeight="1">
      <c r="C336" s="49"/>
    </row>
    <row r="337" spans="3:3" ht="15.75" customHeight="1">
      <c r="C337" s="49"/>
    </row>
    <row r="338" spans="3:3" ht="15.75" customHeight="1">
      <c r="C338" s="49"/>
    </row>
    <row r="339" spans="3:3" ht="15.75" customHeight="1">
      <c r="C339" s="49"/>
    </row>
    <row r="340" spans="3:3" ht="15.75" customHeight="1">
      <c r="C340" s="49"/>
    </row>
    <row r="341" spans="3:3" ht="15.75" customHeight="1">
      <c r="C341" s="49"/>
    </row>
    <row r="342" spans="3:3" ht="15.75" customHeight="1">
      <c r="C342" s="49"/>
    </row>
    <row r="343" spans="3:3" ht="15.75" customHeight="1">
      <c r="C343" s="49"/>
    </row>
    <row r="344" spans="3:3" ht="15.75" customHeight="1">
      <c r="C344" s="49"/>
    </row>
    <row r="345" spans="3:3" ht="15.75" customHeight="1">
      <c r="C345" s="49"/>
    </row>
    <row r="346" spans="3:3" ht="15.75" customHeight="1">
      <c r="C346" s="49"/>
    </row>
    <row r="347" spans="3:3" ht="15.75" customHeight="1">
      <c r="C347" s="49"/>
    </row>
    <row r="348" spans="3:3" ht="15.75" customHeight="1">
      <c r="C348" s="49"/>
    </row>
    <row r="349" spans="3:3" ht="15.75" customHeight="1">
      <c r="C349" s="49"/>
    </row>
    <row r="350" spans="3:3" ht="15.75" customHeight="1">
      <c r="C350" s="49"/>
    </row>
    <row r="351" spans="3:3" ht="15.75" customHeight="1">
      <c r="C351" s="49"/>
    </row>
    <row r="352" spans="3:3" ht="15.75" customHeight="1">
      <c r="C352" s="49"/>
    </row>
    <row r="353" spans="3:3" ht="15.75" customHeight="1">
      <c r="C353" s="49"/>
    </row>
    <row r="354" spans="3:3" ht="15.75" customHeight="1">
      <c r="C354" s="49"/>
    </row>
    <row r="355" spans="3:3" ht="15.75" customHeight="1">
      <c r="C355" s="49"/>
    </row>
    <row r="356" spans="3:3" ht="15.75" customHeight="1">
      <c r="C356" s="49"/>
    </row>
    <row r="357" spans="3:3" ht="15.75" customHeight="1">
      <c r="C357" s="49"/>
    </row>
    <row r="358" spans="3:3" ht="15.75" customHeight="1">
      <c r="C358" s="49"/>
    </row>
    <row r="359" spans="3:3" ht="15.75" customHeight="1">
      <c r="C359" s="49"/>
    </row>
    <row r="360" spans="3:3" ht="15.75" customHeight="1">
      <c r="C360" s="49"/>
    </row>
    <row r="361" spans="3:3" ht="15.75" customHeight="1">
      <c r="C361" s="49"/>
    </row>
    <row r="362" spans="3:3" ht="15.75" customHeight="1">
      <c r="C362" s="49"/>
    </row>
    <row r="363" spans="3:3" ht="15.75" customHeight="1">
      <c r="C363" s="49"/>
    </row>
    <row r="364" spans="3:3" ht="15.75" customHeight="1">
      <c r="C364" s="49"/>
    </row>
    <row r="365" spans="3:3" ht="15.75" customHeight="1">
      <c r="C365" s="49"/>
    </row>
    <row r="366" spans="3:3" ht="15.75" customHeight="1">
      <c r="C366" s="49"/>
    </row>
    <row r="367" spans="3:3" ht="15.75" customHeight="1">
      <c r="C367" s="49"/>
    </row>
    <row r="368" spans="3:3" ht="15.75" customHeight="1">
      <c r="C368" s="49"/>
    </row>
    <row r="369" spans="3:3" ht="15.75" customHeight="1">
      <c r="C369" s="49"/>
    </row>
    <row r="370" spans="3:3" ht="15.75" customHeight="1">
      <c r="C370" s="49"/>
    </row>
    <row r="371" spans="3:3" ht="15.75" customHeight="1">
      <c r="C371" s="49"/>
    </row>
    <row r="372" spans="3:3" ht="15.75" customHeight="1">
      <c r="C372" s="49"/>
    </row>
    <row r="373" spans="3:3" ht="15.75" customHeight="1">
      <c r="C373" s="49"/>
    </row>
    <row r="374" spans="3:3" ht="15.75" customHeight="1">
      <c r="C374" s="49"/>
    </row>
    <row r="375" spans="3:3" ht="15.75" customHeight="1">
      <c r="C375" s="49"/>
    </row>
    <row r="376" spans="3:3" ht="15.75" customHeight="1">
      <c r="C376" s="49"/>
    </row>
    <row r="377" spans="3:3" ht="15.75" customHeight="1">
      <c r="C377" s="49"/>
    </row>
    <row r="378" spans="3:3" ht="15.75" customHeight="1">
      <c r="C378" s="49"/>
    </row>
    <row r="379" spans="3:3" ht="15.75" customHeight="1">
      <c r="C379" s="49"/>
    </row>
    <row r="380" spans="3:3" ht="15.75" customHeight="1">
      <c r="C380" s="49"/>
    </row>
    <row r="381" spans="3:3" ht="15.75" customHeight="1">
      <c r="C381" s="49"/>
    </row>
    <row r="382" spans="3:3" ht="15.75" customHeight="1">
      <c r="C382" s="49"/>
    </row>
    <row r="383" spans="3:3" ht="15.75" customHeight="1">
      <c r="C383" s="49"/>
    </row>
    <row r="384" spans="3:3" ht="15.75" customHeight="1">
      <c r="C384" s="49"/>
    </row>
    <row r="385" spans="3:3" ht="15.75" customHeight="1">
      <c r="C385" s="49"/>
    </row>
    <row r="386" spans="3:3" ht="15.75" customHeight="1">
      <c r="C386" s="49"/>
    </row>
    <row r="387" spans="3:3" ht="15.75" customHeight="1">
      <c r="C387" s="49"/>
    </row>
    <row r="388" spans="3:3" ht="15.75" customHeight="1">
      <c r="C388" s="49"/>
    </row>
    <row r="389" spans="3:3" ht="15.75" customHeight="1">
      <c r="C389" s="49"/>
    </row>
    <row r="390" spans="3:3" ht="15.75" customHeight="1">
      <c r="C390" s="49"/>
    </row>
    <row r="391" spans="3:3" ht="15.75" customHeight="1">
      <c r="C391" s="49"/>
    </row>
    <row r="392" spans="3:3" ht="15.75" customHeight="1">
      <c r="C392" s="49"/>
    </row>
    <row r="393" spans="3:3" ht="15.75" customHeight="1">
      <c r="C393" s="49"/>
    </row>
    <row r="394" spans="3:3" ht="15.75" customHeight="1">
      <c r="C394" s="49"/>
    </row>
    <row r="395" spans="3:3" ht="15.75" customHeight="1">
      <c r="C395" s="49"/>
    </row>
    <row r="396" spans="3:3" ht="15.75" customHeight="1">
      <c r="C396" s="49"/>
    </row>
    <row r="397" spans="3:3" ht="15.75" customHeight="1">
      <c r="C397" s="49"/>
    </row>
    <row r="398" spans="3:3" ht="15.75" customHeight="1">
      <c r="C398" s="49"/>
    </row>
    <row r="399" spans="3:3" ht="15.75" customHeight="1">
      <c r="C399" s="49"/>
    </row>
    <row r="400" spans="3:3" ht="15.75" customHeight="1">
      <c r="C400" s="49"/>
    </row>
    <row r="401" spans="3:3" ht="15.75" customHeight="1">
      <c r="C401" s="49"/>
    </row>
    <row r="402" spans="3:3" ht="15.75" customHeight="1">
      <c r="C402" s="49"/>
    </row>
    <row r="403" spans="3:3" ht="15.75" customHeight="1">
      <c r="C403" s="49"/>
    </row>
    <row r="404" spans="3:3" ht="15.75" customHeight="1">
      <c r="C404" s="49"/>
    </row>
    <row r="405" spans="3:3" ht="15.75" customHeight="1">
      <c r="C405" s="49"/>
    </row>
    <row r="406" spans="3:3" ht="15.75" customHeight="1">
      <c r="C406" s="49"/>
    </row>
    <row r="407" spans="3:3" ht="15.75" customHeight="1">
      <c r="C407" s="49"/>
    </row>
    <row r="408" spans="3:3" ht="15.75" customHeight="1">
      <c r="C408" s="49"/>
    </row>
    <row r="409" spans="3:3" ht="15.75" customHeight="1">
      <c r="C409" s="49"/>
    </row>
    <row r="410" spans="3:3" ht="15.75" customHeight="1">
      <c r="C410" s="49"/>
    </row>
    <row r="411" spans="3:3" ht="15.75" customHeight="1">
      <c r="C411" s="49"/>
    </row>
    <row r="412" spans="3:3" ht="15.75" customHeight="1">
      <c r="C412" s="49"/>
    </row>
    <row r="413" spans="3:3" ht="15.75" customHeight="1">
      <c r="C413" s="49"/>
    </row>
    <row r="414" spans="3:3" ht="15.75" customHeight="1">
      <c r="C414" s="49"/>
    </row>
    <row r="415" spans="3:3" ht="15.75" customHeight="1">
      <c r="C415" s="49"/>
    </row>
    <row r="416" spans="3:3" ht="15.75" customHeight="1">
      <c r="C416" s="49"/>
    </row>
    <row r="417" spans="3:3" ht="15.75" customHeight="1">
      <c r="C417" s="49"/>
    </row>
    <row r="418" spans="3:3" ht="15.75" customHeight="1">
      <c r="C418" s="49"/>
    </row>
    <row r="419" spans="3:3" ht="15.75" customHeight="1">
      <c r="C419" s="49"/>
    </row>
    <row r="420" spans="3:3" ht="15.75" customHeight="1">
      <c r="C420" s="49"/>
    </row>
    <row r="421" spans="3:3" ht="15.75" customHeight="1">
      <c r="C421" s="49"/>
    </row>
    <row r="422" spans="3:3" ht="15.75" customHeight="1">
      <c r="C422" s="49"/>
    </row>
    <row r="423" spans="3:3" ht="15.75" customHeight="1">
      <c r="C423" s="49"/>
    </row>
    <row r="424" spans="3:3" ht="15.75" customHeight="1">
      <c r="C424" s="49"/>
    </row>
    <row r="425" spans="3:3" ht="15.75" customHeight="1">
      <c r="C425" s="49"/>
    </row>
    <row r="426" spans="3:3" ht="15.75" customHeight="1">
      <c r="C426" s="49"/>
    </row>
    <row r="427" spans="3:3" ht="15.75" customHeight="1">
      <c r="C427" s="49"/>
    </row>
    <row r="428" spans="3:3" ht="15.75" customHeight="1">
      <c r="C428" s="49"/>
    </row>
    <row r="429" spans="3:3" ht="15.75" customHeight="1">
      <c r="C429" s="49"/>
    </row>
    <row r="430" spans="3:3" ht="15.75" customHeight="1">
      <c r="C430" s="49"/>
    </row>
    <row r="431" spans="3:3" ht="15.75" customHeight="1">
      <c r="C431" s="49"/>
    </row>
    <row r="432" spans="3:3" ht="15.75" customHeight="1">
      <c r="C432" s="49"/>
    </row>
    <row r="433" spans="3:3" ht="15.75" customHeight="1">
      <c r="C433" s="49"/>
    </row>
    <row r="434" spans="3:3" ht="15.75" customHeight="1">
      <c r="C434" s="49"/>
    </row>
    <row r="435" spans="3:3" ht="15.75" customHeight="1">
      <c r="C435" s="49"/>
    </row>
    <row r="436" spans="3:3" ht="15.75" customHeight="1">
      <c r="C436" s="49"/>
    </row>
    <row r="437" spans="3:3" ht="15.75" customHeight="1">
      <c r="C437" s="49"/>
    </row>
    <row r="438" spans="3:3" ht="15.75" customHeight="1">
      <c r="C438" s="49"/>
    </row>
    <row r="439" spans="3:3" ht="15.75" customHeight="1">
      <c r="C439" s="49"/>
    </row>
    <row r="440" spans="3:3" ht="15.75" customHeight="1">
      <c r="C440" s="49"/>
    </row>
    <row r="441" spans="3:3" ht="15.75" customHeight="1">
      <c r="C441" s="49"/>
    </row>
    <row r="442" spans="3:3" ht="15.75" customHeight="1">
      <c r="C442" s="49"/>
    </row>
    <row r="443" spans="3:3" ht="15.75" customHeight="1">
      <c r="C443" s="49"/>
    </row>
    <row r="444" spans="3:3" ht="15.75" customHeight="1">
      <c r="C444" s="49"/>
    </row>
    <row r="445" spans="3:3" ht="15.75" customHeight="1">
      <c r="C445" s="49"/>
    </row>
    <row r="446" spans="3:3" ht="15.75" customHeight="1">
      <c r="C446" s="49"/>
    </row>
    <row r="447" spans="3:3" ht="15.75" customHeight="1">
      <c r="C447" s="49"/>
    </row>
    <row r="448" spans="3:3" ht="15.75" customHeight="1">
      <c r="C448" s="49"/>
    </row>
    <row r="449" spans="3:3" ht="15.75" customHeight="1">
      <c r="C449" s="49"/>
    </row>
    <row r="450" spans="3:3" ht="15.75" customHeight="1">
      <c r="C450" s="49"/>
    </row>
    <row r="451" spans="3:3" ht="15.75" customHeight="1">
      <c r="C451" s="49"/>
    </row>
    <row r="452" spans="3:3" ht="15.75" customHeight="1">
      <c r="C452" s="49"/>
    </row>
    <row r="453" spans="3:3" ht="15.75" customHeight="1">
      <c r="C453" s="49"/>
    </row>
    <row r="454" spans="3:3" ht="15.75" customHeight="1">
      <c r="C454" s="49"/>
    </row>
    <row r="455" spans="3:3" ht="15.75" customHeight="1">
      <c r="C455" s="49"/>
    </row>
    <row r="456" spans="3:3" ht="15.75" customHeight="1">
      <c r="C456" s="49"/>
    </row>
    <row r="457" spans="3:3" ht="15.75" customHeight="1">
      <c r="C457" s="49"/>
    </row>
    <row r="458" spans="3:3" ht="15.75" customHeight="1">
      <c r="C458" s="49"/>
    </row>
    <row r="459" spans="3:3" ht="15.75" customHeight="1">
      <c r="C459" s="49"/>
    </row>
    <row r="460" spans="3:3" ht="15.75" customHeight="1">
      <c r="C460" s="49"/>
    </row>
    <row r="461" spans="3:3" ht="15.75" customHeight="1">
      <c r="C461" s="49"/>
    </row>
    <row r="462" spans="3:3" ht="15.75" customHeight="1">
      <c r="C462" s="49"/>
    </row>
    <row r="463" spans="3:3" ht="15.75" customHeight="1">
      <c r="C463" s="49"/>
    </row>
    <row r="464" spans="3:3" ht="15.75" customHeight="1">
      <c r="C464" s="49"/>
    </row>
    <row r="465" spans="3:3" ht="15.75" customHeight="1">
      <c r="C465" s="49"/>
    </row>
    <row r="466" spans="3:3" ht="15.75" customHeight="1">
      <c r="C466" s="49"/>
    </row>
    <row r="467" spans="3:3" ht="15.75" customHeight="1">
      <c r="C467" s="49"/>
    </row>
    <row r="468" spans="3:3" ht="15.75" customHeight="1">
      <c r="C468" s="49"/>
    </row>
    <row r="469" spans="3:3" ht="15.75" customHeight="1">
      <c r="C469" s="49"/>
    </row>
    <row r="470" spans="3:3" ht="15.75" customHeight="1">
      <c r="C470" s="49"/>
    </row>
    <row r="471" spans="3:3" ht="15.75" customHeight="1">
      <c r="C471" s="49"/>
    </row>
    <row r="472" spans="3:3" ht="15.75" customHeight="1">
      <c r="C472" s="49"/>
    </row>
    <row r="473" spans="3:3" ht="15.75" customHeight="1">
      <c r="C473" s="49"/>
    </row>
    <row r="474" spans="3:3" ht="15.75" customHeight="1">
      <c r="C474" s="49"/>
    </row>
    <row r="475" spans="3:3" ht="15.75" customHeight="1">
      <c r="C475" s="49"/>
    </row>
    <row r="476" spans="3:3" ht="15.75" customHeight="1">
      <c r="C476" s="49"/>
    </row>
    <row r="477" spans="3:3" ht="15.75" customHeight="1">
      <c r="C477" s="49"/>
    </row>
    <row r="478" spans="3:3" ht="15.75" customHeight="1">
      <c r="C478" s="49"/>
    </row>
    <row r="479" spans="3:3" ht="15.75" customHeight="1">
      <c r="C479" s="49"/>
    </row>
    <row r="480" spans="3:3" ht="15.75" customHeight="1">
      <c r="C480" s="49"/>
    </row>
    <row r="481" spans="3:3" ht="15.75" customHeight="1">
      <c r="C481" s="49"/>
    </row>
    <row r="482" spans="3:3" ht="15.75" customHeight="1">
      <c r="C482" s="49"/>
    </row>
    <row r="483" spans="3:3" ht="15.75" customHeight="1">
      <c r="C483" s="49"/>
    </row>
    <row r="484" spans="3:3" ht="15.75" customHeight="1">
      <c r="C484" s="49"/>
    </row>
    <row r="485" spans="3:3" ht="15.75" customHeight="1">
      <c r="C485" s="49"/>
    </row>
    <row r="486" spans="3:3" ht="15.75" customHeight="1">
      <c r="C486" s="49"/>
    </row>
    <row r="487" spans="3:3" ht="15.75" customHeight="1">
      <c r="C487" s="49"/>
    </row>
    <row r="488" spans="3:3" ht="15.75" customHeight="1">
      <c r="C488" s="49"/>
    </row>
    <row r="489" spans="3:3" ht="15.75" customHeight="1">
      <c r="C489" s="49"/>
    </row>
    <row r="490" spans="3:3" ht="15.75" customHeight="1">
      <c r="C490" s="49"/>
    </row>
    <row r="491" spans="3:3" ht="15.75" customHeight="1">
      <c r="C491" s="49"/>
    </row>
    <row r="492" spans="3:3" ht="15.75" customHeight="1">
      <c r="C492" s="49"/>
    </row>
    <row r="493" spans="3:3" ht="15.75" customHeight="1">
      <c r="C493" s="49"/>
    </row>
    <row r="494" spans="3:3" ht="15.75" customHeight="1">
      <c r="C494" s="49"/>
    </row>
    <row r="495" spans="3:3" ht="15.75" customHeight="1">
      <c r="C495" s="49"/>
    </row>
    <row r="496" spans="3:3" ht="15.75" customHeight="1">
      <c r="C496" s="49"/>
    </row>
    <row r="497" spans="3:3" ht="15.75" customHeight="1">
      <c r="C497" s="49"/>
    </row>
    <row r="498" spans="3:3" ht="15.75" customHeight="1">
      <c r="C498" s="49"/>
    </row>
    <row r="499" spans="3:3" ht="15.75" customHeight="1">
      <c r="C499" s="49"/>
    </row>
    <row r="500" spans="3:3" ht="15.75" customHeight="1">
      <c r="C500" s="49"/>
    </row>
    <row r="501" spans="3:3" ht="15.75" customHeight="1">
      <c r="C501" s="49"/>
    </row>
    <row r="502" spans="3:3" ht="15.75" customHeight="1">
      <c r="C502" s="49"/>
    </row>
    <row r="503" spans="3:3" ht="15.75" customHeight="1">
      <c r="C503" s="49"/>
    </row>
    <row r="504" spans="3:3" ht="15.75" customHeight="1">
      <c r="C504" s="49"/>
    </row>
    <row r="505" spans="3:3" ht="15.75" customHeight="1">
      <c r="C505" s="49"/>
    </row>
    <row r="506" spans="3:3" ht="15.75" customHeight="1">
      <c r="C506" s="49"/>
    </row>
    <row r="507" spans="3:3" ht="15.75" customHeight="1">
      <c r="C507" s="49"/>
    </row>
    <row r="508" spans="3:3" ht="15.75" customHeight="1">
      <c r="C508" s="49"/>
    </row>
    <row r="509" spans="3:3" ht="15.75" customHeight="1">
      <c r="C509" s="49"/>
    </row>
    <row r="510" spans="3:3" ht="15.75" customHeight="1">
      <c r="C510" s="49"/>
    </row>
    <row r="511" spans="3:3" ht="15.75" customHeight="1">
      <c r="C511" s="49"/>
    </row>
    <row r="512" spans="3:3" ht="15.75" customHeight="1">
      <c r="C512" s="49"/>
    </row>
    <row r="513" spans="3:3" ht="15.75" customHeight="1">
      <c r="C513" s="49"/>
    </row>
    <row r="514" spans="3:3" ht="15.75" customHeight="1">
      <c r="C514" s="49"/>
    </row>
    <row r="515" spans="3:3" ht="15.75" customHeight="1">
      <c r="C515" s="49"/>
    </row>
    <row r="516" spans="3:3" ht="15.75" customHeight="1">
      <c r="C516" s="49"/>
    </row>
    <row r="517" spans="3:3" ht="15.75" customHeight="1">
      <c r="C517" s="49"/>
    </row>
    <row r="518" spans="3:3" ht="15.75" customHeight="1">
      <c r="C518" s="49"/>
    </row>
    <row r="519" spans="3:3" ht="15.75" customHeight="1">
      <c r="C519" s="49"/>
    </row>
    <row r="520" spans="3:3" ht="15.75" customHeight="1">
      <c r="C520" s="49"/>
    </row>
    <row r="521" spans="3:3" ht="15.75" customHeight="1">
      <c r="C521" s="49"/>
    </row>
    <row r="522" spans="3:3" ht="15.75" customHeight="1">
      <c r="C522" s="49"/>
    </row>
    <row r="523" spans="3:3" ht="15.75" customHeight="1">
      <c r="C523" s="49"/>
    </row>
    <row r="524" spans="3:3" ht="15.75" customHeight="1">
      <c r="C524" s="49"/>
    </row>
    <row r="525" spans="3:3" ht="15.75" customHeight="1">
      <c r="C525" s="49"/>
    </row>
    <row r="526" spans="3:3" ht="15.75" customHeight="1">
      <c r="C526" s="49"/>
    </row>
    <row r="527" spans="3:3" ht="15.75" customHeight="1">
      <c r="C527" s="49"/>
    </row>
    <row r="528" spans="3:3" ht="15.75" customHeight="1">
      <c r="C528" s="49"/>
    </row>
    <row r="529" spans="3:3" ht="15.75" customHeight="1">
      <c r="C529" s="49"/>
    </row>
    <row r="530" spans="3:3" ht="15.75" customHeight="1">
      <c r="C530" s="49"/>
    </row>
    <row r="531" spans="3:3" ht="15.75" customHeight="1">
      <c r="C531" s="49"/>
    </row>
    <row r="532" spans="3:3" ht="15.75" customHeight="1">
      <c r="C532" s="49"/>
    </row>
    <row r="533" spans="3:3" ht="15.75" customHeight="1">
      <c r="C533" s="49"/>
    </row>
    <row r="534" spans="3:3" ht="15.75" customHeight="1">
      <c r="C534" s="49"/>
    </row>
    <row r="535" spans="3:3" ht="15.75" customHeight="1">
      <c r="C535" s="49"/>
    </row>
    <row r="536" spans="3:3" ht="15.75" customHeight="1">
      <c r="C536" s="49"/>
    </row>
    <row r="537" spans="3:3" ht="15.75" customHeight="1">
      <c r="C537" s="49"/>
    </row>
    <row r="538" spans="3:3" ht="15.75" customHeight="1">
      <c r="C538" s="49"/>
    </row>
    <row r="539" spans="3:3" ht="15.75" customHeight="1">
      <c r="C539" s="49"/>
    </row>
    <row r="540" spans="3:3" ht="15.75" customHeight="1">
      <c r="C540" s="49"/>
    </row>
    <row r="541" spans="3:3" ht="15.75" customHeight="1">
      <c r="C541" s="49"/>
    </row>
    <row r="542" spans="3:3" ht="15.75" customHeight="1">
      <c r="C542" s="49"/>
    </row>
    <row r="543" spans="3:3" ht="15.75" customHeight="1">
      <c r="C543" s="49"/>
    </row>
    <row r="544" spans="3:3" ht="15.75" customHeight="1">
      <c r="C544" s="49"/>
    </row>
    <row r="545" spans="3:3" ht="15.75" customHeight="1">
      <c r="C545" s="49"/>
    </row>
    <row r="546" spans="3:3" ht="15.75" customHeight="1">
      <c r="C546" s="49"/>
    </row>
    <row r="547" spans="3:3" ht="15.75" customHeight="1">
      <c r="C547" s="49"/>
    </row>
    <row r="548" spans="3:3" ht="15.75" customHeight="1">
      <c r="C548" s="49"/>
    </row>
    <row r="549" spans="3:3" ht="15.75" customHeight="1">
      <c r="C549" s="49"/>
    </row>
    <row r="550" spans="3:3" ht="15.75" customHeight="1">
      <c r="C550" s="49"/>
    </row>
    <row r="551" spans="3:3" ht="15.75" customHeight="1">
      <c r="C551" s="49"/>
    </row>
    <row r="552" spans="3:3" ht="15.75" customHeight="1">
      <c r="C552" s="49"/>
    </row>
    <row r="553" spans="3:3" ht="15.75" customHeight="1">
      <c r="C553" s="49"/>
    </row>
    <row r="554" spans="3:3" ht="15.75" customHeight="1">
      <c r="C554" s="49"/>
    </row>
    <row r="555" spans="3:3" ht="15.75" customHeight="1">
      <c r="C555" s="49"/>
    </row>
    <row r="556" spans="3:3" ht="15.75" customHeight="1">
      <c r="C556" s="49"/>
    </row>
    <row r="557" spans="3:3" ht="15.75" customHeight="1">
      <c r="C557" s="49"/>
    </row>
    <row r="558" spans="3:3" ht="15.75" customHeight="1">
      <c r="C558" s="49"/>
    </row>
    <row r="559" spans="3:3" ht="15.75" customHeight="1">
      <c r="C559" s="49"/>
    </row>
    <row r="560" spans="3:3" ht="15.75" customHeight="1">
      <c r="C560" s="49"/>
    </row>
    <row r="561" spans="3:3" ht="15.75" customHeight="1">
      <c r="C561" s="49"/>
    </row>
    <row r="562" spans="3:3" ht="15.75" customHeight="1">
      <c r="C562" s="49"/>
    </row>
    <row r="563" spans="3:3" ht="15.75" customHeight="1">
      <c r="C563" s="49"/>
    </row>
    <row r="564" spans="3:3" ht="15.75" customHeight="1">
      <c r="C564" s="49"/>
    </row>
    <row r="565" spans="3:3" ht="15.75" customHeight="1">
      <c r="C565" s="49"/>
    </row>
    <row r="566" spans="3:3" ht="15.75" customHeight="1">
      <c r="C566" s="49"/>
    </row>
    <row r="567" spans="3:3" ht="15.75" customHeight="1">
      <c r="C567" s="49"/>
    </row>
    <row r="568" spans="3:3" ht="15.75" customHeight="1">
      <c r="C568" s="49"/>
    </row>
    <row r="569" spans="3:3" ht="15.75" customHeight="1">
      <c r="C569" s="49"/>
    </row>
    <row r="570" spans="3:3" ht="15.75" customHeight="1">
      <c r="C570" s="49"/>
    </row>
    <row r="571" spans="3:3" ht="15.75" customHeight="1">
      <c r="C571" s="49"/>
    </row>
    <row r="572" spans="3:3" ht="15.75" customHeight="1">
      <c r="C572" s="49"/>
    </row>
    <row r="573" spans="3:3" ht="15.75" customHeight="1">
      <c r="C573" s="49"/>
    </row>
    <row r="574" spans="3:3" ht="15.75" customHeight="1">
      <c r="C574" s="49"/>
    </row>
    <row r="575" spans="3:3" ht="15.75" customHeight="1">
      <c r="C575" s="49"/>
    </row>
    <row r="576" spans="3:3" ht="15.75" customHeight="1">
      <c r="C576" s="49"/>
    </row>
    <row r="577" spans="3:3" ht="15.75" customHeight="1">
      <c r="C577" s="49"/>
    </row>
    <row r="578" spans="3:3" ht="15.75" customHeight="1">
      <c r="C578" s="49"/>
    </row>
    <row r="579" spans="3:3" ht="15.75" customHeight="1">
      <c r="C579" s="49"/>
    </row>
    <row r="580" spans="3:3" ht="15.75" customHeight="1">
      <c r="C580" s="49"/>
    </row>
    <row r="581" spans="3:3" ht="15.75" customHeight="1">
      <c r="C581" s="49"/>
    </row>
    <row r="582" spans="3:3" ht="15.75" customHeight="1">
      <c r="C582" s="49"/>
    </row>
    <row r="583" spans="3:3" ht="15.75" customHeight="1">
      <c r="C583" s="49"/>
    </row>
    <row r="584" spans="3:3" ht="15.75" customHeight="1">
      <c r="C584" s="49"/>
    </row>
    <row r="585" spans="3:3" ht="15.75" customHeight="1">
      <c r="C585" s="49"/>
    </row>
    <row r="586" spans="3:3" ht="15.75" customHeight="1">
      <c r="C586" s="49"/>
    </row>
    <row r="587" spans="3:3" ht="15.75" customHeight="1">
      <c r="C587" s="49"/>
    </row>
    <row r="588" spans="3:3" ht="15.75" customHeight="1">
      <c r="C588" s="49"/>
    </row>
    <row r="589" spans="3:3" ht="15.75" customHeight="1">
      <c r="C589" s="49"/>
    </row>
    <row r="590" spans="3:3" ht="15.75" customHeight="1">
      <c r="C590" s="49"/>
    </row>
    <row r="591" spans="3:3" ht="15.75" customHeight="1">
      <c r="C591" s="49"/>
    </row>
    <row r="592" spans="3:3" ht="15.75" customHeight="1">
      <c r="C592" s="49"/>
    </row>
    <row r="593" spans="3:3" ht="15.75" customHeight="1">
      <c r="C593" s="49"/>
    </row>
    <row r="594" spans="3:3" ht="15.75" customHeight="1">
      <c r="C594" s="49"/>
    </row>
    <row r="595" spans="3:3" ht="15.75" customHeight="1">
      <c r="C595" s="49"/>
    </row>
    <row r="596" spans="3:3" ht="15.75" customHeight="1">
      <c r="C596" s="49"/>
    </row>
    <row r="597" spans="3:3" ht="15.75" customHeight="1">
      <c r="C597" s="49"/>
    </row>
    <row r="598" spans="3:3" ht="15.75" customHeight="1">
      <c r="C598" s="49"/>
    </row>
    <row r="599" spans="3:3" ht="15.75" customHeight="1">
      <c r="C599" s="49"/>
    </row>
    <row r="600" spans="3:3" ht="15.75" customHeight="1">
      <c r="C600" s="49"/>
    </row>
    <row r="601" spans="3:3" ht="15.75" customHeight="1">
      <c r="C601" s="49"/>
    </row>
    <row r="602" spans="3:3" ht="15.75" customHeight="1">
      <c r="C602" s="49"/>
    </row>
    <row r="603" spans="3:3" ht="15.75" customHeight="1">
      <c r="C603" s="49"/>
    </row>
    <row r="604" spans="3:3" ht="15.75" customHeight="1">
      <c r="C604" s="49"/>
    </row>
    <row r="605" spans="3:3" ht="15.75" customHeight="1">
      <c r="C605" s="49"/>
    </row>
    <row r="606" spans="3:3" ht="15.75" customHeight="1">
      <c r="C606" s="49"/>
    </row>
    <row r="607" spans="3:3" ht="15.75" customHeight="1">
      <c r="C607" s="49"/>
    </row>
    <row r="608" spans="3:3" ht="15.75" customHeight="1">
      <c r="C608" s="49"/>
    </row>
    <row r="609" spans="3:3" ht="15.75" customHeight="1">
      <c r="C609" s="49"/>
    </row>
    <row r="610" spans="3:3" ht="15.75" customHeight="1">
      <c r="C610" s="49"/>
    </row>
    <row r="611" spans="3:3" ht="15.75" customHeight="1">
      <c r="C611" s="49"/>
    </row>
    <row r="612" spans="3:3" ht="15.75" customHeight="1">
      <c r="C612" s="49"/>
    </row>
    <row r="613" spans="3:3" ht="15.75" customHeight="1">
      <c r="C613" s="49"/>
    </row>
    <row r="614" spans="3:3" ht="15.75" customHeight="1">
      <c r="C614" s="49"/>
    </row>
    <row r="615" spans="3:3" ht="15.75" customHeight="1">
      <c r="C615" s="49"/>
    </row>
    <row r="616" spans="3:3" ht="15.75" customHeight="1">
      <c r="C616" s="49"/>
    </row>
    <row r="617" spans="3:3" ht="15.75" customHeight="1">
      <c r="C617" s="49"/>
    </row>
    <row r="618" spans="3:3" ht="15.75" customHeight="1">
      <c r="C618" s="49"/>
    </row>
    <row r="619" spans="3:3" ht="15.75" customHeight="1">
      <c r="C619" s="49"/>
    </row>
    <row r="620" spans="3:3" ht="15.75" customHeight="1">
      <c r="C620" s="49"/>
    </row>
    <row r="621" spans="3:3" ht="15.75" customHeight="1">
      <c r="C621" s="49"/>
    </row>
    <row r="622" spans="3:3" ht="15.75" customHeight="1">
      <c r="C622" s="49"/>
    </row>
    <row r="623" spans="3:3" ht="15.75" customHeight="1">
      <c r="C623" s="49"/>
    </row>
    <row r="624" spans="3:3" ht="15.75" customHeight="1">
      <c r="C624" s="49"/>
    </row>
    <row r="625" spans="3:3" ht="15.75" customHeight="1">
      <c r="C625" s="49"/>
    </row>
    <row r="626" spans="3:3" ht="15.75" customHeight="1">
      <c r="C626" s="49"/>
    </row>
    <row r="627" spans="3:3" ht="15.75" customHeight="1">
      <c r="C627" s="49"/>
    </row>
    <row r="628" spans="3:3" ht="15.75" customHeight="1">
      <c r="C628" s="49"/>
    </row>
    <row r="629" spans="3:3" ht="15.75" customHeight="1">
      <c r="C629" s="49"/>
    </row>
    <row r="630" spans="3:3" ht="15.75" customHeight="1">
      <c r="C630" s="49"/>
    </row>
    <row r="631" spans="3:3" ht="15.75" customHeight="1">
      <c r="C631" s="49"/>
    </row>
    <row r="632" spans="3:3" ht="15.75" customHeight="1">
      <c r="C632" s="49"/>
    </row>
    <row r="633" spans="3:3" ht="15.75" customHeight="1">
      <c r="C633" s="49"/>
    </row>
    <row r="634" spans="3:3" ht="15.75" customHeight="1">
      <c r="C634" s="49"/>
    </row>
    <row r="635" spans="3:3" ht="15.75" customHeight="1">
      <c r="C635" s="49"/>
    </row>
    <row r="636" spans="3:3" ht="15.75" customHeight="1">
      <c r="C636" s="49"/>
    </row>
    <row r="637" spans="3:3" ht="15.75" customHeight="1">
      <c r="C637" s="49"/>
    </row>
    <row r="638" spans="3:3" ht="15.75" customHeight="1">
      <c r="C638" s="49"/>
    </row>
    <row r="639" spans="3:3" ht="15.75" customHeight="1">
      <c r="C639" s="49"/>
    </row>
    <row r="640" spans="3:3" ht="15.75" customHeight="1">
      <c r="C640" s="49"/>
    </row>
    <row r="641" spans="3:3" ht="15.75" customHeight="1">
      <c r="C641" s="49"/>
    </row>
    <row r="642" spans="3:3" ht="15.75" customHeight="1">
      <c r="C642" s="49"/>
    </row>
    <row r="643" spans="3:3" ht="15.75" customHeight="1">
      <c r="C643" s="49"/>
    </row>
    <row r="644" spans="3:3" ht="15.75" customHeight="1">
      <c r="C644" s="49"/>
    </row>
    <row r="645" spans="3:3" ht="15.75" customHeight="1">
      <c r="C645" s="49"/>
    </row>
    <row r="646" spans="3:3" ht="15.75" customHeight="1">
      <c r="C646" s="49"/>
    </row>
    <row r="647" spans="3:3" ht="15.75" customHeight="1">
      <c r="C647" s="49"/>
    </row>
    <row r="648" spans="3:3" ht="15.75" customHeight="1">
      <c r="C648" s="49"/>
    </row>
    <row r="649" spans="3:3" ht="15.75" customHeight="1">
      <c r="C649" s="49"/>
    </row>
    <row r="650" spans="3:3" ht="15.75" customHeight="1">
      <c r="C650" s="49"/>
    </row>
    <row r="651" spans="3:3" ht="15.75" customHeight="1">
      <c r="C651" s="49"/>
    </row>
    <row r="652" spans="3:3" ht="15.75" customHeight="1">
      <c r="C652" s="49"/>
    </row>
    <row r="653" spans="3:3" ht="15.75" customHeight="1">
      <c r="C653" s="49"/>
    </row>
    <row r="654" spans="3:3" ht="15.75" customHeight="1">
      <c r="C654" s="49"/>
    </row>
    <row r="655" spans="3:3" ht="15.75" customHeight="1">
      <c r="C655" s="49"/>
    </row>
    <row r="656" spans="3:3" ht="15.75" customHeight="1">
      <c r="C656" s="49"/>
    </row>
    <row r="657" spans="3:3" ht="15.75" customHeight="1">
      <c r="C657" s="49"/>
    </row>
    <row r="658" spans="3:3" ht="15.75" customHeight="1">
      <c r="C658" s="49"/>
    </row>
    <row r="659" spans="3:3" ht="15.75" customHeight="1">
      <c r="C659" s="49"/>
    </row>
    <row r="660" spans="3:3" ht="15.75" customHeight="1">
      <c r="C660" s="49"/>
    </row>
    <row r="661" spans="3:3" ht="15.75" customHeight="1">
      <c r="C661" s="49"/>
    </row>
    <row r="662" spans="3:3" ht="15.75" customHeight="1">
      <c r="C662" s="49"/>
    </row>
    <row r="663" spans="3:3" ht="15.75" customHeight="1">
      <c r="C663" s="49"/>
    </row>
    <row r="664" spans="3:3" ht="15.75" customHeight="1">
      <c r="C664" s="49"/>
    </row>
    <row r="665" spans="3:3" ht="15.75" customHeight="1">
      <c r="C665" s="49"/>
    </row>
    <row r="666" spans="3:3" ht="15.75" customHeight="1">
      <c r="C666" s="49"/>
    </row>
    <row r="667" spans="3:3" ht="15.75" customHeight="1">
      <c r="C667" s="49"/>
    </row>
    <row r="668" spans="3:3" ht="15.75" customHeight="1">
      <c r="C668" s="49"/>
    </row>
    <row r="669" spans="3:3" ht="15.75" customHeight="1">
      <c r="C669" s="49"/>
    </row>
    <row r="670" spans="3:3" ht="15.75" customHeight="1">
      <c r="C670" s="49"/>
    </row>
    <row r="671" spans="3:3" ht="15.75" customHeight="1">
      <c r="C671" s="49"/>
    </row>
    <row r="672" spans="3:3" ht="15.75" customHeight="1">
      <c r="C672" s="49"/>
    </row>
    <row r="673" spans="3:3" ht="15.75" customHeight="1">
      <c r="C673" s="49"/>
    </row>
    <row r="674" spans="3:3" ht="15.75" customHeight="1">
      <c r="C674" s="49"/>
    </row>
    <row r="675" spans="3:3" ht="15.75" customHeight="1">
      <c r="C675" s="49"/>
    </row>
    <row r="676" spans="3:3" ht="15.75" customHeight="1">
      <c r="C676" s="49"/>
    </row>
    <row r="677" spans="3:3" ht="15.75" customHeight="1">
      <c r="C677" s="49"/>
    </row>
    <row r="678" spans="3:3" ht="15.75" customHeight="1">
      <c r="C678" s="49"/>
    </row>
    <row r="679" spans="3:3" ht="15.75" customHeight="1">
      <c r="C679" s="49"/>
    </row>
    <row r="680" spans="3:3" ht="15.75" customHeight="1">
      <c r="C680" s="49"/>
    </row>
    <row r="681" spans="3:3" ht="15.75" customHeight="1">
      <c r="C681" s="49"/>
    </row>
    <row r="682" spans="3:3" ht="15.75" customHeight="1">
      <c r="C682" s="49"/>
    </row>
    <row r="683" spans="3:3" ht="15.75" customHeight="1">
      <c r="C683" s="49"/>
    </row>
    <row r="684" spans="3:3" ht="15.75" customHeight="1">
      <c r="C684" s="49"/>
    </row>
    <row r="685" spans="3:3" ht="15.75" customHeight="1">
      <c r="C685" s="49"/>
    </row>
    <row r="686" spans="3:3" ht="15.75" customHeight="1">
      <c r="C686" s="49"/>
    </row>
    <row r="687" spans="3:3" ht="15.75" customHeight="1">
      <c r="C687" s="49"/>
    </row>
    <row r="688" spans="3:3" ht="15.75" customHeight="1">
      <c r="C688" s="49"/>
    </row>
    <row r="689" spans="3:3" ht="15.75" customHeight="1">
      <c r="C689" s="49"/>
    </row>
    <row r="690" spans="3:3" ht="15.75" customHeight="1">
      <c r="C690" s="49"/>
    </row>
    <row r="691" spans="3:3" ht="15.75" customHeight="1">
      <c r="C691" s="49"/>
    </row>
    <row r="692" spans="3:3" ht="15.75" customHeight="1">
      <c r="C692" s="49"/>
    </row>
    <row r="693" spans="3:3" ht="15.75" customHeight="1">
      <c r="C693" s="49"/>
    </row>
    <row r="694" spans="3:3" ht="15.75" customHeight="1">
      <c r="C694" s="49"/>
    </row>
    <row r="695" spans="3:3" ht="15.75" customHeight="1">
      <c r="C695" s="49"/>
    </row>
    <row r="696" spans="3:3" ht="15.75" customHeight="1">
      <c r="C696" s="49"/>
    </row>
    <row r="697" spans="3:3" ht="15.75" customHeight="1">
      <c r="C697" s="49"/>
    </row>
    <row r="698" spans="3:3" ht="15.75" customHeight="1">
      <c r="C698" s="49"/>
    </row>
    <row r="699" spans="3:3" ht="15.75" customHeight="1">
      <c r="C699" s="49"/>
    </row>
    <row r="700" spans="3:3" ht="15.75" customHeight="1">
      <c r="C700" s="49"/>
    </row>
    <row r="701" spans="3:3" ht="15.75" customHeight="1">
      <c r="C701" s="49"/>
    </row>
    <row r="702" spans="3:3" ht="15.75" customHeight="1">
      <c r="C702" s="49"/>
    </row>
    <row r="703" spans="3:3" ht="15.75" customHeight="1">
      <c r="C703" s="49"/>
    </row>
    <row r="704" spans="3:3" ht="15.75" customHeight="1">
      <c r="C704" s="49"/>
    </row>
    <row r="705" spans="3:3" ht="15.75" customHeight="1">
      <c r="C705" s="49"/>
    </row>
    <row r="706" spans="3:3" ht="15.75" customHeight="1">
      <c r="C706" s="49"/>
    </row>
    <row r="707" spans="3:3" ht="15.75" customHeight="1">
      <c r="C707" s="49"/>
    </row>
    <row r="708" spans="3:3" ht="15.75" customHeight="1">
      <c r="C708" s="49"/>
    </row>
    <row r="709" spans="3:3" ht="15.75" customHeight="1">
      <c r="C709" s="49"/>
    </row>
    <row r="710" spans="3:3" ht="15.75" customHeight="1">
      <c r="C710" s="49"/>
    </row>
    <row r="711" spans="3:3" ht="15.75" customHeight="1">
      <c r="C711" s="49"/>
    </row>
    <row r="712" spans="3:3" ht="15.75" customHeight="1">
      <c r="C712" s="49"/>
    </row>
    <row r="713" spans="3:3" ht="15.75" customHeight="1">
      <c r="C713" s="49"/>
    </row>
    <row r="714" spans="3:3" ht="15.75" customHeight="1">
      <c r="C714" s="49"/>
    </row>
    <row r="715" spans="3:3" ht="15.75" customHeight="1">
      <c r="C715" s="49"/>
    </row>
    <row r="716" spans="3:3" ht="15.75" customHeight="1">
      <c r="C716" s="49"/>
    </row>
    <row r="717" spans="3:3" ht="15.75" customHeight="1">
      <c r="C717" s="49"/>
    </row>
    <row r="718" spans="3:3" ht="15.75" customHeight="1">
      <c r="C718" s="49"/>
    </row>
    <row r="719" spans="3:3" ht="15.75" customHeight="1">
      <c r="C719" s="49"/>
    </row>
    <row r="720" spans="3:3" ht="15.75" customHeight="1">
      <c r="C720" s="49"/>
    </row>
    <row r="721" spans="3:3" ht="15.75" customHeight="1">
      <c r="C721" s="49"/>
    </row>
    <row r="722" spans="3:3" ht="15.75" customHeight="1">
      <c r="C722" s="49"/>
    </row>
    <row r="723" spans="3:3" ht="15.75" customHeight="1">
      <c r="C723" s="49"/>
    </row>
    <row r="724" spans="3:3" ht="15.75" customHeight="1">
      <c r="C724" s="49"/>
    </row>
    <row r="725" spans="3:3" ht="15.75" customHeight="1">
      <c r="C725" s="49"/>
    </row>
    <row r="726" spans="3:3" ht="15.75" customHeight="1">
      <c r="C726" s="49"/>
    </row>
    <row r="727" spans="3:3" ht="15.75" customHeight="1">
      <c r="C727" s="49"/>
    </row>
    <row r="728" spans="3:3" ht="15.75" customHeight="1">
      <c r="C728" s="49"/>
    </row>
    <row r="729" spans="3:3" ht="15.75" customHeight="1">
      <c r="C729" s="49"/>
    </row>
    <row r="730" spans="3:3" ht="15.75" customHeight="1">
      <c r="C730" s="49"/>
    </row>
    <row r="731" spans="3:3" ht="15.75" customHeight="1">
      <c r="C731" s="49"/>
    </row>
    <row r="732" spans="3:3" ht="15.75" customHeight="1">
      <c r="C732" s="49"/>
    </row>
    <row r="733" spans="3:3" ht="15.75" customHeight="1">
      <c r="C733" s="49"/>
    </row>
    <row r="734" spans="3:3" ht="15.75" customHeight="1">
      <c r="C734" s="49"/>
    </row>
    <row r="735" spans="3:3" ht="15.75" customHeight="1">
      <c r="C735" s="49"/>
    </row>
    <row r="736" spans="3:3" ht="15.75" customHeight="1">
      <c r="C736" s="49"/>
    </row>
    <row r="737" spans="3:3" ht="15.75" customHeight="1">
      <c r="C737" s="49"/>
    </row>
    <row r="738" spans="3:3" ht="15.75" customHeight="1">
      <c r="C738" s="49"/>
    </row>
    <row r="739" spans="3:3" ht="15.75" customHeight="1">
      <c r="C739" s="49"/>
    </row>
    <row r="740" spans="3:3" ht="15.75" customHeight="1">
      <c r="C740" s="49"/>
    </row>
    <row r="741" spans="3:3" ht="15.75" customHeight="1">
      <c r="C741" s="49"/>
    </row>
    <row r="742" spans="3:3" ht="15.75" customHeight="1">
      <c r="C742" s="49"/>
    </row>
    <row r="743" spans="3:3" ht="15.75" customHeight="1">
      <c r="C743" s="49"/>
    </row>
    <row r="744" spans="3:3" ht="15.75" customHeight="1">
      <c r="C744" s="49"/>
    </row>
    <row r="745" spans="3:3" ht="15.75" customHeight="1">
      <c r="C745" s="49"/>
    </row>
    <row r="746" spans="3:3" ht="15.75" customHeight="1">
      <c r="C746" s="49"/>
    </row>
    <row r="747" spans="3:3" ht="15.75" customHeight="1">
      <c r="C747" s="49"/>
    </row>
    <row r="748" spans="3:3" ht="15.75" customHeight="1">
      <c r="C748" s="49"/>
    </row>
    <row r="749" spans="3:3" ht="15.75" customHeight="1">
      <c r="C749" s="49"/>
    </row>
    <row r="750" spans="3:3" ht="15.75" customHeight="1">
      <c r="C750" s="49"/>
    </row>
    <row r="751" spans="3:3" ht="15.75" customHeight="1">
      <c r="C751" s="49"/>
    </row>
    <row r="752" spans="3:3" ht="15.75" customHeight="1">
      <c r="C752" s="49"/>
    </row>
    <row r="753" spans="3:3" ht="15.75" customHeight="1">
      <c r="C753" s="49"/>
    </row>
    <row r="754" spans="3:3" ht="15.75" customHeight="1">
      <c r="C754" s="49"/>
    </row>
    <row r="755" spans="3:3" ht="15.75" customHeight="1">
      <c r="C755" s="49"/>
    </row>
    <row r="756" spans="3:3" ht="15.75" customHeight="1">
      <c r="C756" s="49"/>
    </row>
    <row r="757" spans="3:3" ht="15.75" customHeight="1">
      <c r="C757" s="49"/>
    </row>
    <row r="758" spans="3:3" ht="15.75" customHeight="1">
      <c r="C758" s="49"/>
    </row>
    <row r="759" spans="3:3" ht="15.75" customHeight="1">
      <c r="C759" s="49"/>
    </row>
    <row r="760" spans="3:3" ht="15.75" customHeight="1">
      <c r="C760" s="49"/>
    </row>
    <row r="761" spans="3:3" ht="15.75" customHeight="1">
      <c r="C761" s="49"/>
    </row>
    <row r="762" spans="3:3" ht="15.75" customHeight="1">
      <c r="C762" s="49"/>
    </row>
    <row r="763" spans="3:3" ht="15.75" customHeight="1">
      <c r="C763" s="49"/>
    </row>
    <row r="764" spans="3:3" ht="15.75" customHeight="1">
      <c r="C764" s="49"/>
    </row>
    <row r="765" spans="3:3" ht="15.75" customHeight="1">
      <c r="C765" s="49"/>
    </row>
    <row r="766" spans="3:3" ht="15.75" customHeight="1">
      <c r="C766" s="49"/>
    </row>
    <row r="767" spans="3:3" ht="15.75" customHeight="1">
      <c r="C767" s="49"/>
    </row>
    <row r="768" spans="3:3" ht="15.75" customHeight="1">
      <c r="C768" s="49"/>
    </row>
    <row r="769" spans="3:3" ht="15.75" customHeight="1">
      <c r="C769" s="49"/>
    </row>
    <row r="770" spans="3:3" ht="15.75" customHeight="1">
      <c r="C770" s="49"/>
    </row>
    <row r="771" spans="3:3" ht="15.75" customHeight="1">
      <c r="C771" s="49"/>
    </row>
    <row r="772" spans="3:3" ht="15.75" customHeight="1">
      <c r="C772" s="49"/>
    </row>
    <row r="773" spans="3:3" ht="15.75" customHeight="1">
      <c r="C773" s="49"/>
    </row>
    <row r="774" spans="3:3" ht="15.75" customHeight="1">
      <c r="C774" s="49"/>
    </row>
    <row r="775" spans="3:3" ht="15.75" customHeight="1">
      <c r="C775" s="49"/>
    </row>
    <row r="776" spans="3:3" ht="15.75" customHeight="1">
      <c r="C776" s="49"/>
    </row>
    <row r="777" spans="3:3" ht="15.75" customHeight="1">
      <c r="C777" s="49"/>
    </row>
    <row r="778" spans="3:3" ht="15.75" customHeight="1">
      <c r="C778" s="49"/>
    </row>
    <row r="779" spans="3:3" ht="15.75" customHeight="1">
      <c r="C779" s="49"/>
    </row>
    <row r="780" spans="3:3" ht="15.75" customHeight="1">
      <c r="C780" s="49"/>
    </row>
    <row r="781" spans="3:3" ht="15.75" customHeight="1">
      <c r="C781" s="49"/>
    </row>
    <row r="782" spans="3:3" ht="15.75" customHeight="1">
      <c r="C782" s="49"/>
    </row>
    <row r="783" spans="3:3" ht="15.75" customHeight="1">
      <c r="C783" s="49"/>
    </row>
    <row r="784" spans="3:3" ht="15.75" customHeight="1">
      <c r="C784" s="49"/>
    </row>
    <row r="785" spans="3:3" ht="15.75" customHeight="1">
      <c r="C785" s="49"/>
    </row>
    <row r="786" spans="3:3" ht="15.75" customHeight="1">
      <c r="C786" s="49"/>
    </row>
    <row r="787" spans="3:3" ht="15.75" customHeight="1">
      <c r="C787" s="49"/>
    </row>
    <row r="788" spans="3:3" ht="15.75" customHeight="1">
      <c r="C788" s="49"/>
    </row>
    <row r="789" spans="3:3" ht="15.75" customHeight="1">
      <c r="C789" s="49"/>
    </row>
    <row r="790" spans="3:3" ht="15.75" customHeight="1">
      <c r="C790" s="49"/>
    </row>
    <row r="791" spans="3:3" ht="15.75" customHeight="1">
      <c r="C791" s="49"/>
    </row>
    <row r="792" spans="3:3" ht="15.75" customHeight="1">
      <c r="C792" s="49"/>
    </row>
    <row r="793" spans="3:3" ht="15.75" customHeight="1">
      <c r="C793" s="49"/>
    </row>
    <row r="794" spans="3:3" ht="15.75" customHeight="1">
      <c r="C794" s="49"/>
    </row>
    <row r="795" spans="3:3" ht="15.75" customHeight="1">
      <c r="C795" s="49"/>
    </row>
    <row r="796" spans="3:3" ht="15.75" customHeight="1">
      <c r="C796" s="49"/>
    </row>
    <row r="797" spans="3:3" ht="15.75" customHeight="1">
      <c r="C797" s="49"/>
    </row>
    <row r="798" spans="3:3" ht="15.75" customHeight="1">
      <c r="C798" s="49"/>
    </row>
    <row r="799" spans="3:3" ht="15.75" customHeight="1">
      <c r="C799" s="49"/>
    </row>
    <row r="800" spans="3:3" ht="15.75" customHeight="1">
      <c r="C800" s="49"/>
    </row>
    <row r="801" spans="3:3" ht="15.75" customHeight="1">
      <c r="C801" s="49"/>
    </row>
    <row r="802" spans="3:3" ht="15.75" customHeight="1">
      <c r="C802" s="49"/>
    </row>
    <row r="803" spans="3:3" ht="15.75" customHeight="1">
      <c r="C803" s="49"/>
    </row>
    <row r="804" spans="3:3" ht="15.75" customHeight="1">
      <c r="C804" s="49"/>
    </row>
    <row r="805" spans="3:3" ht="15.75" customHeight="1">
      <c r="C805" s="49"/>
    </row>
    <row r="806" spans="3:3" ht="15.75" customHeight="1">
      <c r="C806" s="49"/>
    </row>
    <row r="807" spans="3:3" ht="15.75" customHeight="1">
      <c r="C807" s="49"/>
    </row>
    <row r="808" spans="3:3" ht="15.75" customHeight="1">
      <c r="C808" s="49"/>
    </row>
    <row r="809" spans="3:3" ht="15.75" customHeight="1">
      <c r="C809" s="49"/>
    </row>
    <row r="810" spans="3:3" ht="15.75" customHeight="1">
      <c r="C810" s="49"/>
    </row>
    <row r="811" spans="3:3" ht="15.75" customHeight="1">
      <c r="C811" s="49"/>
    </row>
    <row r="812" spans="3:3" ht="15.75" customHeight="1">
      <c r="C812" s="49"/>
    </row>
    <row r="813" spans="3:3" ht="15.75" customHeight="1">
      <c r="C813" s="49"/>
    </row>
    <row r="814" spans="3:3" ht="15.75" customHeight="1">
      <c r="C814" s="49"/>
    </row>
    <row r="815" spans="3:3" ht="15.75" customHeight="1">
      <c r="C815" s="49"/>
    </row>
    <row r="816" spans="3:3" ht="15.75" customHeight="1">
      <c r="C816" s="49"/>
    </row>
    <row r="817" spans="3:3" ht="15.75" customHeight="1">
      <c r="C817" s="49"/>
    </row>
    <row r="818" spans="3:3" ht="15.75" customHeight="1">
      <c r="C818" s="49"/>
    </row>
    <row r="819" spans="3:3" ht="15.75" customHeight="1">
      <c r="C819" s="49"/>
    </row>
    <row r="820" spans="3:3" ht="15.75" customHeight="1">
      <c r="C820" s="49"/>
    </row>
    <row r="821" spans="3:3" ht="15.75" customHeight="1">
      <c r="C821" s="49"/>
    </row>
    <row r="822" spans="3:3" ht="15.75" customHeight="1">
      <c r="C822" s="49"/>
    </row>
    <row r="823" spans="3:3" ht="15.75" customHeight="1">
      <c r="C823" s="49"/>
    </row>
    <row r="824" spans="3:3" ht="15.75" customHeight="1">
      <c r="C824" s="49"/>
    </row>
    <row r="825" spans="3:3" ht="15.75" customHeight="1">
      <c r="C825" s="49"/>
    </row>
    <row r="826" spans="3:3" ht="15.75" customHeight="1">
      <c r="C826" s="49"/>
    </row>
    <row r="827" spans="3:3" ht="15.75" customHeight="1">
      <c r="C827" s="49"/>
    </row>
    <row r="828" spans="3:3" ht="15.75" customHeight="1">
      <c r="C828" s="49"/>
    </row>
    <row r="829" spans="3:3" ht="15.75" customHeight="1">
      <c r="C829" s="49"/>
    </row>
    <row r="830" spans="3:3" ht="15.75" customHeight="1">
      <c r="C830" s="49"/>
    </row>
    <row r="831" spans="3:3" ht="15.75" customHeight="1">
      <c r="C831" s="49"/>
    </row>
    <row r="832" spans="3:3" ht="15.75" customHeight="1">
      <c r="C832" s="49"/>
    </row>
    <row r="833" spans="3:3" ht="15.75" customHeight="1">
      <c r="C833" s="49"/>
    </row>
    <row r="834" spans="3:3" ht="15.75" customHeight="1">
      <c r="C834" s="49"/>
    </row>
    <row r="835" spans="3:3" ht="15.75" customHeight="1">
      <c r="C835" s="49"/>
    </row>
    <row r="836" spans="3:3" ht="15.75" customHeight="1">
      <c r="C836" s="49"/>
    </row>
    <row r="837" spans="3:3" ht="15.75" customHeight="1">
      <c r="C837" s="49"/>
    </row>
    <row r="838" spans="3:3" ht="15.75" customHeight="1">
      <c r="C838" s="49"/>
    </row>
    <row r="839" spans="3:3" ht="15.75" customHeight="1">
      <c r="C839" s="49"/>
    </row>
    <row r="840" spans="3:3" ht="15.75" customHeight="1">
      <c r="C840" s="49"/>
    </row>
    <row r="841" spans="3:3" ht="15.75" customHeight="1">
      <c r="C841" s="49"/>
    </row>
    <row r="842" spans="3:3" ht="15.75" customHeight="1">
      <c r="C842" s="49"/>
    </row>
    <row r="843" spans="3:3" ht="15.75" customHeight="1">
      <c r="C843" s="49"/>
    </row>
    <row r="844" spans="3:3" ht="15.75" customHeight="1">
      <c r="C844" s="49"/>
    </row>
    <row r="845" spans="3:3" ht="15.75" customHeight="1">
      <c r="C845" s="49"/>
    </row>
    <row r="846" spans="3:3" ht="15.75" customHeight="1">
      <c r="C846" s="49"/>
    </row>
    <row r="847" spans="3:3" ht="15.75" customHeight="1">
      <c r="C847" s="49"/>
    </row>
    <row r="848" spans="3:3" ht="15.75" customHeight="1">
      <c r="C848" s="49"/>
    </row>
    <row r="849" spans="3:3" ht="15.75" customHeight="1">
      <c r="C849" s="49"/>
    </row>
    <row r="850" spans="3:3" ht="15.75" customHeight="1">
      <c r="C850" s="49"/>
    </row>
    <row r="851" spans="3:3" ht="15.75" customHeight="1">
      <c r="C851" s="49"/>
    </row>
    <row r="852" spans="3:3" ht="15.75" customHeight="1">
      <c r="C852" s="49"/>
    </row>
    <row r="853" spans="3:3" ht="15.75" customHeight="1">
      <c r="C853" s="49"/>
    </row>
    <row r="854" spans="3:3" ht="15.75" customHeight="1">
      <c r="C854" s="49"/>
    </row>
    <row r="855" spans="3:3" ht="15.75" customHeight="1">
      <c r="C855" s="49"/>
    </row>
    <row r="856" spans="3:3" ht="15.75" customHeight="1">
      <c r="C856" s="49"/>
    </row>
    <row r="857" spans="3:3" ht="15.75" customHeight="1">
      <c r="C857" s="49"/>
    </row>
    <row r="858" spans="3:3" ht="15.75" customHeight="1">
      <c r="C858" s="49"/>
    </row>
    <row r="859" spans="3:3" ht="15.75" customHeight="1">
      <c r="C859" s="49"/>
    </row>
    <row r="860" spans="3:3" ht="15.75" customHeight="1">
      <c r="C860" s="49"/>
    </row>
    <row r="861" spans="3:3" ht="15.75" customHeight="1">
      <c r="C861" s="49"/>
    </row>
    <row r="862" spans="3:3" ht="15.75" customHeight="1">
      <c r="C862" s="49"/>
    </row>
    <row r="863" spans="3:3" ht="15.75" customHeight="1">
      <c r="C863" s="49"/>
    </row>
    <row r="864" spans="3:3" ht="15.75" customHeight="1">
      <c r="C864" s="49"/>
    </row>
    <row r="865" spans="3:3" ht="15.75" customHeight="1">
      <c r="C865" s="49"/>
    </row>
    <row r="866" spans="3:3" ht="15.75" customHeight="1">
      <c r="C866" s="49"/>
    </row>
    <row r="867" spans="3:3" ht="15.75" customHeight="1">
      <c r="C867" s="49"/>
    </row>
    <row r="868" spans="3:3" ht="15.75" customHeight="1">
      <c r="C868" s="49"/>
    </row>
    <row r="869" spans="3:3" ht="15.75" customHeight="1">
      <c r="C869" s="49"/>
    </row>
    <row r="870" spans="3:3" ht="15.75" customHeight="1">
      <c r="C870" s="49"/>
    </row>
    <row r="871" spans="3:3" ht="15.75" customHeight="1">
      <c r="C871" s="49"/>
    </row>
    <row r="872" spans="3:3" ht="15.75" customHeight="1">
      <c r="C872" s="49"/>
    </row>
    <row r="873" spans="3:3" ht="15.75" customHeight="1">
      <c r="C873" s="49"/>
    </row>
    <row r="874" spans="3:3" ht="15.75" customHeight="1">
      <c r="C874" s="49"/>
    </row>
    <row r="875" spans="3:3" ht="15.75" customHeight="1">
      <c r="C875" s="49"/>
    </row>
    <row r="876" spans="3:3" ht="15.75" customHeight="1">
      <c r="C876" s="49"/>
    </row>
    <row r="877" spans="3:3" ht="15.75" customHeight="1">
      <c r="C877" s="49"/>
    </row>
    <row r="878" spans="3:3" ht="15.75" customHeight="1">
      <c r="C878" s="49"/>
    </row>
    <row r="879" spans="3:3" ht="15.75" customHeight="1">
      <c r="C879" s="49"/>
    </row>
    <row r="880" spans="3:3" ht="15.75" customHeight="1">
      <c r="C880" s="49"/>
    </row>
    <row r="881" spans="3:3" ht="15.75" customHeight="1">
      <c r="C881" s="49"/>
    </row>
    <row r="882" spans="3:3" ht="15.75" customHeight="1">
      <c r="C882" s="49"/>
    </row>
    <row r="883" spans="3:3" ht="15.75" customHeight="1">
      <c r="C883" s="49"/>
    </row>
    <row r="884" spans="3:3" ht="15.75" customHeight="1">
      <c r="C884" s="49"/>
    </row>
    <row r="885" spans="3:3" ht="15.75" customHeight="1">
      <c r="C885" s="49"/>
    </row>
    <row r="886" spans="3:3" ht="15.75" customHeight="1">
      <c r="C886" s="49"/>
    </row>
    <row r="887" spans="3:3" ht="15.75" customHeight="1">
      <c r="C887" s="49"/>
    </row>
    <row r="888" spans="3:3" ht="15.75" customHeight="1">
      <c r="C888" s="49"/>
    </row>
    <row r="889" spans="3:3" ht="15.75" customHeight="1">
      <c r="C889" s="49"/>
    </row>
    <row r="890" spans="3:3" ht="15.75" customHeight="1">
      <c r="C890" s="49"/>
    </row>
    <row r="891" spans="3:3" ht="15.75" customHeight="1">
      <c r="C891" s="49"/>
    </row>
    <row r="892" spans="3:3" ht="15.75" customHeight="1">
      <c r="C892" s="49"/>
    </row>
    <row r="893" spans="3:3" ht="15.75" customHeight="1">
      <c r="C893" s="49"/>
    </row>
    <row r="894" spans="3:3" ht="15.75" customHeight="1">
      <c r="C894" s="49"/>
    </row>
    <row r="895" spans="3:3" ht="15.75" customHeight="1">
      <c r="C895" s="49"/>
    </row>
    <row r="896" spans="3:3" ht="15.75" customHeight="1">
      <c r="C896" s="49"/>
    </row>
    <row r="897" spans="3:3" ht="15.75" customHeight="1">
      <c r="C897" s="49"/>
    </row>
    <row r="898" spans="3:3" ht="15.75" customHeight="1">
      <c r="C898" s="49"/>
    </row>
    <row r="899" spans="3:3" ht="15.75" customHeight="1">
      <c r="C899" s="49"/>
    </row>
    <row r="900" spans="3:3" ht="15.75" customHeight="1">
      <c r="C900" s="49"/>
    </row>
    <row r="901" spans="3:3" ht="15.75" customHeight="1">
      <c r="C901" s="49"/>
    </row>
    <row r="902" spans="3:3" ht="15.75" customHeight="1">
      <c r="C902" s="49"/>
    </row>
    <row r="903" spans="3:3" ht="15.75" customHeight="1">
      <c r="C903" s="49"/>
    </row>
    <row r="904" spans="3:3" ht="15.75" customHeight="1">
      <c r="C904" s="49"/>
    </row>
    <row r="905" spans="3:3" ht="15.75" customHeight="1">
      <c r="C905" s="49"/>
    </row>
    <row r="906" spans="3:3" ht="15.75" customHeight="1">
      <c r="C906" s="49"/>
    </row>
    <row r="907" spans="3:3" ht="15.75" customHeight="1">
      <c r="C907" s="49"/>
    </row>
    <row r="908" spans="3:3" ht="15.75" customHeight="1">
      <c r="C908" s="49"/>
    </row>
    <row r="909" spans="3:3" ht="15.75" customHeight="1">
      <c r="C909" s="49"/>
    </row>
    <row r="910" spans="3:3" ht="15.75" customHeight="1">
      <c r="C910" s="49"/>
    </row>
    <row r="911" spans="3:3" ht="15.75" customHeight="1">
      <c r="C911" s="49"/>
    </row>
    <row r="912" spans="3:3" ht="15.75" customHeight="1">
      <c r="C912" s="49"/>
    </row>
    <row r="913" spans="3:3" ht="15.75" customHeight="1">
      <c r="C913" s="49"/>
    </row>
    <row r="914" spans="3:3" ht="15.75" customHeight="1">
      <c r="C914" s="49"/>
    </row>
    <row r="915" spans="3:3" ht="15.75" customHeight="1">
      <c r="C915" s="49"/>
    </row>
    <row r="916" spans="3:3" ht="15.75" customHeight="1">
      <c r="C916" s="49"/>
    </row>
    <row r="917" spans="3:3" ht="15.75" customHeight="1">
      <c r="C917" s="49"/>
    </row>
    <row r="918" spans="3:3" ht="15.75" customHeight="1">
      <c r="C918" s="49"/>
    </row>
    <row r="919" spans="3:3" ht="15.75" customHeight="1">
      <c r="C919" s="49"/>
    </row>
    <row r="920" spans="3:3" ht="15.75" customHeight="1">
      <c r="C920" s="49"/>
    </row>
    <row r="921" spans="3:3" ht="15.75" customHeight="1">
      <c r="C921" s="49"/>
    </row>
    <row r="922" spans="3:3" ht="15.75" customHeight="1">
      <c r="C922" s="49"/>
    </row>
    <row r="923" spans="3:3" ht="15.75" customHeight="1">
      <c r="C923" s="49"/>
    </row>
    <row r="924" spans="3:3" ht="15.75" customHeight="1">
      <c r="C924" s="49"/>
    </row>
    <row r="925" spans="3:3" ht="15.75" customHeight="1">
      <c r="C925" s="49"/>
    </row>
    <row r="926" spans="3:3" ht="15.75" customHeight="1">
      <c r="C926" s="49"/>
    </row>
    <row r="927" spans="3:3" ht="15.75" customHeight="1">
      <c r="C927" s="49"/>
    </row>
    <row r="928" spans="3:3" ht="15.75" customHeight="1">
      <c r="C928" s="49"/>
    </row>
    <row r="929" spans="3:3" ht="15.75" customHeight="1">
      <c r="C929" s="49"/>
    </row>
    <row r="930" spans="3:3" ht="15.75" customHeight="1">
      <c r="C930" s="49"/>
    </row>
    <row r="931" spans="3:3" ht="15.75" customHeight="1">
      <c r="C931" s="49"/>
    </row>
    <row r="932" spans="3:3" ht="15.75" customHeight="1">
      <c r="C932" s="49"/>
    </row>
    <row r="933" spans="3:3" ht="15.75" customHeight="1">
      <c r="C933" s="49"/>
    </row>
    <row r="934" spans="3:3" ht="15.75" customHeight="1">
      <c r="C934" s="49"/>
    </row>
    <row r="935" spans="3:3" ht="15.75" customHeight="1">
      <c r="C935" s="49"/>
    </row>
    <row r="936" spans="3:3" ht="15.75" customHeight="1">
      <c r="C936" s="49"/>
    </row>
    <row r="937" spans="3:3" ht="15.75" customHeight="1">
      <c r="C937" s="49"/>
    </row>
    <row r="938" spans="3:3" ht="15.75" customHeight="1">
      <c r="C938" s="49"/>
    </row>
    <row r="939" spans="3:3" ht="15.75" customHeight="1">
      <c r="C939" s="49"/>
    </row>
    <row r="940" spans="3:3" ht="15.75" customHeight="1">
      <c r="C940" s="49"/>
    </row>
    <row r="941" spans="3:3" ht="15.75" customHeight="1">
      <c r="C941" s="49"/>
    </row>
    <row r="942" spans="3:3" ht="15.75" customHeight="1">
      <c r="C942" s="49"/>
    </row>
    <row r="943" spans="3:3" ht="15.75" customHeight="1">
      <c r="C943" s="49"/>
    </row>
    <row r="944" spans="3:3" ht="15.75" customHeight="1">
      <c r="C944" s="49"/>
    </row>
    <row r="945" spans="3:3" ht="15.75" customHeight="1">
      <c r="C945" s="49"/>
    </row>
    <row r="946" spans="3:3" ht="15.75" customHeight="1">
      <c r="C946" s="49"/>
    </row>
    <row r="947" spans="3:3" ht="15.75" customHeight="1">
      <c r="C947" s="49"/>
    </row>
    <row r="948" spans="3:3" ht="15.75" customHeight="1">
      <c r="C948" s="49"/>
    </row>
    <row r="949" spans="3:3" ht="15.75" customHeight="1">
      <c r="C949" s="49"/>
    </row>
    <row r="950" spans="3:3" ht="15.75" customHeight="1">
      <c r="C950" s="49"/>
    </row>
    <row r="951" spans="3:3" ht="15.75" customHeight="1">
      <c r="C951" s="49"/>
    </row>
    <row r="952" spans="3:3" ht="15.75" customHeight="1">
      <c r="C952" s="49"/>
    </row>
    <row r="953" spans="3:3" ht="15.75" customHeight="1">
      <c r="C953" s="49"/>
    </row>
    <row r="954" spans="3:3" ht="15.75" customHeight="1">
      <c r="C954" s="49"/>
    </row>
    <row r="955" spans="3:3" ht="15.75" customHeight="1">
      <c r="C955" s="49"/>
    </row>
    <row r="956" spans="3:3" ht="15.75" customHeight="1">
      <c r="C956" s="49"/>
    </row>
    <row r="957" spans="3:3" ht="15.75" customHeight="1">
      <c r="C957" s="49"/>
    </row>
    <row r="958" spans="3:3" ht="15.75" customHeight="1">
      <c r="C958" s="49"/>
    </row>
    <row r="959" spans="3:3" ht="15.75" customHeight="1">
      <c r="C959" s="49"/>
    </row>
    <row r="960" spans="3:3" ht="15.75" customHeight="1">
      <c r="C960" s="49"/>
    </row>
    <row r="961" spans="3:3" ht="15.75" customHeight="1">
      <c r="C961" s="49"/>
    </row>
    <row r="962" spans="3:3" ht="15.75" customHeight="1">
      <c r="C962" s="49"/>
    </row>
    <row r="963" spans="3:3" ht="15.75" customHeight="1">
      <c r="C963" s="49"/>
    </row>
    <row r="964" spans="3:3" ht="15.75" customHeight="1">
      <c r="C964" s="49"/>
    </row>
    <row r="965" spans="3:3" ht="15.75" customHeight="1">
      <c r="C965" s="49"/>
    </row>
    <row r="966" spans="3:3" ht="15.75" customHeight="1">
      <c r="C966" s="49"/>
    </row>
    <row r="967" spans="3:3" ht="15.75" customHeight="1">
      <c r="C967" s="49"/>
    </row>
    <row r="968" spans="3:3" ht="15.75" customHeight="1">
      <c r="C968" s="49"/>
    </row>
    <row r="969" spans="3:3" ht="15.75" customHeight="1">
      <c r="C969" s="49"/>
    </row>
    <row r="970" spans="3:3" ht="15.75" customHeight="1">
      <c r="C970" s="49"/>
    </row>
    <row r="971" spans="3:3" ht="15.75" customHeight="1">
      <c r="C971" s="49"/>
    </row>
    <row r="972" spans="3:3" ht="15.75" customHeight="1">
      <c r="C972" s="49"/>
    </row>
    <row r="973" spans="3:3" ht="15.75" customHeight="1">
      <c r="C973" s="49"/>
    </row>
    <row r="974" spans="3:3" ht="15.75" customHeight="1">
      <c r="C974" s="49"/>
    </row>
    <row r="975" spans="3:3" ht="15.75" customHeight="1">
      <c r="C975" s="49"/>
    </row>
    <row r="976" spans="3:3" ht="15.75" customHeight="1">
      <c r="C976" s="49"/>
    </row>
    <row r="977" spans="3:3" ht="15.75" customHeight="1">
      <c r="C977" s="49"/>
    </row>
    <row r="978" spans="3:3" ht="15.75" customHeight="1">
      <c r="C978" s="49"/>
    </row>
    <row r="979" spans="3:3" ht="15.75" customHeight="1">
      <c r="C979" s="49"/>
    </row>
    <row r="980" spans="3:3" ht="15.75" customHeight="1">
      <c r="C980" s="49"/>
    </row>
    <row r="981" spans="3:3" ht="15.75" customHeight="1">
      <c r="C981" s="49"/>
    </row>
    <row r="982" spans="3:3" ht="15.75" customHeight="1">
      <c r="C982" s="49"/>
    </row>
    <row r="983" spans="3:3" ht="15.75" customHeight="1">
      <c r="C983" s="49"/>
    </row>
    <row r="984" spans="3:3" ht="15.75" customHeight="1">
      <c r="C984" s="49"/>
    </row>
    <row r="985" spans="3:3" ht="15.75" customHeight="1">
      <c r="C985" s="49"/>
    </row>
    <row r="986" spans="3:3" ht="15.75" customHeight="1">
      <c r="C986" s="49"/>
    </row>
    <row r="987" spans="3:3" ht="15.75" customHeight="1">
      <c r="C987" s="49"/>
    </row>
    <row r="988" spans="3:3" ht="15.75" customHeight="1">
      <c r="C988" s="49"/>
    </row>
    <row r="989" spans="3:3" ht="15.75" customHeight="1">
      <c r="C989" s="49"/>
    </row>
    <row r="990" spans="3:3" ht="15.75" customHeight="1">
      <c r="C990" s="49"/>
    </row>
    <row r="991" spans="3:3" ht="15.75" customHeight="1">
      <c r="C991" s="49"/>
    </row>
    <row r="992" spans="3:3" ht="15.75" customHeight="1">
      <c r="C992" s="49"/>
    </row>
    <row r="993" spans="3:3" ht="15.75" customHeight="1">
      <c r="C993" s="49"/>
    </row>
    <row r="994" spans="3:3" ht="15.75" customHeight="1">
      <c r="C994" s="49"/>
    </row>
    <row r="995" spans="3:3" ht="15.75" customHeight="1">
      <c r="C995" s="49"/>
    </row>
    <row r="996" spans="3:3" ht="15.75" customHeight="1">
      <c r="C996" s="49"/>
    </row>
    <row r="997" spans="3:3" ht="15.75" customHeight="1">
      <c r="C997" s="49"/>
    </row>
    <row r="998" spans="3:3" ht="15.75" customHeight="1">
      <c r="C998" s="49"/>
    </row>
    <row r="999" spans="3:3" ht="15.75" customHeight="1">
      <c r="C999" s="49"/>
    </row>
    <row r="1000" spans="3:3" ht="15.75" customHeight="1">
      <c r="C1000" s="49"/>
    </row>
    <row r="1001" spans="3:3" ht="15.75" customHeight="1">
      <c r="C1001" s="49"/>
    </row>
  </sheetData>
  <sheetProtection sheet="1" objects="1" scenarios="1"/>
  <pageMargins left="0.7" right="0.7" top="0.75" bottom="0.75" header="0" footer="0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 summaryRight="0"/>
  </sheetPr>
  <dimension ref="A1:Z1007"/>
  <sheetViews>
    <sheetView workbookViewId="0">
      <selection activeCell="G86" sqref="G86"/>
    </sheetView>
  </sheetViews>
  <sheetFormatPr baseColWidth="10" defaultColWidth="12.5546875" defaultRowHeight="15" customHeight="1"/>
  <cols>
    <col min="1" max="1" width="16.5546875" customWidth="1"/>
    <col min="2" max="2" width="21.44140625" customWidth="1"/>
    <col min="3" max="3" width="12.6640625" customWidth="1"/>
    <col min="4" max="4" width="11.5546875" customWidth="1"/>
    <col min="5" max="5" width="10.109375" customWidth="1"/>
    <col min="6" max="6" width="11.5546875" customWidth="1"/>
    <col min="7" max="7" width="9.5546875" customWidth="1"/>
    <col min="8" max="8" width="7.6640625" customWidth="1"/>
    <col min="9" max="9" width="16.5546875" customWidth="1"/>
    <col min="10" max="10" width="21.44140625" customWidth="1"/>
    <col min="11" max="11" width="8.109375" customWidth="1"/>
    <col min="12" max="12" width="11.5546875" customWidth="1"/>
    <col min="13" max="26" width="14.44140625" customWidth="1"/>
  </cols>
  <sheetData>
    <row r="1" spans="1:26" ht="33" customHeight="1" thickTop="1">
      <c r="A1" s="56" t="s">
        <v>177</v>
      </c>
      <c r="B1" s="57" t="s">
        <v>178</v>
      </c>
      <c r="C1" s="58" t="s">
        <v>179</v>
      </c>
      <c r="D1" s="59"/>
      <c r="E1" s="60" t="s">
        <v>180</v>
      </c>
      <c r="F1" s="60" t="s">
        <v>181</v>
      </c>
      <c r="G1" s="59"/>
      <c r="H1" s="380" t="s">
        <v>182</v>
      </c>
      <c r="I1" s="356"/>
      <c r="J1" s="357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>
      <c r="A2" s="385" t="s">
        <v>183</v>
      </c>
      <c r="B2" s="173" t="s">
        <v>184</v>
      </c>
      <c r="C2" s="174"/>
      <c r="D2" s="178"/>
      <c r="E2" s="133">
        <f>COUNTIF(Formules!$BC$17:$BC$506,B2)</f>
        <v>0</v>
      </c>
      <c r="F2" s="145">
        <f t="shared" ref="F2:F37" si="0">C2*E2</f>
        <v>0</v>
      </c>
      <c r="G2" s="64"/>
      <c r="H2" s="63"/>
      <c r="I2" s="64"/>
      <c r="J2" s="32"/>
      <c r="K2" s="32"/>
      <c r="L2" s="32"/>
    </row>
    <row r="3" spans="1:26" ht="13.5" customHeight="1">
      <c r="A3" s="386"/>
      <c r="B3" s="65" t="s">
        <v>185</v>
      </c>
      <c r="C3" s="66">
        <v>979</v>
      </c>
      <c r="D3" s="54"/>
      <c r="E3" s="134">
        <f>COUNTIF(Formules!$BC$17:$BC$506,B3)</f>
        <v>0</v>
      </c>
      <c r="F3" s="146">
        <f t="shared" si="0"/>
        <v>0</v>
      </c>
      <c r="G3" s="68"/>
      <c r="H3" s="32"/>
      <c r="I3" s="68"/>
      <c r="J3" s="32"/>
      <c r="K3" s="32"/>
      <c r="L3" s="32"/>
    </row>
    <row r="4" spans="1:26" ht="13.5" customHeight="1">
      <c r="A4" s="386"/>
      <c r="B4" s="65" t="s">
        <v>186</v>
      </c>
      <c r="C4" s="66">
        <v>1196</v>
      </c>
      <c r="D4" s="54"/>
      <c r="E4" s="134">
        <f>COUNTIF(Formules!$BC$17:$BC$506,B4)</f>
        <v>0</v>
      </c>
      <c r="F4" s="146">
        <f t="shared" si="0"/>
        <v>0</v>
      </c>
      <c r="G4" s="68"/>
      <c r="H4" s="32"/>
      <c r="I4" s="68"/>
      <c r="J4" s="32"/>
      <c r="K4" s="32"/>
      <c r="L4" s="32"/>
    </row>
    <row r="5" spans="1:26" ht="13.5" customHeight="1">
      <c r="A5" s="386"/>
      <c r="B5" s="65" t="s">
        <v>187</v>
      </c>
      <c r="C5" s="66">
        <v>1027</v>
      </c>
      <c r="D5" s="54"/>
      <c r="E5" s="134">
        <f>COUNTIF(Formules!$BC$17:$BC$506,B5)</f>
        <v>0</v>
      </c>
      <c r="F5" s="146">
        <f t="shared" si="0"/>
        <v>0</v>
      </c>
      <c r="G5" s="68"/>
      <c r="H5" s="32"/>
      <c r="I5" s="68"/>
      <c r="J5" s="32"/>
      <c r="K5" s="32"/>
      <c r="L5" s="32"/>
    </row>
    <row r="6" spans="1:26" ht="13.5" customHeight="1">
      <c r="A6" s="386"/>
      <c r="B6" s="65" t="s">
        <v>188</v>
      </c>
      <c r="C6" s="66">
        <v>1244</v>
      </c>
      <c r="D6" s="54"/>
      <c r="E6" s="134">
        <f>COUNTIF(Formules!$BC$17:$BC$506,B6)</f>
        <v>0</v>
      </c>
      <c r="F6" s="146">
        <f t="shared" si="0"/>
        <v>0</v>
      </c>
      <c r="G6" s="68"/>
      <c r="H6" s="32"/>
      <c r="I6" s="68"/>
      <c r="J6" s="32"/>
      <c r="K6" s="32"/>
      <c r="L6" s="32"/>
    </row>
    <row r="7" spans="1:26" ht="13.5" customHeight="1">
      <c r="A7" s="387"/>
      <c r="B7" s="65" t="s">
        <v>189</v>
      </c>
      <c r="C7" s="66">
        <v>1425</v>
      </c>
      <c r="D7" s="54"/>
      <c r="E7" s="134">
        <f>COUNTIF(Formules!$BC$17:$BC$506,B7)</f>
        <v>0</v>
      </c>
      <c r="F7" s="146">
        <f t="shared" si="0"/>
        <v>0</v>
      </c>
      <c r="G7" s="68"/>
      <c r="H7" s="32"/>
      <c r="I7" s="68"/>
      <c r="J7" s="32"/>
      <c r="K7" s="32"/>
      <c r="L7" s="32"/>
    </row>
    <row r="8" spans="1:26" ht="13.5" customHeight="1">
      <c r="A8" s="143" t="s">
        <v>190</v>
      </c>
      <c r="B8" s="65" t="s">
        <v>191</v>
      </c>
      <c r="C8" s="66">
        <v>2777</v>
      </c>
      <c r="D8" s="54"/>
      <c r="E8" s="134">
        <f>COUNTIF(Formules!$BC$17:$BC$506,B8)</f>
        <v>0</v>
      </c>
      <c r="F8" s="146">
        <f t="shared" si="0"/>
        <v>0</v>
      </c>
      <c r="G8" s="68"/>
      <c r="H8" s="32"/>
      <c r="I8" s="68"/>
      <c r="J8" s="32"/>
      <c r="K8" s="32"/>
      <c r="L8" s="32"/>
    </row>
    <row r="9" spans="1:26" ht="13.5" customHeight="1">
      <c r="A9" s="143" t="s">
        <v>192</v>
      </c>
      <c r="B9" s="65" t="s">
        <v>193</v>
      </c>
      <c r="C9" s="66">
        <v>2613</v>
      </c>
      <c r="D9" s="54"/>
      <c r="E9" s="135">
        <f>COUNTIF(Formules!$BC$17:$BC$506,B9)</f>
        <v>0</v>
      </c>
      <c r="F9" s="147">
        <f t="shared" si="0"/>
        <v>0</v>
      </c>
      <c r="G9" s="69">
        <f>SUM(E2:E9)</f>
        <v>0</v>
      </c>
      <c r="H9" s="32"/>
      <c r="I9" s="68"/>
      <c r="J9" s="32"/>
      <c r="K9" s="32"/>
      <c r="L9" s="32"/>
    </row>
    <row r="10" spans="1:26" ht="13.5" customHeight="1">
      <c r="A10" s="172" t="s">
        <v>183</v>
      </c>
      <c r="B10" s="175" t="s">
        <v>194</v>
      </c>
      <c r="C10" s="176"/>
      <c r="D10" s="177"/>
      <c r="E10" s="133">
        <f>COUNTIF(Formules!$BC$17:$BC$506,B10)</f>
        <v>0</v>
      </c>
      <c r="F10" s="145">
        <f t="shared" si="0"/>
        <v>0</v>
      </c>
      <c r="G10" s="64"/>
      <c r="H10" s="32"/>
      <c r="I10" s="68"/>
      <c r="J10" s="32"/>
      <c r="K10" s="32"/>
      <c r="L10" s="32"/>
    </row>
    <row r="11" spans="1:26" ht="13.5" customHeight="1">
      <c r="A11" s="382" t="s">
        <v>183</v>
      </c>
      <c r="B11" s="65" t="s">
        <v>195</v>
      </c>
      <c r="C11" s="66">
        <v>869</v>
      </c>
      <c r="D11" s="54"/>
      <c r="E11" s="134">
        <f>COUNTIF(Formules!$BC$17:$BC$506,B11)</f>
        <v>0</v>
      </c>
      <c r="F11" s="146">
        <f t="shared" si="0"/>
        <v>0</v>
      </c>
      <c r="G11" s="68"/>
      <c r="H11" s="32"/>
      <c r="I11" s="68"/>
      <c r="J11" s="32"/>
      <c r="K11" s="32"/>
      <c r="L11" s="32"/>
    </row>
    <row r="12" spans="1:26" ht="13.5" customHeight="1">
      <c r="A12" s="383"/>
      <c r="B12" s="65" t="s">
        <v>196</v>
      </c>
      <c r="C12" s="66">
        <v>1087</v>
      </c>
      <c r="D12" s="54"/>
      <c r="E12" s="134">
        <f>COUNTIF(Formules!$BC$17:$BC$506,B12)</f>
        <v>0</v>
      </c>
      <c r="F12" s="146">
        <f t="shared" si="0"/>
        <v>0</v>
      </c>
      <c r="G12" s="68"/>
      <c r="H12" s="32"/>
      <c r="I12" s="68"/>
      <c r="J12" s="32"/>
      <c r="K12" s="32"/>
      <c r="L12" s="32"/>
    </row>
    <row r="13" spans="1:26" ht="13.5" customHeight="1">
      <c r="A13" s="383"/>
      <c r="B13" s="65" t="s">
        <v>197</v>
      </c>
      <c r="C13" s="66">
        <v>918</v>
      </c>
      <c r="D13" s="54"/>
      <c r="E13" s="134">
        <f>COUNTIF(Formules!$BC$17:$BC$506,B13)</f>
        <v>0</v>
      </c>
      <c r="F13" s="146">
        <f t="shared" si="0"/>
        <v>0</v>
      </c>
      <c r="G13" s="68"/>
      <c r="H13" s="32"/>
      <c r="I13" s="68"/>
      <c r="J13" s="32"/>
      <c r="K13" s="32"/>
      <c r="L13" s="32"/>
    </row>
    <row r="14" spans="1:26" ht="13.5" customHeight="1">
      <c r="A14" s="383"/>
      <c r="B14" s="65" t="s">
        <v>198</v>
      </c>
      <c r="C14" s="66">
        <v>1135</v>
      </c>
      <c r="D14" s="54"/>
      <c r="E14" s="134">
        <f>COUNTIF(Formules!$BC$17:$BC$506,B14)</f>
        <v>0</v>
      </c>
      <c r="F14" s="146">
        <f t="shared" si="0"/>
        <v>0</v>
      </c>
      <c r="G14" s="68"/>
      <c r="H14" s="32"/>
      <c r="I14" s="68"/>
      <c r="J14" s="32"/>
      <c r="K14" s="32"/>
      <c r="L14" s="32"/>
    </row>
    <row r="15" spans="1:26" ht="13.5" customHeight="1">
      <c r="A15" s="384"/>
      <c r="B15" s="65" t="s">
        <v>199</v>
      </c>
      <c r="C15" s="66">
        <v>1317</v>
      </c>
      <c r="D15" s="54"/>
      <c r="E15" s="134">
        <f>COUNTIF(Formules!$BC$17:$BC$506,B15)</f>
        <v>0</v>
      </c>
      <c r="F15" s="146">
        <f t="shared" si="0"/>
        <v>0</v>
      </c>
      <c r="G15" s="68"/>
      <c r="H15" s="32"/>
      <c r="I15" s="68"/>
      <c r="J15" s="32"/>
      <c r="K15" s="32"/>
      <c r="L15" s="32"/>
    </row>
    <row r="16" spans="1:26" ht="13.5" customHeight="1">
      <c r="A16" s="143" t="s">
        <v>190</v>
      </c>
      <c r="B16" s="65" t="s">
        <v>200</v>
      </c>
      <c r="C16" s="66">
        <v>2621</v>
      </c>
      <c r="D16" s="54"/>
      <c r="E16" s="134">
        <f>COUNTIF(Formules!$BC$17:$BC$506,B16)</f>
        <v>0</v>
      </c>
      <c r="F16" s="146">
        <f t="shared" si="0"/>
        <v>0</v>
      </c>
      <c r="G16" s="68"/>
      <c r="H16" s="32"/>
      <c r="I16" s="68"/>
      <c r="J16" s="32"/>
      <c r="K16" s="32"/>
      <c r="L16" s="32"/>
    </row>
    <row r="17" spans="1:26" ht="13.5" customHeight="1">
      <c r="A17" s="143" t="s">
        <v>192</v>
      </c>
      <c r="B17" s="70" t="s">
        <v>201</v>
      </c>
      <c r="C17" s="71">
        <v>2498</v>
      </c>
      <c r="D17" s="54"/>
      <c r="E17" s="135">
        <f>COUNTIF(Formules!$BC$17:$BC$506,B17)</f>
        <v>0</v>
      </c>
      <c r="F17" s="147">
        <f t="shared" si="0"/>
        <v>0</v>
      </c>
      <c r="G17" s="69">
        <f>SUM(E10:E17)</f>
        <v>0</v>
      </c>
      <c r="H17" s="32"/>
      <c r="I17" s="68"/>
      <c r="J17" s="32"/>
      <c r="K17" s="32"/>
      <c r="L17" s="32"/>
    </row>
    <row r="18" spans="1:26" ht="13.5" customHeight="1">
      <c r="A18" s="61"/>
      <c r="B18" s="61"/>
      <c r="C18" s="62"/>
      <c r="D18" s="64"/>
      <c r="E18" s="133"/>
      <c r="F18" s="145"/>
      <c r="G18" s="64"/>
      <c r="H18" s="32"/>
      <c r="I18" s="68"/>
      <c r="J18" s="32"/>
      <c r="K18" s="32"/>
      <c r="L18" s="32"/>
    </row>
    <row r="19" spans="1:26" ht="13.5" customHeight="1">
      <c r="A19" s="72"/>
      <c r="B19" s="72"/>
      <c r="C19" s="73"/>
      <c r="D19" s="74"/>
      <c r="E19" s="135"/>
      <c r="F19" s="147"/>
      <c r="G19" s="69"/>
      <c r="H19" s="75">
        <f>SUM(E2:E19)</f>
        <v>0</v>
      </c>
      <c r="I19" s="74">
        <f>' Peticions ET'!N13</f>
        <v>0</v>
      </c>
      <c r="J19" s="67">
        <f>Formules!BE13</f>
        <v>0</v>
      </c>
      <c r="K19" s="67">
        <f>SUM(F2:F19)</f>
        <v>0</v>
      </c>
      <c r="L19" s="32"/>
    </row>
    <row r="20" spans="1:26" ht="13.5" customHeight="1">
      <c r="A20" s="382" t="s">
        <v>209</v>
      </c>
      <c r="B20" s="61" t="s">
        <v>205</v>
      </c>
      <c r="C20" s="62">
        <v>1244</v>
      </c>
      <c r="D20" s="181"/>
      <c r="E20" s="136">
        <f>COUNTIF(Formules!$AX$17:$AX$506,B20)</f>
        <v>0</v>
      </c>
      <c r="F20" s="145">
        <f t="shared" si="0"/>
        <v>0</v>
      </c>
      <c r="G20" s="77"/>
      <c r="H20" s="76"/>
      <c r="I20" s="77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79"/>
      <c r="Z20" s="79"/>
    </row>
    <row r="21" spans="1:26" ht="13.5" customHeight="1">
      <c r="A21" s="383"/>
      <c r="B21" s="65" t="s">
        <v>206</v>
      </c>
      <c r="C21" s="66">
        <v>1377</v>
      </c>
      <c r="D21" s="32"/>
      <c r="E21" s="137">
        <f>COUNTIF(Formules!$AX$17:$AX$506,B21)</f>
        <v>0</v>
      </c>
      <c r="F21" s="146">
        <f t="shared" si="0"/>
        <v>0</v>
      </c>
      <c r="G21" s="68"/>
      <c r="H21" s="32"/>
      <c r="I21" s="68"/>
      <c r="J21" s="32"/>
      <c r="K21" s="32"/>
      <c r="L21" s="32"/>
    </row>
    <row r="22" spans="1:26" ht="13.5" customHeight="1">
      <c r="A22" s="383"/>
      <c r="B22" s="65" t="s">
        <v>207</v>
      </c>
      <c r="C22" s="66">
        <v>1256</v>
      </c>
      <c r="D22" s="32"/>
      <c r="E22" s="137">
        <f>COUNTIF(Formules!$AX$17:$AX$506,B22)</f>
        <v>0</v>
      </c>
      <c r="F22" s="146">
        <f t="shared" si="0"/>
        <v>0</v>
      </c>
      <c r="G22" s="68"/>
      <c r="H22" s="32"/>
      <c r="I22" s="68"/>
      <c r="J22" s="32"/>
      <c r="K22" s="32"/>
      <c r="L22" s="32"/>
    </row>
    <row r="23" spans="1:26" ht="13.5" customHeight="1">
      <c r="A23" s="383"/>
      <c r="B23" s="65" t="s">
        <v>208</v>
      </c>
      <c r="C23" s="66">
        <v>1389</v>
      </c>
      <c r="D23" s="32"/>
      <c r="E23" s="137">
        <f>COUNTIF(Formules!$AX$17:$AX$506,B23)</f>
        <v>0</v>
      </c>
      <c r="F23" s="146">
        <f t="shared" si="0"/>
        <v>0</v>
      </c>
      <c r="G23" s="68"/>
      <c r="H23" s="32"/>
      <c r="I23" s="68"/>
      <c r="J23" s="32"/>
      <c r="K23" s="32"/>
      <c r="L23" s="32"/>
    </row>
    <row r="24" spans="1:26" ht="13.5" customHeight="1">
      <c r="A24" s="383"/>
      <c r="B24" s="65" t="s">
        <v>210</v>
      </c>
      <c r="C24" s="66">
        <v>1413</v>
      </c>
      <c r="D24" s="59"/>
      <c r="E24" s="137">
        <f>COUNTIF(Formules!$AX$17:$AX$506,B24)</f>
        <v>0</v>
      </c>
      <c r="F24" s="146">
        <f t="shared" si="0"/>
        <v>0</v>
      </c>
      <c r="G24" s="81"/>
      <c r="H24" s="59"/>
      <c r="I24" s="81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3.5" customHeight="1">
      <c r="A25" s="383"/>
      <c r="B25" s="65" t="s">
        <v>211</v>
      </c>
      <c r="C25" s="66">
        <v>1539</v>
      </c>
      <c r="D25" s="32"/>
      <c r="E25" s="138">
        <f>COUNTIF(Formules!$AX$17:$AX$506,B25)</f>
        <v>0</v>
      </c>
      <c r="F25" s="147">
        <f t="shared" si="0"/>
        <v>0</v>
      </c>
      <c r="G25" s="69">
        <f>SUM(E20:E25)</f>
        <v>0</v>
      </c>
      <c r="H25" s="32"/>
      <c r="I25" s="68"/>
      <c r="J25" s="32"/>
      <c r="K25" s="32"/>
      <c r="L25" s="32"/>
    </row>
    <row r="26" spans="1:26" ht="13.5" customHeight="1">
      <c r="A26" s="383"/>
      <c r="B26" s="65" t="s">
        <v>212</v>
      </c>
      <c r="C26" s="66">
        <v>1148</v>
      </c>
      <c r="D26" s="32"/>
      <c r="E26" s="136">
        <f>COUNTIF(Formules!$AX$17:$AX$506,B26)</f>
        <v>0</v>
      </c>
      <c r="F26" s="145">
        <f t="shared" si="0"/>
        <v>0</v>
      </c>
      <c r="G26" s="64"/>
      <c r="H26" s="32"/>
      <c r="I26" s="68"/>
      <c r="J26" s="32"/>
      <c r="K26" s="32"/>
      <c r="L26" s="32"/>
    </row>
    <row r="27" spans="1:26" ht="13.5" customHeight="1">
      <c r="A27" s="383"/>
      <c r="B27" s="65" t="s">
        <v>213</v>
      </c>
      <c r="C27" s="66">
        <v>1280</v>
      </c>
      <c r="D27" s="32"/>
      <c r="E27" s="137">
        <f>COUNTIF(Formules!$AX$17:$AX$506,B27)</f>
        <v>0</v>
      </c>
      <c r="F27" s="146">
        <f t="shared" si="0"/>
        <v>0</v>
      </c>
      <c r="G27" s="68"/>
      <c r="H27" s="32"/>
      <c r="I27" s="68"/>
      <c r="J27" s="32"/>
      <c r="K27" s="32"/>
      <c r="L27" s="32"/>
    </row>
    <row r="28" spans="1:26" ht="13.5" customHeight="1">
      <c r="A28" s="383"/>
      <c r="B28" s="65" t="s">
        <v>214</v>
      </c>
      <c r="C28" s="66">
        <v>1159</v>
      </c>
      <c r="D28" s="32"/>
      <c r="E28" s="137">
        <f>COUNTIF(Formules!$AX$17:$AX$506,B28)</f>
        <v>0</v>
      </c>
      <c r="F28" s="146">
        <f t="shared" si="0"/>
        <v>0</v>
      </c>
      <c r="G28" s="68"/>
      <c r="H28" s="32"/>
      <c r="I28" s="68"/>
      <c r="J28" s="32"/>
      <c r="K28" s="32"/>
      <c r="L28" s="32"/>
    </row>
    <row r="29" spans="1:26" ht="13.5" customHeight="1">
      <c r="A29" s="383"/>
      <c r="B29" s="65" t="s">
        <v>215</v>
      </c>
      <c r="C29" s="66">
        <v>1293</v>
      </c>
      <c r="D29" s="32"/>
      <c r="E29" s="137">
        <f>COUNTIF(Formules!$AX$17:$AX$506,B29)</f>
        <v>0</v>
      </c>
      <c r="F29" s="146">
        <f t="shared" si="0"/>
        <v>0</v>
      </c>
      <c r="G29" s="68"/>
      <c r="H29" s="32"/>
      <c r="I29" s="68"/>
      <c r="J29" s="32"/>
      <c r="K29" s="32"/>
      <c r="L29" s="32"/>
    </row>
    <row r="30" spans="1:26" ht="13.5" customHeight="1">
      <c r="A30" s="383"/>
      <c r="B30" s="65" t="s">
        <v>216</v>
      </c>
      <c r="C30" s="66">
        <v>1317</v>
      </c>
      <c r="D30" s="32"/>
      <c r="E30" s="137">
        <f>COUNTIF(Formules!$AX$17:$AX$506,B30)</f>
        <v>0</v>
      </c>
      <c r="F30" s="146">
        <f t="shared" si="0"/>
        <v>0</v>
      </c>
      <c r="G30" s="68"/>
      <c r="H30" s="32"/>
      <c r="I30" s="68"/>
      <c r="J30" s="32"/>
      <c r="K30" s="32"/>
      <c r="L30" s="32"/>
    </row>
    <row r="31" spans="1:26" ht="13.5" customHeight="1">
      <c r="A31" s="384"/>
      <c r="B31" s="72" t="s">
        <v>217</v>
      </c>
      <c r="C31" s="73">
        <v>1443</v>
      </c>
      <c r="D31" s="82"/>
      <c r="E31" s="138">
        <f>COUNTIF(Formules!$AX$17:$AX$506,B31)</f>
        <v>0</v>
      </c>
      <c r="F31" s="147">
        <f t="shared" si="0"/>
        <v>0</v>
      </c>
      <c r="G31" s="83">
        <f>SUM(E26:E31)</f>
        <v>0</v>
      </c>
      <c r="H31" s="84">
        <f>SUM(E20:E31)</f>
        <v>0</v>
      </c>
      <c r="I31" s="85">
        <f>' Peticions ET'!I13</f>
        <v>0</v>
      </c>
      <c r="J31" s="67">
        <f>Formules!AY13</f>
        <v>0</v>
      </c>
      <c r="K31" s="86">
        <f>SUM(F20:F31)</f>
        <v>0</v>
      </c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3.5" customHeight="1">
      <c r="A32" s="388" t="s">
        <v>202</v>
      </c>
      <c r="B32" s="61" t="s">
        <v>218</v>
      </c>
      <c r="C32" s="62">
        <v>2099</v>
      </c>
      <c r="D32" s="63"/>
      <c r="E32" s="133">
        <f>COUNTIF(Formules!$BO$17:$BO$506,B32)</f>
        <v>0</v>
      </c>
      <c r="F32" s="145">
        <f t="shared" si="0"/>
        <v>0</v>
      </c>
      <c r="G32" s="64"/>
      <c r="H32" s="63"/>
      <c r="I32" s="64"/>
      <c r="J32" s="32"/>
      <c r="K32" s="32"/>
      <c r="L32" s="32"/>
    </row>
    <row r="33" spans="1:12" ht="13.5" customHeight="1">
      <c r="A33" s="389"/>
      <c r="B33" s="65" t="s">
        <v>219</v>
      </c>
      <c r="C33" s="66">
        <v>2079</v>
      </c>
      <c r="D33" s="32"/>
      <c r="E33" s="133">
        <f>COUNTIF(Formules!$BO$17:$BO$506,B33)</f>
        <v>0</v>
      </c>
      <c r="F33" s="146">
        <f t="shared" si="0"/>
        <v>0</v>
      </c>
      <c r="G33" s="68"/>
      <c r="H33" s="32"/>
      <c r="I33" s="68"/>
      <c r="J33" s="32"/>
      <c r="K33" s="32"/>
      <c r="L33" s="32"/>
    </row>
    <row r="34" spans="1:12" ht="13.5" customHeight="1">
      <c r="A34" s="389"/>
      <c r="B34" s="65" t="s">
        <v>220</v>
      </c>
      <c r="C34" s="66">
        <v>2449</v>
      </c>
      <c r="D34" s="32"/>
      <c r="E34" s="133">
        <f>COUNTIF(Formules!$BO$17:$BO$506,B34)</f>
        <v>0</v>
      </c>
      <c r="F34" s="147">
        <f t="shared" si="0"/>
        <v>0</v>
      </c>
      <c r="G34" s="69">
        <f>SUM(E32:E34)</f>
        <v>0</v>
      </c>
      <c r="H34" s="32"/>
      <c r="I34" s="68"/>
      <c r="J34" s="32"/>
      <c r="K34" s="32"/>
      <c r="L34" s="32"/>
    </row>
    <row r="35" spans="1:12" ht="13.5" customHeight="1">
      <c r="A35" s="389"/>
      <c r="B35" s="61" t="s">
        <v>203</v>
      </c>
      <c r="C35" s="62">
        <v>1799</v>
      </c>
      <c r="D35" s="32"/>
      <c r="E35" s="133">
        <f>COUNTIF(Formules!$BO$17:$BO$506,B35)</f>
        <v>0</v>
      </c>
      <c r="F35" s="145">
        <f t="shared" si="0"/>
        <v>0</v>
      </c>
      <c r="G35" s="64"/>
      <c r="H35" s="32"/>
      <c r="I35" s="68"/>
      <c r="J35" s="32"/>
      <c r="K35" s="32"/>
      <c r="L35" s="32"/>
    </row>
    <row r="36" spans="1:12" ht="13.5" customHeight="1">
      <c r="A36" s="390"/>
      <c r="B36" s="72" t="s">
        <v>204</v>
      </c>
      <c r="C36" s="73">
        <v>2029</v>
      </c>
      <c r="D36" s="87"/>
      <c r="E36" s="133">
        <f>COUNTIF(Formules!$BO$17:$BO$506,B36)</f>
        <v>0</v>
      </c>
      <c r="F36" s="147">
        <f t="shared" si="0"/>
        <v>0</v>
      </c>
      <c r="G36" s="69">
        <f>SUM(E35:E36)</f>
        <v>0</v>
      </c>
      <c r="H36" s="75">
        <f>SUM(E32:E36)</f>
        <v>0</v>
      </c>
      <c r="I36" s="74">
        <f>' Peticions ET'!S13</f>
        <v>0</v>
      </c>
      <c r="J36" s="67">
        <f>Formules!BP13</f>
        <v>0</v>
      </c>
      <c r="K36" s="67">
        <f>SUM(F32:F36)</f>
        <v>0</v>
      </c>
      <c r="L36" s="32"/>
    </row>
    <row r="37" spans="1:12" ht="13.5" customHeight="1">
      <c r="A37" s="144"/>
      <c r="B37" s="88" t="s">
        <v>221</v>
      </c>
      <c r="C37" s="89">
        <v>315</v>
      </c>
      <c r="D37" s="90"/>
      <c r="E37" s="139">
        <f>COUNTIF(' Peticions ET'!W16:W119,"ETT*")</f>
        <v>0</v>
      </c>
      <c r="F37" s="148">
        <f t="shared" si="0"/>
        <v>0</v>
      </c>
      <c r="G37" s="90"/>
      <c r="H37" s="91">
        <f>E37</f>
        <v>0</v>
      </c>
      <c r="I37" s="92">
        <f>' Peticions ET'!W13</f>
        <v>0</v>
      </c>
      <c r="J37" s="67">
        <f>Formules!BL13</f>
        <v>0</v>
      </c>
      <c r="K37" s="32"/>
      <c r="L37" s="32"/>
    </row>
    <row r="38" spans="1:12" ht="13.5" customHeight="1" thickBot="1">
      <c r="A38" s="32"/>
      <c r="B38" s="32"/>
      <c r="C38" s="32"/>
      <c r="D38" s="32"/>
      <c r="E38" s="140">
        <f>SUM(E2:E37)</f>
        <v>0</v>
      </c>
      <c r="F38" s="149">
        <f>SUM(F2:F37)</f>
        <v>0</v>
      </c>
      <c r="G38" s="32"/>
      <c r="H38" s="94">
        <f>H36+H31+H19+H37</f>
        <v>0</v>
      </c>
      <c r="I38" s="93">
        <f>Formules!AY13+Formules!BE13+Formules!BL13+Formules!BP13</f>
        <v>0</v>
      </c>
      <c r="J38" s="93">
        <f>SUM(J2:J37)</f>
        <v>0</v>
      </c>
      <c r="K38" s="32"/>
      <c r="L38" s="32"/>
    </row>
    <row r="39" spans="1:12" ht="15.75" customHeight="1" thickBot="1"/>
    <row r="40" spans="1:12" ht="30" customHeight="1" thickTop="1">
      <c r="A40" s="56"/>
      <c r="B40" s="95" t="s">
        <v>9</v>
      </c>
      <c r="C40" s="96" t="s">
        <v>179</v>
      </c>
      <c r="E40" s="60" t="s">
        <v>180</v>
      </c>
      <c r="F40" s="60" t="s">
        <v>181</v>
      </c>
      <c r="H40" s="380" t="s">
        <v>182</v>
      </c>
      <c r="I40" s="356"/>
      <c r="J40" s="357"/>
    </row>
    <row r="41" spans="1:12" ht="15.75" customHeight="1">
      <c r="A41" s="391" t="s">
        <v>183</v>
      </c>
      <c r="B41" s="97" t="s">
        <v>222</v>
      </c>
      <c r="C41" s="66">
        <v>173</v>
      </c>
      <c r="D41" s="32"/>
      <c r="E41" s="132">
        <f>COUNTIF(' Peticions ET'!U16:U505,"M0*")</f>
        <v>0</v>
      </c>
      <c r="F41" s="146">
        <f t="shared" ref="F41:F46" si="1">C41*E41</f>
        <v>0</v>
      </c>
      <c r="G41" s="32"/>
      <c r="H41" s="32"/>
      <c r="I41" s="32"/>
      <c r="J41" s="32"/>
      <c r="K41" s="32"/>
    </row>
    <row r="42" spans="1:12" ht="15.75" customHeight="1">
      <c r="A42" s="392"/>
      <c r="B42" s="97" t="s">
        <v>223</v>
      </c>
      <c r="C42" s="66">
        <v>206</v>
      </c>
      <c r="D42" s="32"/>
      <c r="E42" s="132">
        <f>COUNTIF(' Peticions ET'!U16:U505,"M1*")</f>
        <v>0</v>
      </c>
      <c r="F42" s="146">
        <f t="shared" si="1"/>
        <v>0</v>
      </c>
      <c r="G42" s="32"/>
      <c r="H42" s="32"/>
      <c r="I42" s="32"/>
      <c r="J42" s="32"/>
      <c r="K42" s="32"/>
    </row>
    <row r="43" spans="1:12" ht="15.75" customHeight="1">
      <c r="A43" s="392"/>
      <c r="B43" s="97"/>
      <c r="C43" s="66"/>
      <c r="D43" s="32"/>
      <c r="E43" s="132">
        <f>COUNTIF(' Peticions ET'!U16:U505,"M2*")</f>
        <v>0</v>
      </c>
      <c r="F43" s="146">
        <f t="shared" si="1"/>
        <v>0</v>
      </c>
      <c r="G43" s="32"/>
      <c r="H43" s="32"/>
      <c r="I43" s="32"/>
      <c r="J43" s="32"/>
      <c r="K43" s="32"/>
    </row>
    <row r="44" spans="1:12" ht="15.75" customHeight="1">
      <c r="A44" s="392"/>
      <c r="B44" s="97" t="s">
        <v>224</v>
      </c>
      <c r="C44" s="66">
        <v>325</v>
      </c>
      <c r="D44" s="32"/>
      <c r="E44" s="132">
        <f>COUNTIF(' Peticions ET'!U16:U505,"M3*")</f>
        <v>0</v>
      </c>
      <c r="F44" s="146">
        <f t="shared" si="1"/>
        <v>0</v>
      </c>
      <c r="G44" s="32"/>
      <c r="H44" s="32"/>
      <c r="I44" s="32"/>
      <c r="J44" s="32"/>
      <c r="K44" s="32"/>
    </row>
    <row r="45" spans="1:12" ht="15.75" customHeight="1">
      <c r="A45" s="392"/>
      <c r="B45" s="97" t="s">
        <v>225</v>
      </c>
      <c r="C45" s="66">
        <v>420</v>
      </c>
      <c r="D45" s="32"/>
      <c r="E45" s="132">
        <f>COUNTIF(' Peticions ET'!U16:U505,"M4*")</f>
        <v>0</v>
      </c>
      <c r="F45" s="146">
        <f t="shared" si="1"/>
        <v>0</v>
      </c>
      <c r="G45" s="32"/>
      <c r="H45" s="32"/>
      <c r="I45" s="32"/>
      <c r="J45" s="32"/>
      <c r="K45" s="32"/>
    </row>
    <row r="46" spans="1:12" ht="15.75" customHeight="1">
      <c r="A46" s="392"/>
      <c r="B46" s="98" t="s">
        <v>226</v>
      </c>
      <c r="C46" s="80">
        <v>525</v>
      </c>
      <c r="D46" s="32"/>
      <c r="E46" s="132">
        <f>COUNTIF(' Peticions ET'!U16:U505,"M5*")</f>
        <v>0</v>
      </c>
      <c r="F46" s="146">
        <f t="shared" si="1"/>
        <v>0</v>
      </c>
      <c r="G46" s="32"/>
      <c r="H46" s="32"/>
      <c r="I46" s="32"/>
      <c r="J46" s="32"/>
      <c r="K46" s="32"/>
    </row>
    <row r="47" spans="1:12" ht="15.75" customHeight="1">
      <c r="A47" s="392"/>
      <c r="B47" s="32"/>
      <c r="C47" s="32"/>
      <c r="D47" s="32"/>
      <c r="E47" s="139">
        <f>SUM(E41:E46)</f>
        <v>0</v>
      </c>
      <c r="F47" s="148">
        <f>SUM(F41:F46)</f>
        <v>0</v>
      </c>
      <c r="G47" s="32"/>
      <c r="H47" s="32">
        <f>' Peticions ET'!U13</f>
        <v>0</v>
      </c>
      <c r="I47" s="67">
        <f>Formules!BJ13</f>
        <v>0</v>
      </c>
      <c r="J47" s="32"/>
      <c r="K47" s="32"/>
    </row>
    <row r="48" spans="1:12" ht="12.75" customHeight="1" thickBot="1">
      <c r="A48" s="393"/>
      <c r="B48" s="99" t="s">
        <v>227</v>
      </c>
      <c r="C48" s="100">
        <v>44</v>
      </c>
      <c r="D48" s="32"/>
      <c r="E48" s="140">
        <f>COUNTIF(' Peticions ET'!V16:V119,"S*")</f>
        <v>0</v>
      </c>
      <c r="F48" s="149">
        <f>C48*E48</f>
        <v>0</v>
      </c>
      <c r="G48" s="32"/>
      <c r="H48" s="32">
        <f>' Peticions ET'!V13</f>
        <v>0</v>
      </c>
      <c r="I48" s="48">
        <f>Formules!BK13</f>
        <v>0</v>
      </c>
      <c r="J48" s="32"/>
      <c r="K48" s="32"/>
    </row>
    <row r="49" spans="1:26" ht="15.75" customHeight="1" thickBot="1">
      <c r="A49" s="32"/>
      <c r="B49" s="101"/>
      <c r="C49" s="32"/>
      <c r="D49" s="32"/>
      <c r="E49" s="32"/>
      <c r="F49" s="32"/>
      <c r="G49" s="32"/>
      <c r="H49" s="32"/>
      <c r="I49" s="32"/>
      <c r="J49" s="32"/>
      <c r="K49" s="32"/>
    </row>
    <row r="50" spans="1:26" ht="27" customHeight="1" thickTop="1">
      <c r="A50" s="102"/>
      <c r="B50" s="103" t="s">
        <v>228</v>
      </c>
      <c r="C50" s="104" t="s">
        <v>179</v>
      </c>
      <c r="E50" s="60" t="s">
        <v>180</v>
      </c>
      <c r="F50" s="60" t="s">
        <v>181</v>
      </c>
    </row>
    <row r="51" spans="1:26" ht="15.75" customHeight="1">
      <c r="A51" s="394" t="s">
        <v>183</v>
      </c>
      <c r="B51" s="105" t="s">
        <v>229</v>
      </c>
      <c r="C51" s="106">
        <v>58</v>
      </c>
      <c r="D51" s="32"/>
      <c r="E51" s="132">
        <f>COUNTIF(' Peticions ET'!L16:L505,"S*") + COUNTIF(' Peticions ET'!Q16:Q505,"S*") + COUNTIF(' Peticions ET'!X16:X505,"S*")</f>
        <v>0</v>
      </c>
      <c r="F51" s="67">
        <f>C51*E51</f>
        <v>0</v>
      </c>
      <c r="G51" s="32"/>
      <c r="H51" s="32">
        <f>' Peticions ET'!L13+' Peticions ET'!Q13+' Peticions ET'!X13</f>
        <v>0</v>
      </c>
      <c r="I51" s="67">
        <f>Formules!BA13+Formules!BG13+Formules!BM13</f>
        <v>0</v>
      </c>
      <c r="J51" s="32"/>
      <c r="K51" s="32"/>
    </row>
    <row r="52" spans="1:26" ht="15.75" customHeight="1">
      <c r="A52" s="395"/>
      <c r="B52" s="105" t="s">
        <v>5</v>
      </c>
      <c r="C52" s="106">
        <v>47</v>
      </c>
      <c r="D52" s="32"/>
      <c r="E52" s="132">
        <f>COUNTIF(' Peticions ET'!M16:M505,"S*") + COUNTIF(' Peticions ET'!R16:R505,"S*") + COUNTIF(' Peticions ET'!Y16:Y505,"S*")</f>
        <v>0</v>
      </c>
      <c r="F52" s="67">
        <f>C52*E52</f>
        <v>0</v>
      </c>
      <c r="G52" s="32"/>
      <c r="H52" s="32">
        <f>' Peticions ET'!M13+' Peticions ET'!R13+' Peticions ET'!Y13</f>
        <v>0</v>
      </c>
      <c r="I52" s="67">
        <f>Formules!BN13+Formules!BB13+Formules!BF13</f>
        <v>0</v>
      </c>
      <c r="J52" s="32"/>
      <c r="K52" s="32"/>
    </row>
    <row r="53" spans="1:26" ht="15.75" customHeight="1">
      <c r="A53" s="142" t="s">
        <v>230</v>
      </c>
      <c r="B53" s="105" t="s">
        <v>363</v>
      </c>
      <c r="C53" s="106">
        <v>158</v>
      </c>
      <c r="D53" s="32"/>
      <c r="E53" s="132">
        <f>COUNTIFS(' Peticions ET'!K16:K505,"S*", ' Peticions ET'!I16:I505,"P1*")</f>
        <v>0</v>
      </c>
      <c r="F53" s="67">
        <f>C53*E53</f>
        <v>0</v>
      </c>
      <c r="G53" s="32"/>
      <c r="H53" s="399">
        <f>' Peticions ET'!K13</f>
        <v>0</v>
      </c>
      <c r="I53" s="400">
        <f>Formules!AZ13</f>
        <v>0</v>
      </c>
      <c r="J53" s="32"/>
      <c r="K53" s="32"/>
    </row>
    <row r="54" spans="1:26" ht="15.75" customHeight="1">
      <c r="A54" s="142" t="s">
        <v>231</v>
      </c>
      <c r="B54" s="105" t="s">
        <v>364</v>
      </c>
      <c r="C54" s="106">
        <v>158</v>
      </c>
      <c r="D54" s="32"/>
      <c r="E54" s="132">
        <f>COUNTIFS(' Peticions ET'!K16:K505,"S*", ' Peticions ET'!I16:I505,"P2*")</f>
        <v>0</v>
      </c>
      <c r="F54" s="67">
        <f>C54*E54</f>
        <v>0</v>
      </c>
      <c r="G54" s="32"/>
      <c r="H54" s="399"/>
      <c r="I54" s="400"/>
      <c r="J54" s="32"/>
      <c r="K54" s="32"/>
    </row>
    <row r="55" spans="1:26" ht="15.75" customHeight="1" thickBot="1">
      <c r="A55" s="142" t="s">
        <v>209</v>
      </c>
      <c r="B55" s="105" t="s">
        <v>365</v>
      </c>
      <c r="C55" s="106">
        <v>158</v>
      </c>
      <c r="D55" s="32"/>
      <c r="E55" s="132">
        <f>COUNTIFS(' Peticions ET'!K16:K505,"S*", ' Peticions ET'!I16:I505,"P3*")+COUNTIFS(' Peticions ET'!K16:K505,"S*", ' Peticions ET'!I16:I505,"")</f>
        <v>0</v>
      </c>
      <c r="F55" s="67">
        <f>C55*E55</f>
        <v>0</v>
      </c>
      <c r="G55" s="32"/>
      <c r="H55" s="399"/>
      <c r="I55" s="400"/>
      <c r="J55" s="32"/>
      <c r="K55" s="32"/>
    </row>
    <row r="56" spans="1:26" ht="36" customHeight="1" thickTop="1">
      <c r="A56" s="102"/>
      <c r="B56" s="180" t="s">
        <v>232</v>
      </c>
      <c r="C56" s="179" t="s">
        <v>179</v>
      </c>
      <c r="D56" s="32"/>
      <c r="E56" s="60" t="s">
        <v>180</v>
      </c>
      <c r="F56" s="60" t="s">
        <v>181</v>
      </c>
      <c r="G56" s="32"/>
      <c r="H56" s="32"/>
      <c r="I56" s="67"/>
      <c r="J56" s="32"/>
      <c r="K56" s="32"/>
    </row>
    <row r="57" spans="1:26" ht="18" customHeight="1">
      <c r="A57" s="396" t="s">
        <v>202</v>
      </c>
      <c r="B57" s="141" t="s">
        <v>203</v>
      </c>
      <c r="C57" s="100">
        <v>89</v>
      </c>
      <c r="D57" s="32"/>
      <c r="E57" s="132">
        <f>COUNTIFS(' Peticions ET'!T16:T505,"S*", ' Peticions ET'!S16:S505,"Mini*")</f>
        <v>0</v>
      </c>
      <c r="F57" s="67">
        <f>C57*E57</f>
        <v>0</v>
      </c>
      <c r="G57" s="32"/>
      <c r="H57" s="32"/>
      <c r="I57" s="67"/>
      <c r="J57" s="32"/>
      <c r="K57" s="32"/>
    </row>
    <row r="58" spans="1:26" ht="18" customHeight="1">
      <c r="A58" s="397"/>
      <c r="B58" s="141" t="s">
        <v>218</v>
      </c>
      <c r="C58" s="100">
        <v>249</v>
      </c>
      <c r="D58" s="32"/>
      <c r="E58" s="132">
        <f>COUNTIFS(' Peticions ET'!T16:T505,"S*", ' Peticions ET'!S16:S505,"Air*")</f>
        <v>0</v>
      </c>
      <c r="F58" s="67">
        <f>C58*E58</f>
        <v>0</v>
      </c>
      <c r="G58" s="32"/>
      <c r="H58" s="32"/>
      <c r="I58" s="67"/>
      <c r="J58" s="32"/>
      <c r="K58" s="32"/>
    </row>
    <row r="59" spans="1:26" ht="18" customHeight="1">
      <c r="A59" s="397"/>
      <c r="B59" s="141" t="s">
        <v>219</v>
      </c>
      <c r="C59" s="100">
        <v>249</v>
      </c>
      <c r="D59" s="32"/>
      <c r="E59" s="132">
        <f>COUNTIFS(' Peticions ET'!T16:T505,"S*", ' Peticions ET'!S16:S505,"Pro13*")</f>
        <v>0</v>
      </c>
      <c r="F59" s="67">
        <f>C59*E59</f>
        <v>0</v>
      </c>
      <c r="G59" s="32"/>
      <c r="H59" s="32"/>
      <c r="I59" s="67"/>
      <c r="J59" s="32"/>
      <c r="K59" s="32"/>
    </row>
    <row r="60" spans="1:26" ht="18" customHeight="1">
      <c r="A60" s="397"/>
      <c r="B60" s="141" t="s">
        <v>220</v>
      </c>
      <c r="C60" s="100">
        <v>249</v>
      </c>
      <c r="D60" s="32"/>
      <c r="E60" s="132">
        <f>COUNTIFS(' Peticions ET'!T16:T505,"S*", ' Peticions ET'!S16:S505,"Pro14*")</f>
        <v>0</v>
      </c>
      <c r="F60" s="67">
        <f>C60*E60</f>
        <v>0</v>
      </c>
      <c r="G60" s="32"/>
      <c r="H60" s="32"/>
      <c r="I60" s="67"/>
      <c r="J60" s="32"/>
      <c r="K60" s="32"/>
    </row>
    <row r="61" spans="1:26" ht="18" customHeight="1">
      <c r="A61" s="398"/>
      <c r="B61" s="141" t="s">
        <v>204</v>
      </c>
      <c r="C61" s="100">
        <v>177</v>
      </c>
      <c r="D61" s="32"/>
      <c r="E61" s="132">
        <f>COUNTIFS(' Peticions ET'!T16:T505,"S*", ' Peticions ET'!S16:S505,"iMac*")</f>
        <v>0</v>
      </c>
      <c r="F61" s="67">
        <f>C61*E61</f>
        <v>0</v>
      </c>
      <c r="G61" s="32"/>
      <c r="H61" s="32"/>
      <c r="I61" s="67"/>
      <c r="J61" s="32"/>
      <c r="K61" s="32"/>
    </row>
    <row r="62" spans="1:26" ht="15.75" customHeight="1" thickBot="1">
      <c r="A62" s="32"/>
      <c r="B62" s="32"/>
      <c r="C62" s="32"/>
      <c r="D62" s="32"/>
      <c r="E62" s="316">
        <f>SUM(E57:E61)</f>
        <v>0</v>
      </c>
      <c r="F62" s="128">
        <f>SUM(F57:F61)</f>
        <v>0</v>
      </c>
      <c r="G62" s="32"/>
      <c r="H62" s="32"/>
      <c r="I62" s="107">
        <f>Formules!BQ13</f>
        <v>0</v>
      </c>
      <c r="J62" s="32"/>
      <c r="K62" s="32"/>
    </row>
    <row r="63" spans="1:26" ht="24" customHeight="1">
      <c r="A63" s="32"/>
      <c r="B63" s="32"/>
      <c r="C63" s="32"/>
      <c r="D63" s="32"/>
      <c r="E63" s="79"/>
      <c r="F63" s="129">
        <f>F62+F38+F48+F47+F51+F52+F53+F54+F55</f>
        <v>0</v>
      </c>
      <c r="G63" s="79"/>
      <c r="H63" s="79"/>
      <c r="I63" s="129">
        <f>SUM(I38:I62)</f>
        <v>0</v>
      </c>
      <c r="J63" s="129">
        <f>Formules!BT15</f>
        <v>0</v>
      </c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15" customHeight="1">
      <c r="A64" s="381" t="s">
        <v>247</v>
      </c>
      <c r="B64" s="381"/>
      <c r="C64" s="127" t="s">
        <v>248</v>
      </c>
      <c r="D64" s="127" t="s">
        <v>75</v>
      </c>
      <c r="E64" s="127" t="s">
        <v>381</v>
      </c>
    </row>
    <row r="65" spans="1:7" ht="15" customHeight="1">
      <c r="A65" s="314" t="s">
        <v>183</v>
      </c>
      <c r="B65" s="315" t="s">
        <v>184</v>
      </c>
      <c r="C65" s="132">
        <f>COUNTIFS(Formules!$BC$17:$BC$506,B65, Formules!$BD$17:$BD$506,"Compacte")</f>
        <v>0</v>
      </c>
      <c r="D65" s="132">
        <f>COUNTIFS(Formules!$BC$17:$BC$506,B65, Formules!$BD$17:$BD$506,"Minitorre")</f>
        <v>0</v>
      </c>
      <c r="E65" s="351">
        <f>COUNTIFS(Formules!$BC$17:$BC$506,B65, Formules!$BD$17:$BD$506,"?")</f>
        <v>0</v>
      </c>
    </row>
    <row r="66" spans="1:7" ht="15" customHeight="1">
      <c r="A66" s="142" t="s">
        <v>183</v>
      </c>
      <c r="B66" s="141" t="s">
        <v>185</v>
      </c>
      <c r="C66" s="132">
        <f>COUNTIFS(Formules!$BC$17:$BC$506,B66, Formules!$BD$17:$BD$506,"Compacte")</f>
        <v>0</v>
      </c>
      <c r="D66" s="132">
        <f>COUNTIFS(Formules!$BC$17:$BC$506,B66, Formules!$BD$17:$BD$506,"Minitorre")</f>
        <v>0</v>
      </c>
      <c r="E66" s="351">
        <f>COUNTIFS(Formules!$BC$17:$BC$506,B66, Formules!$BD$17:$BD$506,"?")</f>
        <v>0</v>
      </c>
    </row>
    <row r="67" spans="1:7" ht="15" customHeight="1">
      <c r="A67" s="142" t="s">
        <v>183</v>
      </c>
      <c r="B67" s="141" t="s">
        <v>186</v>
      </c>
      <c r="C67" s="132">
        <f>COUNTIFS(Formules!$BC$17:$BC$506,B67, Formules!$BD$17:$BD$506,"Compacte")</f>
        <v>0</v>
      </c>
      <c r="D67" s="132">
        <f>COUNTIFS(Formules!$BC$17:$BC$506,B67, Formules!$BD$17:$BD$506,"Minitorre")</f>
        <v>0</v>
      </c>
      <c r="E67" s="351">
        <f>COUNTIFS(Formules!$BC$17:$BC$506,B67, Formules!$BD$17:$BD$506,"?")</f>
        <v>0</v>
      </c>
    </row>
    <row r="68" spans="1:7" ht="15" customHeight="1">
      <c r="A68" s="142" t="s">
        <v>183</v>
      </c>
      <c r="B68" s="141" t="s">
        <v>187</v>
      </c>
      <c r="C68" s="132">
        <f>COUNTIFS(Formules!$BC$17:$BC$506,B68, Formules!$BD$17:$BD$506,"Compacte")</f>
        <v>0</v>
      </c>
      <c r="D68" s="132">
        <f>COUNTIFS(Formules!$BC$17:$BC$506,B68, Formules!$BD$17:$BD$506,"Minitorre")</f>
        <v>0</v>
      </c>
      <c r="E68" s="351">
        <f>COUNTIFS(Formules!$BC$17:$BC$506,B68, Formules!$BD$17:$BD$506,"?")</f>
        <v>0</v>
      </c>
    </row>
    <row r="69" spans="1:7" ht="15" customHeight="1">
      <c r="A69" s="142" t="s">
        <v>183</v>
      </c>
      <c r="B69" s="141" t="s">
        <v>188</v>
      </c>
      <c r="C69" s="132">
        <f>COUNTIFS(Formules!$BC$17:$BC$506,B69, Formules!$BD$17:$BD$506,"Compacte")</f>
        <v>0</v>
      </c>
      <c r="D69" s="132">
        <f>COUNTIFS(Formules!$BC$17:$BC$506,B69, Formules!$BD$17:$BD$506,"Minitorre")</f>
        <v>0</v>
      </c>
      <c r="E69" s="351">
        <f>COUNTIFS(Formules!$BC$17:$BC$506,B69, Formules!$BD$17:$BD$506,"?")</f>
        <v>0</v>
      </c>
    </row>
    <row r="70" spans="1:7" ht="15" customHeight="1">
      <c r="A70" s="142" t="s">
        <v>183</v>
      </c>
      <c r="B70" s="141" t="s">
        <v>189</v>
      </c>
      <c r="C70" s="132">
        <f>COUNTIFS(Formules!$BC$17:$BC$506,B70, Formules!$BD$17:$BD$506,"Compacte")</f>
        <v>0</v>
      </c>
      <c r="D70" s="132">
        <f>COUNTIFS(Formules!$BC$17:$BC$506,B70, Formules!$BD$17:$BD$506,"Minitorre")</f>
        <v>0</v>
      </c>
      <c r="E70" s="351">
        <f>COUNTIFS(Formules!$BC$17:$BC$506,B70, Formules!$BD$17:$BD$506,"?")</f>
        <v>0</v>
      </c>
    </row>
    <row r="71" spans="1:7" ht="15" customHeight="1">
      <c r="A71" s="142" t="s">
        <v>190</v>
      </c>
      <c r="B71" s="141" t="s">
        <v>191</v>
      </c>
      <c r="C71" s="132">
        <f>COUNTIFS(Formules!$BC$17:$BC$506,B71, Formules!$BD$17:$BD$506,"Compacte")</f>
        <v>0</v>
      </c>
      <c r="D71" s="132">
        <f>COUNTIFS(Formules!$BC$17:$BC$506,B71, Formules!$BD$17:$BD$506,"Minitorre")</f>
        <v>0</v>
      </c>
      <c r="E71" s="351">
        <f>COUNTIFS(Formules!$BC$17:$BC$506,B71, Formules!$BD$17:$BD$506,"?")</f>
        <v>0</v>
      </c>
      <c r="G71" s="350"/>
    </row>
    <row r="72" spans="1:7" ht="15" customHeight="1">
      <c r="A72" s="142" t="s">
        <v>192</v>
      </c>
      <c r="B72" s="141" t="s">
        <v>193</v>
      </c>
      <c r="C72" s="132">
        <f>COUNTIFS(Formules!$BC$17:$BC$506,B72, Formules!$BD$17:$BD$506,"Compacte")</f>
        <v>0</v>
      </c>
      <c r="D72" s="132">
        <f>COUNTIFS(Formules!$BC$17:$BC$506,B72, Formules!$BD$17:$BD$506,"Minitorre")</f>
        <v>0</v>
      </c>
      <c r="E72" s="351">
        <f>COUNTIFS(Formules!$BC$17:$BC$506,B72, Formules!$BD$17:$BD$506,"?")</f>
        <v>0</v>
      </c>
    </row>
    <row r="73" spans="1:7" ht="15" customHeight="1">
      <c r="A73" s="314" t="s">
        <v>183</v>
      </c>
      <c r="B73" s="315" t="s">
        <v>194</v>
      </c>
      <c r="C73" s="132">
        <f>COUNTIFS(Formules!$BC$17:$BC$506,B73, Formules!$BD$17:$BD$506,"Compacte")</f>
        <v>0</v>
      </c>
      <c r="D73" s="132">
        <f>COUNTIFS(Formules!$BC$17:$BC$506,B73, Formules!$BD$17:$BD$506,"Minitorre")</f>
        <v>0</v>
      </c>
      <c r="E73" s="351">
        <f>COUNTIFS(Formules!$BC$17:$BC$506,B73, Formules!$BD$17:$BD$506,"?")</f>
        <v>0</v>
      </c>
    </row>
    <row r="74" spans="1:7" ht="15" customHeight="1">
      <c r="A74" s="142" t="s">
        <v>183</v>
      </c>
      <c r="B74" s="141" t="s">
        <v>195</v>
      </c>
      <c r="C74" s="132">
        <f>COUNTIFS(Formules!$BC$17:$BC$506,B74, Formules!$BD$17:$BD$506,"Compacte")</f>
        <v>0</v>
      </c>
      <c r="D74" s="132">
        <f>COUNTIFS(Formules!$BC$17:$BC$506,B74, Formules!$BD$17:$BD$506,"Minitorre")</f>
        <v>0</v>
      </c>
      <c r="E74" s="351">
        <f>COUNTIFS(Formules!$BC$17:$BC$506,B74, Formules!$BD$17:$BD$506,"?")</f>
        <v>0</v>
      </c>
    </row>
    <row r="75" spans="1:7" ht="15" customHeight="1">
      <c r="A75" s="142" t="s">
        <v>183</v>
      </c>
      <c r="B75" s="141" t="s">
        <v>196</v>
      </c>
      <c r="C75" s="132">
        <f>COUNTIFS(Formules!$BC$17:$BC$506,B75, Formules!$BD$17:$BD$506,"Compacte")</f>
        <v>0</v>
      </c>
      <c r="D75" s="132">
        <f>COUNTIFS(Formules!$BC$17:$BC$506,B75, Formules!$BD$17:$BD$506,"Minitorre")</f>
        <v>0</v>
      </c>
      <c r="E75" s="351">
        <f>COUNTIFS(Formules!$BC$17:$BC$506,B75, Formules!$BD$17:$BD$506,"?")</f>
        <v>0</v>
      </c>
    </row>
    <row r="76" spans="1:7" ht="15" customHeight="1">
      <c r="A76" s="142" t="s">
        <v>183</v>
      </c>
      <c r="B76" s="141" t="s">
        <v>197</v>
      </c>
      <c r="C76" s="132">
        <f>COUNTIFS(Formules!$BC$17:$BC$506,B76, Formules!$BD$17:$BD$506,"Compacte")</f>
        <v>0</v>
      </c>
      <c r="D76" s="132">
        <f>COUNTIFS(Formules!$BC$17:$BC$506,B76, Formules!$BD$17:$BD$506,"Minitorre")</f>
        <v>0</v>
      </c>
      <c r="E76" s="351">
        <f>COUNTIFS(Formules!$BC$17:$BC$506,B76, Formules!$BD$17:$BD$506,"?")</f>
        <v>0</v>
      </c>
    </row>
    <row r="77" spans="1:7" ht="15" customHeight="1">
      <c r="A77" s="142" t="s">
        <v>183</v>
      </c>
      <c r="B77" s="141" t="s">
        <v>198</v>
      </c>
      <c r="C77" s="132">
        <f>COUNTIFS(Formules!$BC$17:$BC$506,B77, Formules!$BD$17:$BD$506,"Compacte")</f>
        <v>0</v>
      </c>
      <c r="D77" s="132">
        <f>COUNTIFS(Formules!$BC$17:$BC$506,B77, Formules!$BD$17:$BD$506,"Minitorre")</f>
        <v>0</v>
      </c>
      <c r="E77" s="351">
        <f>COUNTIFS(Formules!$BC$17:$BC$506,B77, Formules!$BD$17:$BD$506,"?")</f>
        <v>0</v>
      </c>
    </row>
    <row r="78" spans="1:7" ht="15" customHeight="1">
      <c r="A78" s="142" t="s">
        <v>183</v>
      </c>
      <c r="B78" s="141" t="s">
        <v>199</v>
      </c>
      <c r="C78" s="132">
        <f>COUNTIFS(Formules!$BC$17:$BC$506,B78, Formules!$BD$17:$BD$506,"Compacte")</f>
        <v>0</v>
      </c>
      <c r="D78" s="132">
        <f>COUNTIFS(Formules!$BC$17:$BC$506,B78, Formules!$BD$17:$BD$506,"Minitorre")</f>
        <v>0</v>
      </c>
      <c r="E78" s="351">
        <f>COUNTIFS(Formules!$BC$17:$BC$506,B78, Formules!$BD$17:$BD$506,"?")</f>
        <v>0</v>
      </c>
    </row>
    <row r="79" spans="1:7" ht="15" customHeight="1">
      <c r="A79" s="142" t="s">
        <v>190</v>
      </c>
      <c r="B79" s="141" t="s">
        <v>200</v>
      </c>
      <c r="C79" s="132">
        <f>COUNTIFS(Formules!$BC$17:$BC$506,B79, Formules!$BD$17:$BD$506,"Compacte")</f>
        <v>0</v>
      </c>
      <c r="D79" s="132">
        <f>COUNTIFS(Formules!$BC$17:$BC$506,B79, Formules!$BD$17:$BD$506,"Minitorre")</f>
        <v>0</v>
      </c>
      <c r="E79" s="351">
        <f>COUNTIFS(Formules!$BC$17:$BC$506,B79, Formules!$BD$17:$BD$506,"?")</f>
        <v>0</v>
      </c>
    </row>
    <row r="80" spans="1:7" ht="15" customHeight="1">
      <c r="A80" s="142" t="s">
        <v>192</v>
      </c>
      <c r="B80" s="141" t="s">
        <v>201</v>
      </c>
      <c r="C80" s="132">
        <f>COUNTIFS(Formules!$BC$17:$BC$506,B80, Formules!$BD$17:$BD$506,"Compacte")</f>
        <v>0</v>
      </c>
      <c r="D80" s="132">
        <f>COUNTIFS(Formules!$BC$17:$BC$506,B80, Formules!$BD$17:$BD$506,"Minitorre")</f>
        <v>0</v>
      </c>
      <c r="E80" s="351">
        <f>COUNTIFS(Formules!$BC$17:$BC$506,B80, Formules!$BD$17:$BD$506,"?")</f>
        <v>0</v>
      </c>
    </row>
    <row r="81" spans="1:26" ht="15.75" customHeight="1">
      <c r="D81" s="32"/>
      <c r="E81" s="32"/>
      <c r="G81" s="32"/>
      <c r="H81" s="32"/>
      <c r="I81" s="32"/>
      <c r="J81" s="32"/>
      <c r="K81" s="32"/>
    </row>
    <row r="82" spans="1:26" ht="15.75" customHeight="1"/>
    <row r="83" spans="1:26" ht="15.75" customHeight="1" thickBot="1"/>
    <row r="84" spans="1:26" ht="38.25" customHeight="1" thickTop="1">
      <c r="B84" s="108" t="s">
        <v>372</v>
      </c>
      <c r="C84" s="247" t="s">
        <v>354</v>
      </c>
      <c r="D84" s="109" t="s">
        <v>350</v>
      </c>
      <c r="E84" s="247" t="s">
        <v>351</v>
      </c>
      <c r="F84" s="109" t="s">
        <v>352</v>
      </c>
      <c r="G84" s="247" t="s">
        <v>353</v>
      </c>
      <c r="H84" s="78"/>
      <c r="J84" s="317" t="s">
        <v>379</v>
      </c>
      <c r="K84" s="32"/>
      <c r="P84" s="78"/>
      <c r="Q84" s="78"/>
      <c r="R84" s="78"/>
      <c r="S84" s="78"/>
      <c r="T84" s="78"/>
      <c r="U84" s="78"/>
      <c r="V84" s="78"/>
      <c r="W84" s="78"/>
      <c r="X84" s="79"/>
      <c r="Y84" s="79"/>
      <c r="Z84" s="79"/>
    </row>
    <row r="85" spans="1:26" ht="15.75" customHeight="1">
      <c r="A85" s="379" t="s">
        <v>378</v>
      </c>
      <c r="B85" s="110" t="s">
        <v>97</v>
      </c>
      <c r="C85" s="250">
        <f t="shared" ref="C85:C90" si="2">D85+F85</f>
        <v>1954</v>
      </c>
      <c r="D85" s="66">
        <v>1629</v>
      </c>
      <c r="E85" s="111">
        <f>COUNTIF(Formules!$BX$17:$BX$506,"DIR3")</f>
        <v>0</v>
      </c>
      <c r="F85" s="66">
        <v>325</v>
      </c>
      <c r="G85" s="301">
        <f>COUNTIF(Formules!$BY$17:$BY$506,"DIR3")</f>
        <v>0</v>
      </c>
      <c r="H85" s="32"/>
      <c r="J85" s="167">
        <f t="shared" ref="J85:J90" si="3">D85*E85+F85*G85</f>
        <v>0</v>
      </c>
    </row>
    <row r="86" spans="1:26" ht="15.75" customHeight="1">
      <c r="A86" s="379"/>
      <c r="B86" s="110" t="s">
        <v>19</v>
      </c>
      <c r="C86" s="250">
        <f t="shared" si="2"/>
        <v>1954</v>
      </c>
      <c r="D86" s="66">
        <v>1629</v>
      </c>
      <c r="E86" s="111">
        <f>COUNTIF(Formules!$BX$17:$BX$506,"DIR1")</f>
        <v>0</v>
      </c>
      <c r="F86" s="66">
        <v>325</v>
      </c>
      <c r="G86" s="301">
        <f>COUNTIF(Formules!$BY$17:$BY$506,"DIR1")</f>
        <v>0</v>
      </c>
      <c r="H86" s="32"/>
      <c r="J86" s="167">
        <f t="shared" si="3"/>
        <v>0</v>
      </c>
    </row>
    <row r="87" spans="1:26" ht="15.75" customHeight="1">
      <c r="A87" s="379"/>
      <c r="B87" s="110" t="s">
        <v>71</v>
      </c>
      <c r="C87" s="250">
        <f t="shared" si="2"/>
        <v>1954</v>
      </c>
      <c r="D87" s="66">
        <v>1629</v>
      </c>
      <c r="E87" s="111">
        <f>COUNTIF(Formules!$BX$17:$BX$506,"PAS")</f>
        <v>0</v>
      </c>
      <c r="F87" s="66">
        <v>325</v>
      </c>
      <c r="G87" s="301">
        <f>COUNTIF(Formules!$BY$17:$BY$506,"PAS")</f>
        <v>0</v>
      </c>
      <c r="H87" s="32"/>
      <c r="J87" s="167">
        <f t="shared" si="3"/>
        <v>0</v>
      </c>
    </row>
    <row r="88" spans="1:26" ht="15.75" customHeight="1">
      <c r="A88" s="379"/>
      <c r="B88" s="110" t="s">
        <v>74</v>
      </c>
      <c r="C88" s="250">
        <f t="shared" si="2"/>
        <v>2280</v>
      </c>
      <c r="D88" s="66">
        <v>1755</v>
      </c>
      <c r="E88" s="111">
        <f>COUNTIF(Formules!$BX$17:$BX$506,"PAST")</f>
        <v>0</v>
      </c>
      <c r="F88" s="66">
        <v>525</v>
      </c>
      <c r="G88" s="301">
        <f>COUNTIF(Formules!$BY$17:$BY$506,"PAST")</f>
        <v>0</v>
      </c>
      <c r="H88" s="32"/>
      <c r="J88" s="167">
        <f t="shared" si="3"/>
        <v>0</v>
      </c>
    </row>
    <row r="89" spans="1:26" ht="15.75" customHeight="1">
      <c r="A89" s="379"/>
      <c r="B89" s="110" t="s">
        <v>88</v>
      </c>
      <c r="C89" s="250">
        <f t="shared" si="2"/>
        <v>2280</v>
      </c>
      <c r="D89" s="66">
        <v>1755</v>
      </c>
      <c r="E89" s="111">
        <f>COUNTIF(Formules!$BX$17:$BX$506,"PDI TC")</f>
        <v>0</v>
      </c>
      <c r="F89" s="66">
        <v>525</v>
      </c>
      <c r="G89" s="301">
        <f>COUNTIF(Formules!$BY$17:$BY$506,"PDI TC")</f>
        <v>0</v>
      </c>
      <c r="H89" s="32"/>
      <c r="J89" s="167">
        <f t="shared" si="3"/>
        <v>0</v>
      </c>
    </row>
    <row r="90" spans="1:26" ht="15.75" customHeight="1">
      <c r="A90" s="379"/>
      <c r="B90" s="110" t="s">
        <v>91</v>
      </c>
      <c r="C90" s="250">
        <f t="shared" si="2"/>
        <v>315</v>
      </c>
      <c r="D90" s="66">
        <v>315</v>
      </c>
      <c r="E90" s="111">
        <f>COUNTIF(Formules!$BX$17:$BX$506,"PDI TP")</f>
        <v>0</v>
      </c>
      <c r="F90" s="66">
        <v>0</v>
      </c>
      <c r="G90" s="301">
        <f>COUNTIF(Formules!$BY$17:$BY$506,"PDI TP")</f>
        <v>0</v>
      </c>
      <c r="H90" s="32"/>
      <c r="J90" s="167">
        <f t="shared" si="3"/>
        <v>0</v>
      </c>
    </row>
    <row r="91" spans="1:26" ht="15.75" customHeight="1" thickBot="1">
      <c r="E91" s="306">
        <f>SUM(E85:E90)</f>
        <v>0</v>
      </c>
      <c r="G91" s="306">
        <f>SUM(G85:G90)</f>
        <v>0</v>
      </c>
      <c r="J91" s="249">
        <f>SUM(J85:J90)</f>
        <v>0</v>
      </c>
    </row>
    <row r="92" spans="1:26" ht="15.75" customHeight="1"/>
    <row r="93" spans="1:26" ht="15.75" customHeight="1" thickBot="1">
      <c r="F93" s="166"/>
      <c r="J93" s="347">
        <f>Formules!BW13</f>
        <v>0</v>
      </c>
    </row>
    <row r="94" spans="1:26" ht="42.6" customHeight="1" thickTop="1">
      <c r="B94" s="108" t="s">
        <v>373</v>
      </c>
      <c r="E94" s="247" t="s">
        <v>351</v>
      </c>
      <c r="G94" s="247" t="s">
        <v>353</v>
      </c>
      <c r="I94" s="248"/>
    </row>
    <row r="95" spans="1:26" ht="15.75" customHeight="1">
      <c r="B95" s="110" t="s">
        <v>97</v>
      </c>
      <c r="E95" s="111">
        <f>COUNTIF(Formules!$BZ$17:$BZ$506,"DIR3")</f>
        <v>0</v>
      </c>
      <c r="G95" s="301">
        <f>COUNTIF(Formules!$CA$17:$CA$506,"DIR3")</f>
        <v>0</v>
      </c>
    </row>
    <row r="96" spans="1:26" ht="15.75" customHeight="1">
      <c r="B96" s="110" t="s">
        <v>19</v>
      </c>
      <c r="E96" s="111">
        <f>COUNTIF(Formules!$BZ$17:$BZ$506,"DIR1")</f>
        <v>0</v>
      </c>
      <c r="G96" s="301">
        <f>COUNTIF(Formules!$CA$17:$CA$506,"DIR1")</f>
        <v>0</v>
      </c>
    </row>
    <row r="97" spans="2:10" ht="15.75" customHeight="1">
      <c r="B97" s="110" t="s">
        <v>71</v>
      </c>
      <c r="E97" s="111">
        <f>COUNTIF(Formules!$BZ$17:$BZ$506,"PAS")</f>
        <v>0</v>
      </c>
      <c r="G97" s="301">
        <f>COUNTIF(Formules!$CA$17:$CA$506,"PAS")</f>
        <v>0</v>
      </c>
    </row>
    <row r="98" spans="2:10" ht="15.75" customHeight="1">
      <c r="B98" s="110" t="s">
        <v>74</v>
      </c>
      <c r="E98" s="111">
        <f>COUNTIF(Formules!$BZ$17:$BZ$506,"PAST")</f>
        <v>0</v>
      </c>
      <c r="G98" s="301">
        <f>COUNTIF(Formules!$CA$17:$CA$506,"PAST")</f>
        <v>0</v>
      </c>
    </row>
    <row r="99" spans="2:10" ht="15.75" customHeight="1">
      <c r="B99" s="110" t="s">
        <v>88</v>
      </c>
      <c r="E99" s="111">
        <f>COUNTIF(Formules!$BZ$17:$BZ$506,"PDI TC")</f>
        <v>0</v>
      </c>
      <c r="G99" s="301">
        <f>COUNTIF(Formules!$CA$17:$CA$506,"PDI TC")</f>
        <v>0</v>
      </c>
    </row>
    <row r="100" spans="2:10" ht="15.75" customHeight="1">
      <c r="B100" s="110" t="s">
        <v>91</v>
      </c>
      <c r="E100" s="111">
        <f>COUNTIF(Formules!$BZ$17:$BZ$506,"PDI TP")</f>
        <v>0</v>
      </c>
      <c r="G100" s="301">
        <f>COUNTIF(Formules!$CA$17:$CA$506,"PDI TP")</f>
        <v>0</v>
      </c>
    </row>
    <row r="101" spans="2:10" ht="15.75" customHeight="1" thickBot="1">
      <c r="E101" s="306">
        <f>SUM(E95:E100)</f>
        <v>0</v>
      </c>
      <c r="G101" s="306">
        <f>SUM(G95:G100)</f>
        <v>0</v>
      </c>
    </row>
    <row r="102" spans="2:10" ht="15.75" customHeight="1"/>
    <row r="103" spans="2:10" ht="15.75" customHeight="1">
      <c r="C103" s="171" t="s">
        <v>375</v>
      </c>
      <c r="E103" s="312">
        <f>E38</f>
        <v>0</v>
      </c>
      <c r="G103" s="312">
        <f>E47</f>
        <v>0</v>
      </c>
      <c r="J103" s="167"/>
    </row>
    <row r="104" spans="2:10" ht="15.75" customHeight="1"/>
    <row r="105" spans="2:10" ht="15.75" customHeight="1"/>
    <row r="106" spans="2:10" ht="15.75" customHeight="1"/>
    <row r="107" spans="2:10" ht="15.75" customHeight="1"/>
    <row r="108" spans="2:10" ht="15.75" customHeight="1"/>
    <row r="109" spans="2:10" ht="15.75" customHeight="1"/>
    <row r="110" spans="2:10" ht="15.75" customHeight="1"/>
    <row r="111" spans="2:10" ht="15.75" customHeight="1"/>
    <row r="112" spans="2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sheet="1" objects="1" scenarios="1"/>
  <mergeCells count="13">
    <mergeCell ref="A85:A90"/>
    <mergeCell ref="H1:J1"/>
    <mergeCell ref="H40:J40"/>
    <mergeCell ref="A64:B64"/>
    <mergeCell ref="A20:A31"/>
    <mergeCell ref="A2:A7"/>
    <mergeCell ref="A11:A15"/>
    <mergeCell ref="A32:A36"/>
    <mergeCell ref="A41:A48"/>
    <mergeCell ref="A51:A52"/>
    <mergeCell ref="A57:A61"/>
    <mergeCell ref="H53:H55"/>
    <mergeCell ref="I53:I55"/>
  </mergeCells>
  <conditionalFormatting sqref="N85:N86">
    <cfRule type="expression" dxfId="9" priority="6">
      <formula>IF(M85&lt;&gt;N85,TRUE,FALSE)</formula>
    </cfRule>
  </conditionalFormatting>
  <conditionalFormatting sqref="E103">
    <cfRule type="expression" dxfId="8" priority="4">
      <formula>IF($E$101&lt;&gt;$E$103,TRUE,FALSE)</formula>
    </cfRule>
  </conditionalFormatting>
  <conditionalFormatting sqref="G103">
    <cfRule type="expression" dxfId="7" priority="3">
      <formula>IF($G$101&lt;&gt;$G$103,TRUE,FALSE)</formula>
    </cfRule>
  </conditionalFormatting>
  <conditionalFormatting sqref="J93">
    <cfRule type="expression" dxfId="6" priority="2">
      <formula>IF($J$91&lt;&gt;$J$93,TRUE,FALSE)</formula>
    </cfRule>
  </conditionalFormatting>
  <conditionalFormatting sqref="E65:E80">
    <cfRule type="cellIs" dxfId="5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1003"/>
  <sheetViews>
    <sheetView workbookViewId="0">
      <selection activeCell="B35" sqref="B35"/>
    </sheetView>
  </sheetViews>
  <sheetFormatPr baseColWidth="10" defaultColWidth="12.5546875" defaultRowHeight="15" customHeight="1"/>
  <cols>
    <col min="1" max="1" width="2.44140625" customWidth="1"/>
    <col min="2" max="2" width="10.5546875" customWidth="1"/>
    <col min="3" max="3" width="19.109375" customWidth="1"/>
    <col min="4" max="4" width="16.109375" customWidth="1"/>
    <col min="5" max="5" width="13.5546875" customWidth="1"/>
    <col min="6" max="6" width="17.6640625" customWidth="1"/>
    <col min="7" max="7" width="3" customWidth="1"/>
    <col min="8" max="8" width="14.44140625" customWidth="1"/>
    <col min="9" max="9" width="10.5546875" customWidth="1"/>
    <col min="10" max="10" width="13.33203125" customWidth="1"/>
    <col min="11" max="26" width="10.5546875" customWidth="1"/>
  </cols>
  <sheetData>
    <row r="1" spans="1:26" ht="12.75" customHeight="1"/>
    <row r="2" spans="1:26" ht="27.75" customHeight="1">
      <c r="B2" s="355" t="str">
        <f>IF(' Peticions ET'!B2="","",' Peticions ET'!B2)</f>
        <v/>
      </c>
      <c r="C2" s="356"/>
      <c r="D2" s="356"/>
      <c r="E2" s="357"/>
      <c r="F2" s="8" t="str">
        <f>' Peticions ET'!F2</f>
        <v/>
      </c>
    </row>
    <row r="3" spans="1:26" ht="21" customHeight="1"/>
    <row r="4" spans="1:26" ht="19.5" customHeight="1">
      <c r="A4" s="79"/>
      <c r="B4" s="112" t="s">
        <v>233</v>
      </c>
      <c r="C4" s="79"/>
      <c r="D4" s="113" t="s">
        <v>254</v>
      </c>
      <c r="E4" s="113" t="s">
        <v>181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2.75" customHeight="1">
      <c r="C5" s="114" t="s">
        <v>234</v>
      </c>
      <c r="D5" s="115">
        <f>Calculs!G25</f>
        <v>0</v>
      </c>
      <c r="E5" s="150">
        <f>SUM(Calculs!F20:F25)</f>
        <v>0</v>
      </c>
    </row>
    <row r="6" spans="1:26" ht="12.75" customHeight="1">
      <c r="C6" s="114" t="s">
        <v>235</v>
      </c>
      <c r="D6" s="115">
        <f>Calculs!G31</f>
        <v>0</v>
      </c>
      <c r="E6" s="150">
        <f>SUM(Calculs!F26:F31)</f>
        <v>0</v>
      </c>
    </row>
    <row r="7" spans="1:26" ht="12.75" customHeight="1">
      <c r="C7" s="114" t="s">
        <v>236</v>
      </c>
      <c r="D7" s="115">
        <f>Calculs!G34</f>
        <v>0</v>
      </c>
      <c r="E7" s="150">
        <f>SUM(Calculs!F32:F34)</f>
        <v>0</v>
      </c>
    </row>
    <row r="8" spans="1:26" ht="12.75" customHeight="1">
      <c r="C8" s="114" t="s">
        <v>237</v>
      </c>
      <c r="D8" s="115">
        <f>Calculs!G9</f>
        <v>0</v>
      </c>
      <c r="E8" s="150">
        <f>SUM(Calculs!F2:F9)</f>
        <v>0</v>
      </c>
    </row>
    <row r="9" spans="1:26" ht="12.75" customHeight="1">
      <c r="C9" s="114" t="s">
        <v>238</v>
      </c>
      <c r="D9" s="115">
        <f>Calculs!G17</f>
        <v>0</v>
      </c>
      <c r="E9" s="150">
        <f>SUM(Calculs!F10:F17)</f>
        <v>0</v>
      </c>
    </row>
    <row r="10" spans="1:26" ht="12.75" customHeight="1">
      <c r="C10" s="114" t="s">
        <v>239</v>
      </c>
      <c r="D10" s="115">
        <f>Calculs!G36</f>
        <v>0</v>
      </c>
      <c r="E10" s="150">
        <f>SUM(Calculs!F35:F36)</f>
        <v>0</v>
      </c>
    </row>
    <row r="11" spans="1:26" ht="12.75" customHeight="1">
      <c r="C11" s="114" t="s">
        <v>240</v>
      </c>
      <c r="D11" s="115">
        <f>Calculs!E37</f>
        <v>0</v>
      </c>
      <c r="E11" s="150">
        <f>Calculs!F37</f>
        <v>0</v>
      </c>
    </row>
    <row r="12" spans="1:26" ht="12.75" customHeight="1" thickBot="1">
      <c r="D12" s="116">
        <f>SUM(D5:D11)</f>
        <v>0</v>
      </c>
    </row>
    <row r="13" spans="1:26" ht="12.75" customHeight="1" thickTop="1">
      <c r="D13" s="117"/>
      <c r="E13" s="67"/>
    </row>
    <row r="14" spans="1:26" ht="12.75" customHeight="1"/>
    <row r="15" spans="1:26" ht="12.75" customHeight="1">
      <c r="C15" s="114" t="s">
        <v>241</v>
      </c>
      <c r="D15" s="32">
        <f>Calculs!E47</f>
        <v>0</v>
      </c>
      <c r="E15" s="150">
        <f>Calculs!F47</f>
        <v>0</v>
      </c>
    </row>
    <row r="16" spans="1:26" ht="12.75" customHeight="1">
      <c r="C16" s="114" t="s">
        <v>255</v>
      </c>
      <c r="D16" s="48">
        <f>Calculs!E48</f>
        <v>0</v>
      </c>
      <c r="E16" s="150">
        <f>Calculs!F48</f>
        <v>0</v>
      </c>
    </row>
    <row r="17" spans="1:26" ht="12.75" customHeight="1">
      <c r="C17" s="114" t="s">
        <v>242</v>
      </c>
      <c r="D17" s="114">
        <f>Calculs!E53+Calculs!E54+Calculs!E55</f>
        <v>0</v>
      </c>
      <c r="E17" s="150">
        <f>Calculs!F53+Calculs!F54+Calculs!F55</f>
        <v>0</v>
      </c>
    </row>
    <row r="18" spans="1:26" ht="12.75" customHeight="1">
      <c r="C18" s="114" t="s">
        <v>243</v>
      </c>
      <c r="D18" s="114">
        <f>Calculs!E51</f>
        <v>0</v>
      </c>
      <c r="E18" s="150">
        <f>Calculs!F51</f>
        <v>0</v>
      </c>
    </row>
    <row r="19" spans="1:26" ht="12.75" customHeight="1">
      <c r="C19" s="114" t="s">
        <v>5</v>
      </c>
      <c r="D19" s="114">
        <f>Calculs!E52</f>
        <v>0</v>
      </c>
      <c r="E19" s="150">
        <f>Calculs!F52</f>
        <v>0</v>
      </c>
    </row>
    <row r="20" spans="1:26" ht="12.75" customHeight="1">
      <c r="C20" s="114" t="s">
        <v>377</v>
      </c>
      <c r="D20" s="114">
        <f>Calculs!E62</f>
        <v>0</v>
      </c>
      <c r="E20" s="150">
        <f>Calculs!F62</f>
        <v>0</v>
      </c>
    </row>
    <row r="21" spans="1:26" ht="12.75" customHeight="1">
      <c r="E21" s="118">
        <f>SUM(E5:E20)</f>
        <v>0</v>
      </c>
    </row>
    <row r="22" spans="1:26" ht="12.75" customHeight="1" thickTop="1"/>
    <row r="23" spans="1:26" ht="30.6" customHeight="1">
      <c r="A23" s="59"/>
      <c r="B23" s="112" t="s">
        <v>244</v>
      </c>
      <c r="C23" s="59"/>
      <c r="D23" s="401" t="s">
        <v>374</v>
      </c>
      <c r="E23" s="402"/>
      <c r="G23" s="59"/>
      <c r="H23" s="401" t="s">
        <v>376</v>
      </c>
      <c r="I23" s="402"/>
      <c r="J23" s="307" t="s">
        <v>368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4.4" customHeight="1">
      <c r="A24" s="59"/>
      <c r="B24" s="112"/>
      <c r="C24" s="59"/>
      <c r="D24" s="304" t="s">
        <v>367</v>
      </c>
      <c r="E24" s="305" t="s">
        <v>9</v>
      </c>
      <c r="G24" s="59"/>
      <c r="H24" s="304" t="s">
        <v>367</v>
      </c>
      <c r="I24" s="305" t="s">
        <v>9</v>
      </c>
      <c r="J24" s="308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>
      <c r="C25" s="32" t="s">
        <v>88</v>
      </c>
      <c r="D25" s="311">
        <f>Calculs!E99</f>
        <v>0</v>
      </c>
      <c r="E25" s="311">
        <f>Calculs!G99</f>
        <v>0</v>
      </c>
      <c r="H25" s="298">
        <f>Calculs!E89</f>
        <v>0</v>
      </c>
      <c r="I25" s="301">
        <f>Calculs!G89</f>
        <v>0</v>
      </c>
      <c r="J25" s="403">
        <f>Formules!BW13</f>
        <v>0</v>
      </c>
    </row>
    <row r="26" spans="1:26" ht="12.75" customHeight="1">
      <c r="C26" s="32" t="s">
        <v>91</v>
      </c>
      <c r="D26" s="311">
        <f>Calculs!E100</f>
        <v>0</v>
      </c>
      <c r="E26" s="311">
        <f>Calculs!G100</f>
        <v>0</v>
      </c>
      <c r="H26" s="298">
        <f>Calculs!E90</f>
        <v>0</v>
      </c>
      <c r="I26" s="301"/>
      <c r="J26" s="404"/>
    </row>
    <row r="27" spans="1:26" ht="12.75" customHeight="1">
      <c r="C27" s="32" t="s">
        <v>19</v>
      </c>
      <c r="D27" s="311">
        <f>Calculs!E96</f>
        <v>0</v>
      </c>
      <c r="E27" s="311">
        <f>Calculs!G96</f>
        <v>0</v>
      </c>
      <c r="H27" s="298">
        <f>Calculs!E86</f>
        <v>0</v>
      </c>
      <c r="I27" s="301">
        <f>Calculs!G86</f>
        <v>0</v>
      </c>
      <c r="J27" s="404"/>
    </row>
    <row r="28" spans="1:26" ht="12.75" customHeight="1">
      <c r="C28" s="32" t="s">
        <v>97</v>
      </c>
      <c r="D28" s="311">
        <f>Calculs!E95</f>
        <v>0</v>
      </c>
      <c r="E28" s="311">
        <f>Calculs!G95</f>
        <v>0</v>
      </c>
      <c r="H28" s="298">
        <f>Calculs!E85</f>
        <v>0</v>
      </c>
      <c r="I28" s="301">
        <f>Calculs!G85</f>
        <v>0</v>
      </c>
      <c r="J28" s="404"/>
    </row>
    <row r="29" spans="1:26" ht="12.75" customHeight="1">
      <c r="C29" s="32" t="s">
        <v>71</v>
      </c>
      <c r="D29" s="311">
        <f>Calculs!E97</f>
        <v>0</v>
      </c>
      <c r="E29" s="311">
        <f>Calculs!G97</f>
        <v>0</v>
      </c>
      <c r="H29" s="298">
        <f>Calculs!E87</f>
        <v>0</v>
      </c>
      <c r="I29" s="301">
        <f>Calculs!G87</f>
        <v>0</v>
      </c>
      <c r="J29" s="404"/>
    </row>
    <row r="30" spans="1:26" ht="12.75" customHeight="1">
      <c r="C30" s="32" t="s">
        <v>74</v>
      </c>
      <c r="D30" s="311">
        <f>Calculs!E98</f>
        <v>0</v>
      </c>
      <c r="E30" s="311">
        <f>Calculs!G98</f>
        <v>0</v>
      </c>
      <c r="H30" s="298">
        <f>Calculs!E88</f>
        <v>0</v>
      </c>
      <c r="I30" s="301">
        <f>Calculs!G88</f>
        <v>0</v>
      </c>
      <c r="J30" s="404"/>
    </row>
    <row r="31" spans="1:26" ht="12.75" customHeight="1" thickBot="1">
      <c r="D31" s="348">
        <f>SUM(D25:D30)</f>
        <v>0</v>
      </c>
      <c r="E31" s="348">
        <f>SUM(E25:E30)</f>
        <v>0</v>
      </c>
      <c r="H31" s="349">
        <f>SUM(H25:H30)</f>
        <v>0</v>
      </c>
      <c r="I31" s="348">
        <f>SUM(I25:I30)</f>
        <v>0</v>
      </c>
      <c r="J31" s="405"/>
    </row>
    <row r="32" spans="1:26" ht="12.75" customHeight="1" thickTop="1"/>
    <row r="33" spans="1:26" ht="12.75" customHeight="1">
      <c r="F33" s="406" t="s">
        <v>369</v>
      </c>
      <c r="G33" s="406"/>
      <c r="H33" s="406"/>
      <c r="I33" s="406"/>
      <c r="J33" s="309">
        <f>IF(B2= "",0,VLOOKUP(B2,Finançament!A3:F75,6))</f>
        <v>0</v>
      </c>
    </row>
    <row r="34" spans="1:26" ht="12.75" customHeight="1" thickBot="1"/>
    <row r="35" spans="1:26" ht="35.4" customHeight="1">
      <c r="A35" s="79"/>
      <c r="B35" s="119" t="s">
        <v>245</v>
      </c>
      <c r="C35" s="120" t="s">
        <v>254</v>
      </c>
      <c r="D35" s="120" t="s">
        <v>181</v>
      </c>
      <c r="E35" s="120" t="s">
        <v>370</v>
      </c>
      <c r="F35" s="121" t="s">
        <v>246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21.75" customHeight="1" thickBot="1">
      <c r="B36" s="122"/>
      <c r="C36" s="123">
        <f>D12</f>
        <v>0</v>
      </c>
      <c r="D36" s="124">
        <f>E21</f>
        <v>0</v>
      </c>
      <c r="E36" s="124">
        <f xml:space="preserve"> MIN(J25,J33)</f>
        <v>0</v>
      </c>
      <c r="F36" s="125">
        <f>IF(D36&lt;E36,0,D36-E36)</f>
        <v>0</v>
      </c>
      <c r="H36" s="79"/>
    </row>
    <row r="37" spans="1:26" ht="12.75" customHeight="1">
      <c r="E37" s="126"/>
      <c r="H37" s="79"/>
    </row>
    <row r="38" spans="1:26" ht="12.75" customHeight="1">
      <c r="E38" s="126"/>
    </row>
    <row r="39" spans="1:26" ht="12.75" customHeight="1">
      <c r="B39" s="171" t="s">
        <v>366</v>
      </c>
      <c r="C39" s="171"/>
    </row>
    <row r="40" spans="1:26" ht="12.75" customHeight="1">
      <c r="E40" s="310"/>
    </row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sheetProtection sheet="1" objects="1" scenarios="1"/>
  <mergeCells count="5">
    <mergeCell ref="H23:I23"/>
    <mergeCell ref="J25:J31"/>
    <mergeCell ref="F33:I33"/>
    <mergeCell ref="B2:E2"/>
    <mergeCell ref="D23:E23"/>
  </mergeCells>
  <conditionalFormatting sqref="D27">
    <cfRule type="expression" dxfId="4" priority="6">
      <formula>IF(D27&gt;2,TRUE,FALSE)</formula>
    </cfRule>
  </conditionalFormatting>
  <conditionalFormatting sqref="D28">
    <cfRule type="expression" dxfId="3" priority="7">
      <formula>IF(D28&gt;5,TRUE,FALSE)</formula>
    </cfRule>
  </conditionalFormatting>
  <conditionalFormatting sqref="E27">
    <cfRule type="expression" dxfId="2" priority="4">
      <formula>IF(E27&gt;2,TRUE,FALSE)</formula>
    </cfRule>
  </conditionalFormatting>
  <conditionalFormatting sqref="E28">
    <cfRule type="expression" dxfId="1" priority="5">
      <formula>IF(E28&gt;5,TRUE,FALSE)</formula>
    </cfRule>
  </conditionalFormatting>
  <conditionalFormatting sqref="E26">
    <cfRule type="expression" dxfId="0" priority="1">
      <formula>IF($E$25&gt;0,TRUE,FALSE)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 Peticions ET</vt:lpstr>
      <vt:lpstr>Formules</vt:lpstr>
      <vt:lpstr>Llistes</vt:lpstr>
      <vt:lpstr>Finançament</vt:lpstr>
      <vt:lpstr>Calculs</vt:lpstr>
      <vt:lpstr>Resum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Lluís Pérez</cp:lastModifiedBy>
  <dcterms:created xsi:type="dcterms:W3CDTF">2021-09-28T17:34:31Z</dcterms:created>
  <dcterms:modified xsi:type="dcterms:W3CDTF">2023-04-13T16:25:32Z</dcterms:modified>
</cp:coreProperties>
</file>